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xl/drawings/drawing9.xml" ContentType="application/vnd.openxmlformats-officedocument.drawing+xml"/>
  <Override PartName="/xl/charts/chart8.xml" ContentType="application/vnd.openxmlformats-officedocument.drawingml.chart+xml"/>
  <Override PartName="/xl/drawings/drawing10.xml" ContentType="application/vnd.openxmlformats-officedocument.drawing+xml"/>
  <Override PartName="/xl/charts/chart9.xml" ContentType="application/vnd.openxmlformats-officedocument.drawingml.chart+xml"/>
  <Override PartName="/xl/drawings/drawing11.xml" ContentType="application/vnd.openxmlformats-officedocument.drawing+xml"/>
  <Override PartName="/xl/charts/chart10.xml" ContentType="application/vnd.openxmlformats-officedocument.drawingml.chart+xml"/>
  <Override PartName="/xl/drawings/drawing12.xml" ContentType="application/vnd.openxmlformats-officedocument.drawing+xml"/>
  <Override PartName="/xl/charts/chart11.xml" ContentType="application/vnd.openxmlformats-officedocument.drawingml.chart+xml"/>
  <Override PartName="/xl/drawings/drawing13.xml" ContentType="application/vnd.openxmlformats-officedocument.drawing+xml"/>
  <Override PartName="/xl/charts/chart12.xml" ContentType="application/vnd.openxmlformats-officedocument.drawingml.chart+xml"/>
  <Override PartName="/xl/drawings/drawing14.xml" ContentType="application/vnd.openxmlformats-officedocument.drawing+xml"/>
  <Override PartName="/xl/charts/chart13.xml" ContentType="application/vnd.openxmlformats-officedocument.drawingml.chart+xml"/>
  <Override PartName="/xl/drawings/drawing15.xml" ContentType="application/vnd.openxmlformats-officedocument.drawing+xml"/>
  <Override PartName="/xl/charts/chart14.xml" ContentType="application/vnd.openxmlformats-officedocument.drawingml.chart+xml"/>
  <Override PartName="/xl/drawings/drawing16.xml" ContentType="application/vnd.openxmlformats-officedocument.drawing+xml"/>
  <Override PartName="/xl/charts/chart15.xml" ContentType="application/vnd.openxmlformats-officedocument.drawingml.chart+xml"/>
  <Override PartName="/xl/drawings/drawing17.xml" ContentType="application/vnd.openxmlformats-officedocument.drawing+xml"/>
  <Override PartName="/xl/charts/chart16.xml" ContentType="application/vnd.openxmlformats-officedocument.drawingml.chart+xml"/>
  <Override PartName="/xl/drawings/drawing18.xml" ContentType="application/vnd.openxmlformats-officedocument.drawing+xml"/>
  <Override PartName="/xl/charts/chart17.xml" ContentType="application/vnd.openxmlformats-officedocument.drawingml.chart+xml"/>
  <Override PartName="/xl/drawings/drawing19.xml" ContentType="application/vnd.openxmlformats-officedocument.drawing+xml"/>
  <Override PartName="/xl/charts/chart18.xml" ContentType="application/vnd.openxmlformats-officedocument.drawingml.chart+xml"/>
  <Override PartName="/xl/drawings/drawing20.xml" ContentType="application/vnd.openxmlformats-officedocument.drawing+xml"/>
  <Override PartName="/xl/charts/chart19.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comments3.xml" ContentType="application/vnd.openxmlformats-officedocument.spreadsheetml.comments+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omments4.xml" ContentType="application/vnd.openxmlformats-officedocument.spreadsheetml.comments+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defaultThemeVersion="124226"/>
  <mc:AlternateContent xmlns:mc="http://schemas.openxmlformats.org/markup-compatibility/2006">
    <mc:Choice Requires="x15">
      <x15ac:absPath xmlns:x15ac="http://schemas.microsoft.com/office/spreadsheetml/2010/11/ac" url="\\ftpsbi\PUBLIC_MEDIA\130_TC\15_Incharge\TIMAWAR\LEADER\LAPORAN TRAINING LEADER SHIP\LAPORAN TRAINING 2024\ASSEMBLY LEADER TRAINING 26 AGUS - 03 SEP 2024\"/>
    </mc:Choice>
  </mc:AlternateContent>
  <xr:revisionPtr revIDLastSave="0" documentId="13_ncr:1_{E6B3BC12-F453-4F37-973F-7B347B3DB96C}" xr6:coauthVersionLast="47" xr6:coauthVersionMax="47" xr10:uidLastSave="{00000000-0000-0000-0000-000000000000}"/>
  <bookViews>
    <workbookView xWindow="-120" yWindow="-120" windowWidth="29040" windowHeight="15840" tabRatio="876" firstSheet="9" activeTab="27" xr2:uid="{00000000-000D-0000-FFFF-FFFF00000000}"/>
  </bookViews>
  <sheets>
    <sheet name="TRAINING SCHEDULE" sheetId="154" r:id="rId1"/>
    <sheet name="PESERTA" sheetId="153" r:id="rId2"/>
    <sheet name="LAPORAN" sheetId="152" r:id="rId3"/>
    <sheet name="GRAFIK" sheetId="199" r:id="rId4"/>
    <sheet name="SATRIA" sheetId="202" r:id="rId5"/>
    <sheet name="SATRIA (2)" sheetId="208" r:id="rId6"/>
    <sheet name="ADIT" sheetId="203" r:id="rId7"/>
    <sheet name="ABDUL" sheetId="137" r:id="rId8"/>
    <sheet name="ABDUL (2)" sheetId="209" r:id="rId9"/>
    <sheet name="ICHA" sheetId="204" r:id="rId10"/>
    <sheet name="ICHA (2)" sheetId="210" r:id="rId11"/>
    <sheet name="ELISA" sheetId="193" r:id="rId12"/>
    <sheet name="ROHMAD" sheetId="205" r:id="rId13"/>
    <sheet name="SINTA" sheetId="196" r:id="rId14"/>
    <sheet name="SINTA (2)" sheetId="211" r:id="rId15"/>
    <sheet name="ISWARA" sheetId="197" r:id="rId16"/>
    <sheet name="ISWARA (2)" sheetId="212" r:id="rId17"/>
    <sheet name="RIVO " sheetId="207" r:id="rId18"/>
    <sheet name="RIVO  (2)" sheetId="213" r:id="rId19"/>
    <sheet name="ANNISA" sheetId="174" r:id="rId20"/>
    <sheet name="PREE" sheetId="171" r:id="rId21"/>
    <sheet name="POST" sheetId="168" r:id="rId22"/>
    <sheet name="RAMEDIAL" sheetId="186" r:id="rId23"/>
    <sheet name="Sheet pree" sheetId="172" r:id="rId24"/>
    <sheet name="Sheet post" sheetId="176" r:id="rId25"/>
    <sheet name="sheet ramedial" sheetId="185" r:id="rId26"/>
    <sheet name="RECORD" sheetId="214" r:id="rId27"/>
    <sheet name="FEED BACK" sheetId="215" r:id="rId28"/>
    <sheet name="10. 1" sheetId="22" state="hidden" r:id="rId29"/>
    <sheet name="10. 2" sheetId="33" state="hidden" r:id="rId30"/>
    <sheet name="10. 3" sheetId="32" state="hidden" r:id="rId31"/>
    <sheet name="10. 4" sheetId="73" state="hidden" r:id="rId32"/>
    <sheet name="10. 5" sheetId="74" state="hidden" r:id="rId33"/>
    <sheet name="10. 6" sheetId="75" state="hidden" r:id="rId34"/>
    <sheet name="10. 7" sheetId="76" state="hidden" r:id="rId35"/>
    <sheet name="11. Genba check" sheetId="35" state="hidden" r:id="rId36"/>
    <sheet name="12. Evaluasi Leader" sheetId="36" state="hidden" r:id="rId37"/>
    <sheet name="Jadwal Evaluasi" sheetId="94" state="hidden" r:id="rId38"/>
    <sheet name="EvJuita" sheetId="95" state="hidden" r:id="rId39"/>
    <sheet name="Ev Bayu" sheetId="96" state="hidden" r:id="rId40"/>
    <sheet name="Ev Jaka" sheetId="97" state="hidden" r:id="rId41"/>
    <sheet name="Ev CICI" sheetId="98" state="hidden" r:id="rId42"/>
    <sheet name="Ev Harum" sheetId="99" state="hidden" r:id="rId43"/>
    <sheet name="Ev Ledi" sheetId="100" state="hidden" r:id="rId44"/>
    <sheet name="Ev Zakaria" sheetId="101" state="hidden" r:id="rId45"/>
  </sheets>
  <externalReferences>
    <externalReference r:id="rId46"/>
  </externalReferences>
  <definedNames>
    <definedName name="_xlnm._FilterDatabase" localSheetId="1" hidden="1">PESERTA!$A$7:$I$22</definedName>
    <definedName name="jhonfery1" localSheetId="8">#REF!</definedName>
    <definedName name="jhonfery1" localSheetId="6">#REF!</definedName>
    <definedName name="jhonfery1" localSheetId="19">#REF!</definedName>
    <definedName name="jhonfery1" localSheetId="11">#REF!</definedName>
    <definedName name="jhonfery1" localSheetId="9">#REF!</definedName>
    <definedName name="jhonfery1" localSheetId="10">#REF!</definedName>
    <definedName name="jhonfery1" localSheetId="15">#REF!</definedName>
    <definedName name="jhonfery1" localSheetId="16">#REF!</definedName>
    <definedName name="jhonfery1" localSheetId="20">#REF!</definedName>
    <definedName name="jhonfery1" localSheetId="22">#REF!</definedName>
    <definedName name="jhonfery1" localSheetId="17">#REF!</definedName>
    <definedName name="jhonfery1" localSheetId="18">#REF!</definedName>
    <definedName name="jhonfery1" localSheetId="12">#REF!</definedName>
    <definedName name="jhonfery1" localSheetId="4">#REF!</definedName>
    <definedName name="jhonfery1" localSheetId="5">#REF!</definedName>
    <definedName name="jhonfery1" localSheetId="24">#REF!</definedName>
    <definedName name="jhonfery1" localSheetId="25">#REF!</definedName>
    <definedName name="jhonfery1" localSheetId="13">#REF!</definedName>
    <definedName name="jhonfery1" localSheetId="14">#REF!</definedName>
    <definedName name="jhonfery1">#REF!</definedName>
    <definedName name="_xlnm.Print_Area" localSheetId="28">'10. 1'!$A$1:$F$19</definedName>
    <definedName name="_xlnm.Print_Area" localSheetId="29">'10. 2'!$A$1:$F$21</definedName>
    <definedName name="_xlnm.Print_Area" localSheetId="30">'10. 3'!$A$1:$F$19</definedName>
    <definedName name="_xlnm.Print_Area" localSheetId="31">'10. 4'!$A$1:$F$22</definedName>
    <definedName name="_xlnm.Print_Area" localSheetId="32">'10. 5'!$A$1:$F$22</definedName>
    <definedName name="_xlnm.Print_Area" localSheetId="33">'10. 6'!$A$1:$F$22</definedName>
    <definedName name="_xlnm.Print_Area" localSheetId="34">'10. 7'!$A$1:$F$22</definedName>
    <definedName name="_xlnm.Print_Area" localSheetId="35">'11. Genba check'!$A$1:$Q$26</definedName>
    <definedName name="_xlnm.Print_Area" localSheetId="36">'12. Evaluasi Leader'!$A$1:$N$23</definedName>
    <definedName name="_xlnm.Print_Area" localSheetId="7">ABDUL!$A$1:$W$55</definedName>
    <definedName name="_xlnm.Print_Area" localSheetId="8">'ABDUL (2)'!$A$1:$W$55</definedName>
    <definedName name="_xlnm.Print_Area" localSheetId="6">ADIT!$A$1:$W$55</definedName>
    <definedName name="_xlnm.Print_Area" localSheetId="19">ANNISA!$A$1:$W$55</definedName>
    <definedName name="_xlnm.Print_Area" localSheetId="11">ELISA!$A$1:$W$55</definedName>
    <definedName name="_xlnm.Print_Area" localSheetId="9">ICHA!$A$1:$W$55</definedName>
    <definedName name="_xlnm.Print_Area" localSheetId="10">'ICHA (2)'!$A$1:$W$55</definedName>
    <definedName name="_xlnm.Print_Area" localSheetId="15">ISWARA!$A$1:$W$55</definedName>
    <definedName name="_xlnm.Print_Area" localSheetId="16">'ISWARA (2)'!$A$1:$W$55</definedName>
    <definedName name="_xlnm.Print_Area" localSheetId="1">PESERTA!$A$1:$I$33</definedName>
    <definedName name="_xlnm.Print_Area" localSheetId="17">'RIVO '!$A$1:$W$55</definedName>
    <definedName name="_xlnm.Print_Area" localSheetId="18">'RIVO  (2)'!$A$1:$W$55</definedName>
    <definedName name="_xlnm.Print_Area" localSheetId="12">ROHMAD!$A$1:$W$55</definedName>
    <definedName name="_xlnm.Print_Area" localSheetId="4">SATRIA!$A$1:$W$55</definedName>
    <definedName name="_xlnm.Print_Area" localSheetId="5">'SATRIA (2)'!$A$1:$W$55</definedName>
    <definedName name="_xlnm.Print_Area" localSheetId="13">SINTA!$A$1:$W$55</definedName>
    <definedName name="_xlnm.Print_Area" localSheetId="14">'SINTA (2)'!$A$1:$W$55</definedName>
    <definedName name="_xlnm.Print_Area" localSheetId="0">'TRAINING SCHEDULE'!$A$1:$AD$32</definedName>
    <definedName name="RISKA1" localSheetId="7">#REF!</definedName>
    <definedName name="RISKA1" localSheetId="8">#REF!</definedName>
    <definedName name="RISKA1" localSheetId="6">#REF!</definedName>
    <definedName name="RISKA1" localSheetId="19">#REF!</definedName>
    <definedName name="RISKA1" localSheetId="11">#REF!</definedName>
    <definedName name="RISKA1" localSheetId="9">#REF!</definedName>
    <definedName name="RISKA1" localSheetId="10">#REF!</definedName>
    <definedName name="RISKA1" localSheetId="15">#REF!</definedName>
    <definedName name="RISKA1" localSheetId="16">#REF!</definedName>
    <definedName name="RISKA1" localSheetId="20">#REF!</definedName>
    <definedName name="RISKA1" localSheetId="22">#REF!</definedName>
    <definedName name="RISKA1" localSheetId="17">#REF!</definedName>
    <definedName name="RISKA1" localSheetId="18">#REF!</definedName>
    <definedName name="RISKA1" localSheetId="12">#REF!</definedName>
    <definedName name="RISKA1" localSheetId="4">#REF!</definedName>
    <definedName name="RISKA1" localSheetId="5">#REF!</definedName>
    <definedName name="RISKA1" localSheetId="24">#REF!</definedName>
    <definedName name="RISKA1" localSheetId="25">#REF!</definedName>
    <definedName name="RISKA1" localSheetId="13">#REF!</definedName>
    <definedName name="RISKA1" localSheetId="14">#REF!</definedName>
    <definedName name="RISKA1">#REF!</definedName>
    <definedName name="rivo" localSheetId="7">#REF!</definedName>
    <definedName name="rivo" localSheetId="8">#REF!</definedName>
    <definedName name="rivo" localSheetId="6">#REF!</definedName>
    <definedName name="rivo" localSheetId="19">#REF!</definedName>
    <definedName name="rivo" localSheetId="11">#REF!</definedName>
    <definedName name="rivo" localSheetId="9">#REF!</definedName>
    <definedName name="rivo" localSheetId="10">#REF!</definedName>
    <definedName name="rivo" localSheetId="15">#REF!</definedName>
    <definedName name="rivo" localSheetId="16">#REF!</definedName>
    <definedName name="rivo" localSheetId="20">#REF!</definedName>
    <definedName name="rivo" localSheetId="22">#REF!</definedName>
    <definedName name="rivo" localSheetId="17">#REF!</definedName>
    <definedName name="rivo" localSheetId="18">#REF!</definedName>
    <definedName name="rivo" localSheetId="12">#REF!</definedName>
    <definedName name="rivo" localSheetId="4">#REF!</definedName>
    <definedName name="rivo" localSheetId="5">#REF!</definedName>
    <definedName name="rivo" localSheetId="24">#REF!</definedName>
    <definedName name="rivo" localSheetId="25">#REF!</definedName>
    <definedName name="rivo" localSheetId="13">#REF!</definedName>
    <definedName name="rivo" localSheetId="14">#REF!</definedName>
    <definedName name="rivo">#REF!</definedName>
    <definedName name="T_回路" localSheetId="29">#REF!</definedName>
    <definedName name="T_回路" localSheetId="30">#REF!</definedName>
    <definedName name="T_回路" localSheetId="31">#REF!</definedName>
    <definedName name="T_回路" localSheetId="32">#REF!</definedName>
    <definedName name="T_回路" localSheetId="33">#REF!</definedName>
    <definedName name="T_回路" localSheetId="34">#REF!</definedName>
    <definedName name="T_回路" localSheetId="35">#REF!</definedName>
    <definedName name="T_回路" localSheetId="36">#REF!</definedName>
    <definedName name="T_回路" localSheetId="7">#REF!</definedName>
    <definedName name="T_回路" localSheetId="8">#REF!</definedName>
    <definedName name="T_回路" localSheetId="6">#REF!</definedName>
    <definedName name="T_回路" localSheetId="19">#REF!</definedName>
    <definedName name="T_回路" localSheetId="11">#REF!</definedName>
    <definedName name="T_回路" localSheetId="39">#REF!</definedName>
    <definedName name="T_回路" localSheetId="41">#REF!</definedName>
    <definedName name="T_回路" localSheetId="42">#REF!</definedName>
    <definedName name="T_回路" localSheetId="40">#REF!</definedName>
    <definedName name="T_回路" localSheetId="43">#REF!</definedName>
    <definedName name="T_回路" localSheetId="44">#REF!</definedName>
    <definedName name="T_回路" localSheetId="9">#REF!</definedName>
    <definedName name="T_回路" localSheetId="10">#REF!</definedName>
    <definedName name="T_回路" localSheetId="15">#REF!</definedName>
    <definedName name="T_回路" localSheetId="16">#REF!</definedName>
    <definedName name="T_回路" localSheetId="20">#REF!</definedName>
    <definedName name="T_回路" localSheetId="22">#REF!</definedName>
    <definedName name="T_回路" localSheetId="17">#REF!</definedName>
    <definedName name="T_回路" localSheetId="18">#REF!</definedName>
    <definedName name="T_回路" localSheetId="12">#REF!</definedName>
    <definedName name="T_回路" localSheetId="4">#REF!</definedName>
    <definedName name="T_回路" localSheetId="5">#REF!</definedName>
    <definedName name="T_回路" localSheetId="24">#REF!</definedName>
    <definedName name="T_回路" localSheetId="25">#REF!</definedName>
    <definedName name="T_回路" localSheetId="13">#REF!</definedName>
    <definedName name="T_回路" localSheetId="14">#REF!</definedName>
    <definedName name="T_回路">#REF!</definedName>
    <definedName name="クエリ4">[1]出荷実績!$A$2:$C$308</definedName>
    <definedName name="クエリー4" localSheetId="29">#REF!</definedName>
    <definedName name="クエリー4" localSheetId="30">#REF!</definedName>
    <definedName name="クエリー4" localSheetId="31">#REF!</definedName>
    <definedName name="クエリー4" localSheetId="32">#REF!</definedName>
    <definedName name="クエリー4" localSheetId="33">#REF!</definedName>
    <definedName name="クエリー4" localSheetId="34">#REF!</definedName>
    <definedName name="クエリー4" localSheetId="35">#REF!</definedName>
    <definedName name="クエリー4" localSheetId="36">#REF!</definedName>
    <definedName name="クエリー4" localSheetId="7">#REF!</definedName>
    <definedName name="クエリー4" localSheetId="8">#REF!</definedName>
    <definedName name="クエリー4" localSheetId="6">#REF!</definedName>
    <definedName name="クエリー4" localSheetId="19">#REF!</definedName>
    <definedName name="クエリー4" localSheetId="11">#REF!</definedName>
    <definedName name="クエリー4" localSheetId="39">#REF!</definedName>
    <definedName name="クエリー4" localSheetId="41">#REF!</definedName>
    <definedName name="クエリー4" localSheetId="42">#REF!</definedName>
    <definedName name="クエリー4" localSheetId="40">#REF!</definedName>
    <definedName name="クエリー4" localSheetId="43">#REF!</definedName>
    <definedName name="クエリー4" localSheetId="44">#REF!</definedName>
    <definedName name="クエリー4" localSheetId="9">#REF!</definedName>
    <definedName name="クエリー4" localSheetId="10">#REF!</definedName>
    <definedName name="クエリー4" localSheetId="15">#REF!</definedName>
    <definedName name="クエリー4" localSheetId="16">#REF!</definedName>
    <definedName name="クエリー4" localSheetId="20">#REF!</definedName>
    <definedName name="クエリー4" localSheetId="22">#REF!</definedName>
    <definedName name="クエリー4" localSheetId="17">#REF!</definedName>
    <definedName name="クエリー4" localSheetId="18">#REF!</definedName>
    <definedName name="クエリー4" localSheetId="12">#REF!</definedName>
    <definedName name="クエリー4" localSheetId="4">#REF!</definedName>
    <definedName name="クエリー4" localSheetId="5">#REF!</definedName>
    <definedName name="クエリー4" localSheetId="24">#REF!</definedName>
    <definedName name="クエリー4" localSheetId="25">#REF!</definedName>
    <definedName name="クエリー4" localSheetId="13">#REF!</definedName>
    <definedName name="クエリー4" localSheetId="14">#REF!</definedName>
    <definedName name="クエリー4">#REF!</definedName>
    <definedName name="出荷実績" localSheetId="29">#REF!</definedName>
    <definedName name="出荷実績" localSheetId="30">#REF!</definedName>
    <definedName name="出荷実績" localSheetId="31">#REF!</definedName>
    <definedName name="出荷実績" localSheetId="32">#REF!</definedName>
    <definedName name="出荷実績" localSheetId="33">#REF!</definedName>
    <definedName name="出荷実績" localSheetId="34">#REF!</definedName>
    <definedName name="出荷実績" localSheetId="35">#REF!</definedName>
    <definedName name="出荷実績" localSheetId="36">#REF!</definedName>
    <definedName name="出荷実績" localSheetId="7">#REF!</definedName>
    <definedName name="出荷実績" localSheetId="8">#REF!</definedName>
    <definedName name="出荷実績" localSheetId="6">#REF!</definedName>
    <definedName name="出荷実績" localSheetId="19">#REF!</definedName>
    <definedName name="出荷実績" localSheetId="11">#REF!</definedName>
    <definedName name="出荷実績" localSheetId="39">#REF!</definedName>
    <definedName name="出荷実績" localSheetId="41">#REF!</definedName>
    <definedName name="出荷実績" localSheetId="42">#REF!</definedName>
    <definedName name="出荷実績" localSheetId="40">#REF!</definedName>
    <definedName name="出荷実績" localSheetId="43">#REF!</definedName>
    <definedName name="出荷実績" localSheetId="44">#REF!</definedName>
    <definedName name="出荷実績" localSheetId="9">#REF!</definedName>
    <definedName name="出荷実績" localSheetId="10">#REF!</definedName>
    <definedName name="出荷実績" localSheetId="15">#REF!</definedName>
    <definedName name="出荷実績" localSheetId="16">#REF!</definedName>
    <definedName name="出荷実績" localSheetId="20">#REF!</definedName>
    <definedName name="出荷実績" localSheetId="22">#REF!</definedName>
    <definedName name="出荷実績" localSheetId="17">#REF!</definedName>
    <definedName name="出荷実績" localSheetId="18">#REF!</definedName>
    <definedName name="出荷実績" localSheetId="12">#REF!</definedName>
    <definedName name="出荷実績" localSheetId="4">#REF!</definedName>
    <definedName name="出荷実績" localSheetId="5">#REF!</definedName>
    <definedName name="出荷実績" localSheetId="24">#REF!</definedName>
    <definedName name="出荷実績" localSheetId="25">#REF!</definedName>
    <definedName name="出荷実績" localSheetId="13">#REF!</definedName>
    <definedName name="出荷実績" localSheetId="14">#REF!</definedName>
    <definedName name="出荷実績">#REF!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199" l="1"/>
  <c r="F5" i="199"/>
  <c r="F6" i="199"/>
  <c r="F7" i="199"/>
  <c r="F8" i="199"/>
  <c r="F9" i="199"/>
  <c r="F10" i="199"/>
  <c r="F11" i="199"/>
  <c r="F12" i="199"/>
  <c r="F13" i="199"/>
  <c r="F14" i="199"/>
  <c r="F15" i="199"/>
  <c r="F16" i="199"/>
  <c r="F17" i="199"/>
  <c r="F18" i="199"/>
  <c r="F19" i="199"/>
  <c r="F20" i="199"/>
  <c r="F21" i="199"/>
  <c r="F3" i="199"/>
  <c r="E9" i="199"/>
  <c r="E10" i="199"/>
  <c r="E11" i="199"/>
  <c r="E12" i="199"/>
  <c r="E4" i="199"/>
  <c r="E5" i="199"/>
  <c r="E6" i="199"/>
  <c r="E7" i="199"/>
  <c r="E8" i="199"/>
  <c r="E3" i="199"/>
  <c r="F50" i="213" l="1"/>
  <c r="F49" i="213"/>
  <c r="F48" i="213"/>
  <c r="H44" i="213"/>
  <c r="H41" i="213"/>
  <c r="F41" i="213"/>
  <c r="G41" i="213" s="1"/>
  <c r="L5" i="213" s="1"/>
  <c r="D47" i="213" s="1"/>
  <c r="E41" i="213"/>
  <c r="I40" i="213"/>
  <c r="G40" i="213"/>
  <c r="I39" i="213"/>
  <c r="G39" i="213"/>
  <c r="I38" i="213"/>
  <c r="G38" i="213"/>
  <c r="I37" i="213"/>
  <c r="G37" i="213"/>
  <c r="I36" i="213"/>
  <c r="G36" i="213"/>
  <c r="I35" i="213"/>
  <c r="G35" i="213"/>
  <c r="I34" i="213"/>
  <c r="G34" i="213"/>
  <c r="I33" i="213"/>
  <c r="G33" i="213"/>
  <c r="I32" i="213"/>
  <c r="G32" i="213"/>
  <c r="I31" i="213"/>
  <c r="G31" i="213"/>
  <c r="I30" i="213"/>
  <c r="G30" i="213"/>
  <c r="I29" i="213"/>
  <c r="G29" i="213"/>
  <c r="I28" i="213"/>
  <c r="G28" i="213"/>
  <c r="I27" i="213"/>
  <c r="G27" i="213"/>
  <c r="I26" i="213"/>
  <c r="G26" i="213"/>
  <c r="I25" i="213"/>
  <c r="G25" i="213"/>
  <c r="I24" i="213"/>
  <c r="G24" i="213"/>
  <c r="I23" i="213"/>
  <c r="G23" i="213"/>
  <c r="I22" i="213"/>
  <c r="G22" i="213"/>
  <c r="I21" i="213"/>
  <c r="G21" i="213"/>
  <c r="I20" i="213"/>
  <c r="G20" i="213"/>
  <c r="I19" i="213"/>
  <c r="G19" i="213"/>
  <c r="I18" i="213"/>
  <c r="G18" i="213"/>
  <c r="I17" i="213"/>
  <c r="G17" i="213"/>
  <c r="I16" i="213"/>
  <c r="G16" i="213"/>
  <c r="I15" i="213"/>
  <c r="G15" i="213"/>
  <c r="D5" i="213"/>
  <c r="C47" i="213" s="1"/>
  <c r="A5" i="213"/>
  <c r="B47" i="213" s="1"/>
  <c r="I17" i="185"/>
  <c r="F50" i="212"/>
  <c r="F49" i="212"/>
  <c r="F48" i="212"/>
  <c r="H44" i="212"/>
  <c r="H41" i="212"/>
  <c r="F41" i="212"/>
  <c r="G41" i="212" s="1"/>
  <c r="L5" i="212" s="1"/>
  <c r="D47" i="212" s="1"/>
  <c r="E41" i="212"/>
  <c r="I40" i="212"/>
  <c r="G40" i="212"/>
  <c r="I39" i="212"/>
  <c r="G39" i="212"/>
  <c r="I38" i="212"/>
  <c r="G38" i="212"/>
  <c r="I37" i="212"/>
  <c r="G37" i="212"/>
  <c r="I36" i="212"/>
  <c r="G36" i="212"/>
  <c r="I35" i="212"/>
  <c r="G35" i="212"/>
  <c r="I34" i="212"/>
  <c r="G34" i="212"/>
  <c r="I33" i="212"/>
  <c r="G33" i="212"/>
  <c r="I32" i="212"/>
  <c r="G32" i="212"/>
  <c r="I31" i="212"/>
  <c r="G31" i="212"/>
  <c r="I30" i="212"/>
  <c r="G30" i="212"/>
  <c r="I29" i="212"/>
  <c r="G29" i="212"/>
  <c r="I28" i="212"/>
  <c r="G28" i="212"/>
  <c r="I27" i="212"/>
  <c r="G27" i="212"/>
  <c r="I26" i="212"/>
  <c r="G26" i="212"/>
  <c r="I25" i="212"/>
  <c r="G25" i="212"/>
  <c r="I24" i="212"/>
  <c r="G24" i="212"/>
  <c r="I23" i="212"/>
  <c r="G23" i="212"/>
  <c r="I22" i="212"/>
  <c r="G22" i="212"/>
  <c r="I21" i="212"/>
  <c r="G21" i="212"/>
  <c r="I20" i="212"/>
  <c r="G20" i="212"/>
  <c r="I19" i="212"/>
  <c r="G19" i="212"/>
  <c r="I18" i="212"/>
  <c r="G18" i="212"/>
  <c r="I17" i="212"/>
  <c r="G17" i="212"/>
  <c r="I16" i="212"/>
  <c r="G16" i="212"/>
  <c r="I15" i="212"/>
  <c r="G15" i="212"/>
  <c r="Q5" i="212"/>
  <c r="D5" i="212"/>
  <c r="C47" i="212" s="1"/>
  <c r="A5" i="212"/>
  <c r="B47" i="212" s="1"/>
  <c r="F50" i="211"/>
  <c r="F49" i="211"/>
  <c r="F48" i="211"/>
  <c r="H44" i="211"/>
  <c r="H41" i="211"/>
  <c r="F41" i="211"/>
  <c r="G41" i="211" s="1"/>
  <c r="L5" i="211" s="1"/>
  <c r="D47" i="211" s="1"/>
  <c r="E41" i="211"/>
  <c r="I40" i="211"/>
  <c r="G40" i="211"/>
  <c r="I39" i="211"/>
  <c r="G39" i="211"/>
  <c r="I38" i="211"/>
  <c r="G38" i="211"/>
  <c r="I37" i="211"/>
  <c r="G37" i="211"/>
  <c r="I36" i="211"/>
  <c r="G36" i="211"/>
  <c r="I35" i="211"/>
  <c r="G35" i="211"/>
  <c r="I34" i="211"/>
  <c r="G34" i="211"/>
  <c r="I33" i="211"/>
  <c r="G33" i="211"/>
  <c r="I32" i="211"/>
  <c r="G32" i="211"/>
  <c r="I31" i="211"/>
  <c r="G31" i="211"/>
  <c r="I30" i="211"/>
  <c r="G30" i="211"/>
  <c r="I29" i="211"/>
  <c r="G29" i="211"/>
  <c r="I28" i="211"/>
  <c r="G28" i="211"/>
  <c r="I27" i="211"/>
  <c r="G27" i="211"/>
  <c r="I26" i="211"/>
  <c r="G26" i="211"/>
  <c r="I25" i="211"/>
  <c r="G25" i="211"/>
  <c r="I24" i="211"/>
  <c r="G24" i="211"/>
  <c r="I23" i="211"/>
  <c r="G23" i="211"/>
  <c r="I22" i="211"/>
  <c r="G22" i="211"/>
  <c r="I21" i="211"/>
  <c r="G21" i="211"/>
  <c r="I20" i="211"/>
  <c r="G20" i="211"/>
  <c r="I19" i="211"/>
  <c r="G19" i="211"/>
  <c r="I18" i="211"/>
  <c r="G18" i="211"/>
  <c r="I17" i="211"/>
  <c r="G17" i="211"/>
  <c r="I16" i="211"/>
  <c r="G16" i="211"/>
  <c r="I15" i="211"/>
  <c r="G15" i="211"/>
  <c r="D5" i="211"/>
  <c r="C47" i="211" s="1"/>
  <c r="A5" i="211"/>
  <c r="B47" i="211" s="1"/>
  <c r="F50" i="210"/>
  <c r="F49" i="210"/>
  <c r="F48" i="210"/>
  <c r="H44" i="210"/>
  <c r="H41" i="210"/>
  <c r="F41" i="210"/>
  <c r="G41" i="210" s="1"/>
  <c r="L5" i="210" s="1"/>
  <c r="D47" i="210" s="1"/>
  <c r="E41" i="210"/>
  <c r="I40" i="210"/>
  <c r="G40" i="210"/>
  <c r="I39" i="210"/>
  <c r="G39" i="210"/>
  <c r="I38" i="210"/>
  <c r="G38" i="210"/>
  <c r="I37" i="210"/>
  <c r="G37" i="210"/>
  <c r="I36" i="210"/>
  <c r="G36" i="210"/>
  <c r="I35" i="210"/>
  <c r="G35" i="210"/>
  <c r="I34" i="210"/>
  <c r="G34" i="210"/>
  <c r="I33" i="210"/>
  <c r="G33" i="210"/>
  <c r="I32" i="210"/>
  <c r="G32" i="210"/>
  <c r="I31" i="210"/>
  <c r="G31" i="210"/>
  <c r="I30" i="210"/>
  <c r="G30" i="210"/>
  <c r="I29" i="210"/>
  <c r="G29" i="210"/>
  <c r="I28" i="210"/>
  <c r="G28" i="210"/>
  <c r="I27" i="210"/>
  <c r="G27" i="210"/>
  <c r="I26" i="210"/>
  <c r="G26" i="210"/>
  <c r="I25" i="210"/>
  <c r="G25" i="210"/>
  <c r="I24" i="210"/>
  <c r="G24" i="210"/>
  <c r="I23" i="210"/>
  <c r="G23" i="210"/>
  <c r="I22" i="210"/>
  <c r="G22" i="210"/>
  <c r="I21" i="210"/>
  <c r="G21" i="210"/>
  <c r="I20" i="210"/>
  <c r="G20" i="210"/>
  <c r="I19" i="210"/>
  <c r="G19" i="210"/>
  <c r="I18" i="210"/>
  <c r="G18" i="210"/>
  <c r="I17" i="210"/>
  <c r="G17" i="210"/>
  <c r="I16" i="210"/>
  <c r="G16" i="210"/>
  <c r="I15" i="210"/>
  <c r="G15" i="210"/>
  <c r="D5" i="210"/>
  <c r="C47" i="210" s="1"/>
  <c r="A5" i="210"/>
  <c r="B47" i="210" s="1"/>
  <c r="F50" i="209"/>
  <c r="F49" i="209"/>
  <c r="F48" i="209"/>
  <c r="H44" i="209"/>
  <c r="H41" i="209"/>
  <c r="I41" i="209" s="1"/>
  <c r="O5" i="209" s="1"/>
  <c r="E47" i="209" s="1"/>
  <c r="F47" i="209" s="1"/>
  <c r="F41" i="209"/>
  <c r="G41" i="209" s="1"/>
  <c r="L5" i="209" s="1"/>
  <c r="D47" i="209" s="1"/>
  <c r="E41" i="209"/>
  <c r="I40" i="209"/>
  <c r="G40" i="209"/>
  <c r="I39" i="209"/>
  <c r="G39" i="209"/>
  <c r="I38" i="209"/>
  <c r="G38" i="209"/>
  <c r="I37" i="209"/>
  <c r="G37" i="209"/>
  <c r="I36" i="209"/>
  <c r="G36" i="209"/>
  <c r="I35" i="209"/>
  <c r="G35" i="209"/>
  <c r="I34" i="209"/>
  <c r="G34" i="209"/>
  <c r="I33" i="209"/>
  <c r="G33" i="209"/>
  <c r="I32" i="209"/>
  <c r="G32" i="209"/>
  <c r="I31" i="209"/>
  <c r="G31" i="209"/>
  <c r="I30" i="209"/>
  <c r="G30" i="209"/>
  <c r="I29" i="209"/>
  <c r="G29" i="209"/>
  <c r="I28" i="209"/>
  <c r="G28" i="209"/>
  <c r="I27" i="209"/>
  <c r="G27" i="209"/>
  <c r="I26" i="209"/>
  <c r="G26" i="209"/>
  <c r="I25" i="209"/>
  <c r="G25" i="209"/>
  <c r="I24" i="209"/>
  <c r="G24" i="209"/>
  <c r="I23" i="209"/>
  <c r="G23" i="209"/>
  <c r="I22" i="209"/>
  <c r="G22" i="209"/>
  <c r="I21" i="209"/>
  <c r="G21" i="209"/>
  <c r="I20" i="209"/>
  <c r="G20" i="209"/>
  <c r="I19" i="209"/>
  <c r="G19" i="209"/>
  <c r="I18" i="209"/>
  <c r="G18" i="209"/>
  <c r="I17" i="209"/>
  <c r="G17" i="209"/>
  <c r="I16" i="209"/>
  <c r="G16" i="209"/>
  <c r="I15" i="209"/>
  <c r="G15" i="209"/>
  <c r="D5" i="209"/>
  <c r="C47" i="209" s="1"/>
  <c r="A5" i="209"/>
  <c r="B47" i="209" s="1"/>
  <c r="F50" i="208"/>
  <c r="F49" i="208"/>
  <c r="F48" i="208"/>
  <c r="C47" i="208"/>
  <c r="H41" i="208"/>
  <c r="I41" i="208" s="1"/>
  <c r="O5" i="208" s="1"/>
  <c r="E47" i="208" s="1"/>
  <c r="F47" i="208" s="1"/>
  <c r="F41" i="208"/>
  <c r="G41" i="208" s="1"/>
  <c r="L5" i="208" s="1"/>
  <c r="D47" i="208" s="1"/>
  <c r="E41" i="208"/>
  <c r="I40" i="208"/>
  <c r="G40" i="208"/>
  <c r="I39" i="208"/>
  <c r="G39" i="208"/>
  <c r="I38" i="208"/>
  <c r="G38" i="208"/>
  <c r="I37" i="208"/>
  <c r="G37" i="208"/>
  <c r="I36" i="208"/>
  <c r="G36" i="208"/>
  <c r="I35" i="208"/>
  <c r="G35" i="208"/>
  <c r="I34" i="208"/>
  <c r="G34" i="208"/>
  <c r="I33" i="208"/>
  <c r="G33" i="208"/>
  <c r="I32" i="208"/>
  <c r="G32" i="208"/>
  <c r="I31" i="208"/>
  <c r="G31" i="208"/>
  <c r="I30" i="208"/>
  <c r="G30" i="208"/>
  <c r="I29" i="208"/>
  <c r="G29" i="208"/>
  <c r="I28" i="208"/>
  <c r="G28" i="208"/>
  <c r="I27" i="208"/>
  <c r="G27" i="208"/>
  <c r="I26" i="208"/>
  <c r="G26" i="208"/>
  <c r="I25" i="208"/>
  <c r="G25" i="208"/>
  <c r="I24" i="208"/>
  <c r="G24" i="208"/>
  <c r="I23" i="208"/>
  <c r="G23" i="208"/>
  <c r="I22" i="208"/>
  <c r="G22" i="208"/>
  <c r="I21" i="208"/>
  <c r="G21" i="208"/>
  <c r="I20" i="208"/>
  <c r="G20" i="208"/>
  <c r="I19" i="208"/>
  <c r="G19" i="208"/>
  <c r="I18" i="208"/>
  <c r="G18" i="208"/>
  <c r="I17" i="208"/>
  <c r="G17" i="208"/>
  <c r="I16" i="208"/>
  <c r="G16" i="208"/>
  <c r="I15" i="208"/>
  <c r="G15" i="208"/>
  <c r="D5" i="208"/>
  <c r="A5" i="208"/>
  <c r="B47" i="208" s="1"/>
  <c r="Q5" i="211" l="1"/>
  <c r="Q5" i="213"/>
  <c r="I41" i="211"/>
  <c r="O5" i="211" s="1"/>
  <c r="E47" i="211" s="1"/>
  <c r="F47" i="211" s="1"/>
  <c r="I41" i="212"/>
  <c r="O5" i="212" s="1"/>
  <c r="E47" i="212" s="1"/>
  <c r="F47" i="212" s="1"/>
  <c r="I41" i="210"/>
  <c r="O5" i="210" s="1"/>
  <c r="E47" i="210" s="1"/>
  <c r="F47" i="210" s="1"/>
  <c r="I41" i="213"/>
  <c r="O5" i="213" s="1"/>
  <c r="E47" i="213" s="1"/>
  <c r="F47" i="213" s="1"/>
  <c r="Q5" i="210"/>
  <c r="Q5" i="208"/>
  <c r="Q5" i="209"/>
  <c r="D5" i="174"/>
  <c r="A5" i="174"/>
  <c r="D5" i="172"/>
  <c r="C22" i="152"/>
  <c r="C23" i="152"/>
  <c r="C24" i="152"/>
  <c r="C25" i="152"/>
  <c r="C26" i="152"/>
  <c r="C27" i="152"/>
  <c r="C28" i="152"/>
  <c r="C29" i="152"/>
  <c r="C30" i="152"/>
  <c r="C31" i="152"/>
  <c r="C32" i="152"/>
  <c r="B22" i="152"/>
  <c r="T8" i="154"/>
  <c r="T7" i="154"/>
  <c r="AD20" i="154" l="1"/>
  <c r="AD21" i="154"/>
  <c r="AD22" i="154"/>
  <c r="AD23" i="154"/>
  <c r="AD24" i="154"/>
  <c r="AD25" i="154"/>
  <c r="AD26" i="154"/>
  <c r="AD27" i="154"/>
  <c r="AD28" i="154"/>
  <c r="AD29" i="154"/>
  <c r="AD10" i="154"/>
  <c r="AD11" i="154"/>
  <c r="AD12" i="154"/>
  <c r="AD13" i="154"/>
  <c r="AD14" i="154"/>
  <c r="AD15" i="154"/>
  <c r="AD16" i="154"/>
  <c r="AD17" i="154"/>
  <c r="AD18" i="154"/>
  <c r="AD19" i="154"/>
  <c r="AD9" i="154"/>
  <c r="J11" i="154"/>
  <c r="J12" i="154"/>
  <c r="J13" i="154"/>
  <c r="J14" i="154"/>
  <c r="J15" i="154"/>
  <c r="J16" i="154"/>
  <c r="J17" i="154"/>
  <c r="J18" i="154"/>
  <c r="J19" i="154"/>
  <c r="J20" i="154"/>
  <c r="J21" i="154"/>
  <c r="F33" i="152"/>
  <c r="E33" i="152"/>
  <c r="G3" i="199"/>
  <c r="G23" i="152"/>
  <c r="G13" i="199" s="1"/>
  <c r="H31" i="154" l="1"/>
  <c r="H30" i="154"/>
  <c r="H32" i="154" l="1"/>
  <c r="V30" i="154"/>
  <c r="D54" i="185"/>
  <c r="F53" i="185"/>
  <c r="E53" i="185"/>
  <c r="D53" i="185"/>
  <c r="E52" i="185"/>
  <c r="D52" i="185"/>
  <c r="F51" i="185"/>
  <c r="E51" i="185"/>
  <c r="D51" i="185"/>
  <c r="F50" i="185"/>
  <c r="E50" i="185"/>
  <c r="D50" i="185"/>
  <c r="F49" i="185"/>
  <c r="E49" i="185"/>
  <c r="D49" i="185"/>
  <c r="F48" i="185"/>
  <c r="E48" i="185"/>
  <c r="D48" i="185"/>
  <c r="H47" i="185"/>
  <c r="G47" i="185"/>
  <c r="F47" i="185"/>
  <c r="E47" i="185"/>
  <c r="D47" i="185"/>
  <c r="F46" i="185"/>
  <c r="E46" i="185"/>
  <c r="D46" i="185"/>
  <c r="F45" i="185"/>
  <c r="E45" i="185"/>
  <c r="D45" i="185"/>
  <c r="F44" i="185"/>
  <c r="D44" i="185"/>
  <c r="E44" i="185"/>
  <c r="I42" i="185"/>
  <c r="H42" i="185"/>
  <c r="G42" i="185"/>
  <c r="F42" i="185"/>
  <c r="D42" i="185"/>
  <c r="E42" i="185"/>
  <c r="G40" i="185"/>
  <c r="F40" i="185"/>
  <c r="E40" i="185"/>
  <c r="D40" i="185"/>
  <c r="I38" i="185"/>
  <c r="I36" i="185"/>
  <c r="I34" i="185"/>
  <c r="D38" i="185"/>
  <c r="D36" i="185"/>
  <c r="E34" i="185"/>
  <c r="D34" i="185"/>
  <c r="H33" i="185"/>
  <c r="H32" i="185"/>
  <c r="H31" i="185"/>
  <c r="G33" i="185"/>
  <c r="G32" i="185"/>
  <c r="G31" i="185"/>
  <c r="F33" i="185"/>
  <c r="F32" i="185"/>
  <c r="F31" i="185"/>
  <c r="E33" i="185"/>
  <c r="E32" i="185"/>
  <c r="E31" i="185"/>
  <c r="I29" i="185"/>
  <c r="I28" i="185"/>
  <c r="I27" i="185"/>
  <c r="H29" i="185"/>
  <c r="H28" i="185"/>
  <c r="H27" i="185"/>
  <c r="G29" i="185"/>
  <c r="G28" i="185"/>
  <c r="G27" i="185"/>
  <c r="F29" i="185"/>
  <c r="I29" i="176"/>
  <c r="F28" i="185"/>
  <c r="F27" i="185"/>
  <c r="E29" i="185"/>
  <c r="E28" i="185"/>
  <c r="E27" i="185"/>
  <c r="H24" i="185"/>
  <c r="G24" i="185"/>
  <c r="F24" i="185"/>
  <c r="E24" i="185"/>
  <c r="D24" i="185"/>
  <c r="H22" i="185"/>
  <c r="G22" i="185"/>
  <c r="F22" i="185"/>
  <c r="E22" i="185"/>
  <c r="D22" i="185"/>
  <c r="H21" i="185"/>
  <c r="G21" i="185"/>
  <c r="F21" i="185"/>
  <c r="E21" i="185"/>
  <c r="D21" i="185"/>
  <c r="H20" i="185"/>
  <c r="H20" i="176"/>
  <c r="I16" i="185"/>
  <c r="F47" i="152" l="1"/>
  <c r="B47" i="185"/>
  <c r="G20" i="185"/>
  <c r="F20" i="185"/>
  <c r="E20" i="185"/>
  <c r="D20" i="185"/>
  <c r="D20" i="176"/>
  <c r="F18" i="185"/>
  <c r="E18" i="185"/>
  <c r="D18" i="185"/>
  <c r="H17" i="185"/>
  <c r="H16" i="185"/>
  <c r="G17" i="185"/>
  <c r="G16" i="185"/>
  <c r="F17" i="185"/>
  <c r="F16" i="185"/>
  <c r="E17" i="185"/>
  <c r="E16" i="185"/>
  <c r="H14" i="185"/>
  <c r="G14" i="185"/>
  <c r="F14" i="185"/>
  <c r="E14" i="185"/>
  <c r="D14" i="185"/>
  <c r="J13" i="185"/>
  <c r="I13" i="185"/>
  <c r="H13" i="185"/>
  <c r="G13" i="185"/>
  <c r="F13" i="185"/>
  <c r="E13" i="185"/>
  <c r="D13" i="185"/>
  <c r="K12" i="185"/>
  <c r="J12" i="185"/>
  <c r="I12" i="185"/>
  <c r="H12" i="185"/>
  <c r="G12" i="185"/>
  <c r="F12" i="185"/>
  <c r="E12" i="185"/>
  <c r="D12" i="185"/>
  <c r="D12" i="176"/>
  <c r="P21" i="35" l="1"/>
  <c r="M21" i="35"/>
  <c r="H21" i="35"/>
  <c r="E15" i="76"/>
  <c r="E14" i="76"/>
  <c r="E13" i="76"/>
  <c r="D12" i="76"/>
  <c r="E12" i="76" s="1"/>
  <c r="C12" i="76"/>
  <c r="B12" i="76"/>
  <c r="E15" i="75"/>
  <c r="E14" i="75"/>
  <c r="E13" i="75"/>
  <c r="D12" i="75"/>
  <c r="E12" i="75" s="1"/>
  <c r="C12" i="75"/>
  <c r="B12" i="75"/>
  <c r="E15" i="74"/>
  <c r="E14" i="74"/>
  <c r="E13" i="74"/>
  <c r="E12" i="74"/>
  <c r="D12" i="74"/>
  <c r="C12" i="74"/>
  <c r="B12" i="74"/>
  <c r="E15" i="73"/>
  <c r="E14" i="73"/>
  <c r="E13" i="73"/>
  <c r="D12" i="73"/>
  <c r="E12" i="73" s="1"/>
  <c r="C12" i="73"/>
  <c r="B12" i="73"/>
  <c r="E15" i="32"/>
  <c r="E14" i="32"/>
  <c r="E13" i="32"/>
  <c r="E12" i="32"/>
  <c r="D12" i="32"/>
  <c r="C12" i="32"/>
  <c r="B12" i="32"/>
  <c r="E15" i="33"/>
  <c r="E14" i="33"/>
  <c r="E13" i="33"/>
  <c r="D12" i="33"/>
  <c r="E12" i="33" s="1"/>
  <c r="C12" i="33"/>
  <c r="B12" i="33"/>
  <c r="E15" i="22"/>
  <c r="E14" i="22"/>
  <c r="E13" i="22"/>
  <c r="E12" i="22"/>
  <c r="D12" i="22"/>
  <c r="C12" i="22"/>
  <c r="B12" i="22"/>
  <c r="F9" i="22"/>
  <c r="F9" i="75" s="1"/>
  <c r="C56" i="185"/>
  <c r="B53" i="185"/>
  <c r="B51" i="185"/>
  <c r="B50" i="185"/>
  <c r="H39" i="185"/>
  <c r="B39" i="185"/>
  <c r="H37" i="185"/>
  <c r="B37" i="185"/>
  <c r="H35" i="185"/>
  <c r="B35" i="185"/>
  <c r="K11" i="185"/>
  <c r="J11" i="185"/>
  <c r="I11" i="185"/>
  <c r="H11" i="185"/>
  <c r="G11" i="185"/>
  <c r="F11" i="185"/>
  <c r="E11" i="185"/>
  <c r="D11" i="185"/>
  <c r="K10" i="185"/>
  <c r="J10" i="185"/>
  <c r="I10" i="185"/>
  <c r="H10" i="185"/>
  <c r="G10" i="185"/>
  <c r="F10" i="185"/>
  <c r="E10" i="185"/>
  <c r="D10" i="185"/>
  <c r="K9" i="185"/>
  <c r="J9" i="185"/>
  <c r="I9" i="185"/>
  <c r="H9" i="185"/>
  <c r="G9" i="185"/>
  <c r="F9" i="185"/>
  <c r="E9" i="185"/>
  <c r="D9" i="185"/>
  <c r="D7" i="185"/>
  <c r="D6" i="185"/>
  <c r="D5" i="185"/>
  <c r="D3" i="185"/>
  <c r="D54" i="176"/>
  <c r="C56" i="176" s="1"/>
  <c r="F53" i="176"/>
  <c r="E53" i="176"/>
  <c r="D53" i="176"/>
  <c r="E52" i="176"/>
  <c r="D52" i="176"/>
  <c r="F51" i="176"/>
  <c r="E51" i="176"/>
  <c r="D51" i="176"/>
  <c r="F50" i="176"/>
  <c r="E50" i="176"/>
  <c r="D50" i="176"/>
  <c r="F49" i="176"/>
  <c r="E49" i="176"/>
  <c r="D49" i="176"/>
  <c r="F48" i="176"/>
  <c r="E48" i="176"/>
  <c r="D48" i="176"/>
  <c r="H47" i="176"/>
  <c r="G47" i="176"/>
  <c r="F47" i="176"/>
  <c r="E47" i="176"/>
  <c r="D47" i="176"/>
  <c r="F46" i="176"/>
  <c r="E46" i="176"/>
  <c r="D46" i="176"/>
  <c r="F45" i="176"/>
  <c r="E45" i="176"/>
  <c r="D45" i="176"/>
  <c r="F44" i="176"/>
  <c r="E44" i="176"/>
  <c r="D44" i="176"/>
  <c r="I42" i="176"/>
  <c r="H42" i="176"/>
  <c r="G42" i="176"/>
  <c r="F42" i="176"/>
  <c r="E42" i="176"/>
  <c r="D42" i="176"/>
  <c r="G40" i="176"/>
  <c r="F40" i="176"/>
  <c r="E40" i="176"/>
  <c r="D40" i="176"/>
  <c r="I38" i="176"/>
  <c r="H39" i="176" s="1"/>
  <c r="D38" i="176"/>
  <c r="B39" i="176" s="1"/>
  <c r="I36" i="176"/>
  <c r="H37" i="176" s="1"/>
  <c r="D36" i="176"/>
  <c r="B37" i="176" s="1"/>
  <c r="I34" i="176"/>
  <c r="H35" i="176" s="1"/>
  <c r="E34" i="176"/>
  <c r="D34" i="176"/>
  <c r="B35" i="176" s="1"/>
  <c r="H33" i="176"/>
  <c r="G33" i="176"/>
  <c r="F33" i="176"/>
  <c r="E33" i="176"/>
  <c r="H32" i="176"/>
  <c r="G32" i="176"/>
  <c r="F32" i="176"/>
  <c r="E32" i="176"/>
  <c r="H31" i="176"/>
  <c r="G31" i="176"/>
  <c r="F31" i="176"/>
  <c r="E31" i="176"/>
  <c r="H29" i="176"/>
  <c r="G29" i="176"/>
  <c r="F29" i="176"/>
  <c r="E29" i="176"/>
  <c r="I28" i="176"/>
  <c r="H28" i="176"/>
  <c r="G28" i="176"/>
  <c r="F28" i="176"/>
  <c r="E28" i="176"/>
  <c r="I27" i="176"/>
  <c r="H27" i="176"/>
  <c r="G27" i="176"/>
  <c r="F27" i="176"/>
  <c r="E27" i="176"/>
  <c r="H24" i="176"/>
  <c r="G24" i="176"/>
  <c r="F24" i="176"/>
  <c r="E24" i="176"/>
  <c r="D24" i="176"/>
  <c r="H22" i="176"/>
  <c r="G22" i="176"/>
  <c r="F22" i="176"/>
  <c r="E22" i="176"/>
  <c r="D22" i="176"/>
  <c r="H21" i="176"/>
  <c r="G21" i="176"/>
  <c r="F21" i="176"/>
  <c r="E21" i="176"/>
  <c r="D21" i="176"/>
  <c r="G20" i="176"/>
  <c r="F20" i="176"/>
  <c r="E20" i="176"/>
  <c r="F18" i="176"/>
  <c r="E18" i="176"/>
  <c r="D18" i="176"/>
  <c r="I17" i="176"/>
  <c r="H17" i="176"/>
  <c r="G17" i="176"/>
  <c r="F17" i="176"/>
  <c r="E17" i="176"/>
  <c r="I16" i="176"/>
  <c r="H16" i="176"/>
  <c r="G16" i="176"/>
  <c r="F16" i="176"/>
  <c r="E16" i="176"/>
  <c r="H14" i="176"/>
  <c r="G14" i="176"/>
  <c r="F14" i="176"/>
  <c r="E14" i="176"/>
  <c r="D14" i="176"/>
  <c r="J13" i="176"/>
  <c r="I13" i="176"/>
  <c r="H13" i="176"/>
  <c r="G13" i="176"/>
  <c r="F13" i="176"/>
  <c r="E13" i="176"/>
  <c r="D13" i="176"/>
  <c r="K12" i="176"/>
  <c r="J12" i="176"/>
  <c r="I12" i="176"/>
  <c r="H12" i="176"/>
  <c r="G12" i="176"/>
  <c r="F12" i="176"/>
  <c r="E12" i="176"/>
  <c r="K11" i="176"/>
  <c r="J11" i="176"/>
  <c r="I11" i="176"/>
  <c r="H11" i="176"/>
  <c r="G11" i="176"/>
  <c r="F11" i="176"/>
  <c r="E11" i="176"/>
  <c r="D11" i="176"/>
  <c r="K10" i="176"/>
  <c r="J10" i="176"/>
  <c r="I10" i="176"/>
  <c r="H10" i="176"/>
  <c r="G10" i="176"/>
  <c r="F10" i="176"/>
  <c r="E10" i="176"/>
  <c r="D10" i="176"/>
  <c r="K9" i="176"/>
  <c r="J9" i="176"/>
  <c r="I9" i="176"/>
  <c r="H9" i="176"/>
  <c r="G9" i="176"/>
  <c r="F9" i="176"/>
  <c r="E9" i="176"/>
  <c r="D9" i="176"/>
  <c r="D7" i="176"/>
  <c r="D6" i="176"/>
  <c r="D5" i="176"/>
  <c r="D3" i="176"/>
  <c r="D54" i="172"/>
  <c r="C56" i="172" s="1"/>
  <c r="F53" i="172"/>
  <c r="E53" i="172"/>
  <c r="D53" i="172"/>
  <c r="E52" i="172"/>
  <c r="D52" i="172"/>
  <c r="F51" i="172"/>
  <c r="E51" i="172"/>
  <c r="D51" i="172"/>
  <c r="F50" i="172"/>
  <c r="E50" i="172"/>
  <c r="D50" i="172"/>
  <c r="F49" i="172"/>
  <c r="E49" i="172"/>
  <c r="D49" i="172"/>
  <c r="F48" i="172"/>
  <c r="E48" i="172"/>
  <c r="D48" i="172"/>
  <c r="H47" i="172"/>
  <c r="G47" i="172"/>
  <c r="F47" i="172"/>
  <c r="E47" i="172"/>
  <c r="D47" i="172"/>
  <c r="F46" i="172"/>
  <c r="E46" i="172"/>
  <c r="D46" i="172"/>
  <c r="F45" i="172"/>
  <c r="E45" i="172"/>
  <c r="D45" i="172"/>
  <c r="F44" i="172"/>
  <c r="E44" i="172"/>
  <c r="D44" i="172"/>
  <c r="I42" i="172"/>
  <c r="H42" i="172"/>
  <c r="G42" i="172"/>
  <c r="F42" i="172"/>
  <c r="E42" i="172"/>
  <c r="D42" i="172"/>
  <c r="G40" i="172"/>
  <c r="F40" i="172"/>
  <c r="E40" i="172"/>
  <c r="D40" i="172"/>
  <c r="I38" i="172"/>
  <c r="H39" i="172" s="1"/>
  <c r="D38" i="172"/>
  <c r="B39" i="172" s="1"/>
  <c r="I36" i="172"/>
  <c r="H37" i="172" s="1"/>
  <c r="D36" i="172"/>
  <c r="B37" i="172" s="1"/>
  <c r="I34" i="172"/>
  <c r="H35" i="172" s="1"/>
  <c r="E34" i="172"/>
  <c r="D34" i="172"/>
  <c r="H33" i="172"/>
  <c r="G33" i="172"/>
  <c r="F33" i="172"/>
  <c r="E33" i="172"/>
  <c r="H32" i="172"/>
  <c r="G32" i="172"/>
  <c r="F32" i="172"/>
  <c r="E32" i="172"/>
  <c r="H31" i="172"/>
  <c r="G31" i="172"/>
  <c r="F31" i="172"/>
  <c r="E31" i="172"/>
  <c r="I29" i="172"/>
  <c r="H29" i="172"/>
  <c r="G29" i="172"/>
  <c r="F29" i="172"/>
  <c r="E29" i="172"/>
  <c r="I28" i="172"/>
  <c r="H28" i="172"/>
  <c r="G28" i="172"/>
  <c r="F28" i="172"/>
  <c r="E28" i="172"/>
  <c r="I27" i="172"/>
  <c r="H27" i="172"/>
  <c r="G27" i="172"/>
  <c r="F27" i="172"/>
  <c r="E27" i="172"/>
  <c r="H24" i="172"/>
  <c r="G24" i="172"/>
  <c r="F24" i="172"/>
  <c r="E24" i="172"/>
  <c r="D24" i="172"/>
  <c r="H22" i="172"/>
  <c r="G22" i="172"/>
  <c r="F22" i="172"/>
  <c r="E22" i="172"/>
  <c r="D22" i="172"/>
  <c r="H21" i="172"/>
  <c r="G21" i="172"/>
  <c r="F21" i="172"/>
  <c r="E21" i="172"/>
  <c r="D21" i="172"/>
  <c r="H20" i="172"/>
  <c r="G20" i="172"/>
  <c r="F20" i="172"/>
  <c r="E20" i="172"/>
  <c r="D20" i="172"/>
  <c r="F18" i="172"/>
  <c r="E18" i="172"/>
  <c r="D18" i="172"/>
  <c r="I17" i="172"/>
  <c r="H17" i="172"/>
  <c r="G17" i="172"/>
  <c r="F17" i="172"/>
  <c r="E17" i="172"/>
  <c r="I16" i="172"/>
  <c r="H16" i="172"/>
  <c r="G16" i="172"/>
  <c r="F16" i="172"/>
  <c r="E16" i="172"/>
  <c r="H14" i="172"/>
  <c r="G14" i="172"/>
  <c r="F14" i="172"/>
  <c r="E14" i="172"/>
  <c r="D14" i="172"/>
  <c r="J13" i="172"/>
  <c r="I13" i="172"/>
  <c r="H13" i="172"/>
  <c r="G13" i="172"/>
  <c r="F13" i="172"/>
  <c r="E13" i="172"/>
  <c r="D13" i="172"/>
  <c r="K12" i="172"/>
  <c r="J12" i="172"/>
  <c r="I12" i="172"/>
  <c r="H12" i="172"/>
  <c r="G12" i="172"/>
  <c r="F12" i="172"/>
  <c r="E12" i="172"/>
  <c r="D12" i="172"/>
  <c r="K11" i="172"/>
  <c r="J11" i="172"/>
  <c r="I11" i="172"/>
  <c r="H11" i="172"/>
  <c r="G11" i="172"/>
  <c r="F11" i="172"/>
  <c r="E11" i="172"/>
  <c r="D11" i="172"/>
  <c r="K10" i="172"/>
  <c r="J10" i="172"/>
  <c r="I10" i="172"/>
  <c r="H10" i="172"/>
  <c r="G10" i="172"/>
  <c r="F10" i="172"/>
  <c r="E10" i="172"/>
  <c r="D10" i="172"/>
  <c r="K9" i="172"/>
  <c r="J9" i="172"/>
  <c r="I9" i="172"/>
  <c r="H9" i="172"/>
  <c r="G9" i="172"/>
  <c r="F9" i="172"/>
  <c r="E9" i="172"/>
  <c r="D9" i="172"/>
  <c r="D7" i="172"/>
  <c r="D6" i="172"/>
  <c r="D3" i="172"/>
  <c r="F50" i="174"/>
  <c r="F49" i="174"/>
  <c r="F48" i="174"/>
  <c r="B47" i="174"/>
  <c r="H44" i="174"/>
  <c r="H41" i="174"/>
  <c r="I41" i="174" s="1"/>
  <c r="O5" i="174" s="1"/>
  <c r="E47" i="174" s="1"/>
  <c r="F47" i="174" s="1"/>
  <c r="F41" i="174"/>
  <c r="G41" i="174" s="1"/>
  <c r="L5" i="174" s="1"/>
  <c r="D47" i="174" s="1"/>
  <c r="E41" i="174"/>
  <c r="I40" i="174"/>
  <c r="G40" i="174"/>
  <c r="I39" i="174"/>
  <c r="G39" i="174"/>
  <c r="I38" i="174"/>
  <c r="G38" i="174"/>
  <c r="I37" i="174"/>
  <c r="G37" i="174"/>
  <c r="I36" i="174"/>
  <c r="G36" i="174"/>
  <c r="I35" i="174"/>
  <c r="G35" i="174"/>
  <c r="I34" i="174"/>
  <c r="G34" i="174"/>
  <c r="I33" i="174"/>
  <c r="G33" i="174"/>
  <c r="I32" i="174"/>
  <c r="G32" i="174"/>
  <c r="I31" i="174"/>
  <c r="G31" i="174"/>
  <c r="I30" i="174"/>
  <c r="G30" i="174"/>
  <c r="I29" i="174"/>
  <c r="G29" i="174"/>
  <c r="I28" i="174"/>
  <c r="G28" i="174"/>
  <c r="I27" i="174"/>
  <c r="G27" i="174"/>
  <c r="I26" i="174"/>
  <c r="G26" i="174"/>
  <c r="I25" i="174"/>
  <c r="G25" i="174"/>
  <c r="I24" i="174"/>
  <c r="G24" i="174"/>
  <c r="I23" i="174"/>
  <c r="G23" i="174"/>
  <c r="I22" i="174"/>
  <c r="G22" i="174"/>
  <c r="I21" i="174"/>
  <c r="G21" i="174"/>
  <c r="I20" i="174"/>
  <c r="G20" i="174"/>
  <c r="I19" i="174"/>
  <c r="G19" i="174"/>
  <c r="I18" i="174"/>
  <c r="G18" i="174"/>
  <c r="I17" i="174"/>
  <c r="G17" i="174"/>
  <c r="I16" i="174"/>
  <c r="Q5" i="174" s="1"/>
  <c r="G16" i="174"/>
  <c r="I15" i="174"/>
  <c r="G15" i="174"/>
  <c r="C47" i="174"/>
  <c r="F50" i="207"/>
  <c r="F49" i="207"/>
  <c r="F48" i="207"/>
  <c r="H44" i="207"/>
  <c r="H41" i="207"/>
  <c r="F41" i="207"/>
  <c r="E41" i="207"/>
  <c r="I40" i="207"/>
  <c r="G40" i="207"/>
  <c r="I39" i="207"/>
  <c r="G39" i="207"/>
  <c r="I38" i="207"/>
  <c r="G38" i="207"/>
  <c r="I37" i="207"/>
  <c r="G37" i="207"/>
  <c r="I36" i="207"/>
  <c r="G36" i="207"/>
  <c r="I35" i="207"/>
  <c r="G35" i="207"/>
  <c r="I34" i="207"/>
  <c r="G34" i="207"/>
  <c r="I33" i="207"/>
  <c r="G33" i="207"/>
  <c r="I32" i="207"/>
  <c r="G32" i="207"/>
  <c r="I31" i="207"/>
  <c r="G31" i="207"/>
  <c r="I30" i="207"/>
  <c r="G30" i="207"/>
  <c r="I29" i="207"/>
  <c r="G29" i="207"/>
  <c r="I28" i="207"/>
  <c r="G28" i="207"/>
  <c r="I27" i="207"/>
  <c r="G27" i="207"/>
  <c r="I26" i="207"/>
  <c r="G26" i="207"/>
  <c r="I25" i="207"/>
  <c r="G25" i="207"/>
  <c r="I24" i="207"/>
  <c r="G24" i="207"/>
  <c r="I23" i="207"/>
  <c r="G23" i="207"/>
  <c r="I22" i="207"/>
  <c r="G22" i="207"/>
  <c r="I21" i="207"/>
  <c r="G21" i="207"/>
  <c r="I20" i="207"/>
  <c r="G20" i="207"/>
  <c r="I19" i="207"/>
  <c r="G19" i="207"/>
  <c r="I18" i="207"/>
  <c r="G18" i="207"/>
  <c r="I17" i="207"/>
  <c r="G17" i="207"/>
  <c r="I16" i="207"/>
  <c r="G16" i="207"/>
  <c r="I15" i="207"/>
  <c r="G15" i="207"/>
  <c r="D5" i="207"/>
  <c r="C47" i="207" s="1"/>
  <c r="A5" i="207"/>
  <c r="B47" i="207" s="1"/>
  <c r="F50" i="197"/>
  <c r="F49" i="197"/>
  <c r="F48" i="197"/>
  <c r="H44" i="197"/>
  <c r="H41" i="197"/>
  <c r="F41" i="197"/>
  <c r="E41" i="197"/>
  <c r="I40" i="197"/>
  <c r="G40" i="197"/>
  <c r="I39" i="197"/>
  <c r="G39" i="197"/>
  <c r="I38" i="197"/>
  <c r="G38" i="197"/>
  <c r="I37" i="197"/>
  <c r="G37" i="197"/>
  <c r="I36" i="197"/>
  <c r="G36" i="197"/>
  <c r="I35" i="197"/>
  <c r="G35" i="197"/>
  <c r="I34" i="197"/>
  <c r="G34" i="197"/>
  <c r="I33" i="197"/>
  <c r="G33" i="197"/>
  <c r="I32" i="197"/>
  <c r="G32" i="197"/>
  <c r="I31" i="197"/>
  <c r="G31" i="197"/>
  <c r="I30" i="197"/>
  <c r="G30" i="197"/>
  <c r="I29" i="197"/>
  <c r="G29" i="197"/>
  <c r="I28" i="197"/>
  <c r="G28" i="197"/>
  <c r="I27" i="197"/>
  <c r="G27" i="197"/>
  <c r="I26" i="197"/>
  <c r="G26" i="197"/>
  <c r="I25" i="197"/>
  <c r="G25" i="197"/>
  <c r="I24" i="197"/>
  <c r="G24" i="197"/>
  <c r="I23" i="197"/>
  <c r="G23" i="197"/>
  <c r="I22" i="197"/>
  <c r="G22" i="197"/>
  <c r="I21" i="197"/>
  <c r="G21" i="197"/>
  <c r="I20" i="197"/>
  <c r="G20" i="197"/>
  <c r="I19" i="197"/>
  <c r="G19" i="197"/>
  <c r="I18" i="197"/>
  <c r="G18" i="197"/>
  <c r="I17" i="197"/>
  <c r="G17" i="197"/>
  <c r="I16" i="197"/>
  <c r="G16" i="197"/>
  <c r="I15" i="197"/>
  <c r="G15" i="197"/>
  <c r="D5" i="197"/>
  <c r="C47" i="197" s="1"/>
  <c r="A5" i="197"/>
  <c r="B47" i="197" s="1"/>
  <c r="F50" i="196"/>
  <c r="F49" i="196"/>
  <c r="F48" i="196"/>
  <c r="H44" i="196"/>
  <c r="H41" i="196"/>
  <c r="I41" i="196" s="1"/>
  <c r="O5" i="196" s="1"/>
  <c r="E47" i="196" s="1"/>
  <c r="F47" i="196" s="1"/>
  <c r="F41" i="196"/>
  <c r="E41" i="196"/>
  <c r="I40" i="196"/>
  <c r="G40" i="196"/>
  <c r="I39" i="196"/>
  <c r="G39" i="196"/>
  <c r="I38" i="196"/>
  <c r="G38" i="196"/>
  <c r="I37" i="196"/>
  <c r="G37" i="196"/>
  <c r="I36" i="196"/>
  <c r="G36" i="196"/>
  <c r="I35" i="196"/>
  <c r="G35" i="196"/>
  <c r="I34" i="196"/>
  <c r="G34" i="196"/>
  <c r="I33" i="196"/>
  <c r="G33" i="196"/>
  <c r="I32" i="196"/>
  <c r="G32" i="196"/>
  <c r="I31" i="196"/>
  <c r="G31" i="196"/>
  <c r="I30" i="196"/>
  <c r="G30" i="196"/>
  <c r="I29" i="196"/>
  <c r="G29" i="196"/>
  <c r="I28" i="196"/>
  <c r="G28" i="196"/>
  <c r="I27" i="196"/>
  <c r="G27" i="196"/>
  <c r="I26" i="196"/>
  <c r="G26" i="196"/>
  <c r="I25" i="196"/>
  <c r="G25" i="196"/>
  <c r="I24" i="196"/>
  <c r="G24" i="196"/>
  <c r="I23" i="196"/>
  <c r="G23" i="196"/>
  <c r="I22" i="196"/>
  <c r="G22" i="196"/>
  <c r="I21" i="196"/>
  <c r="G21" i="196"/>
  <c r="I20" i="196"/>
  <c r="G20" i="196"/>
  <c r="I19" i="196"/>
  <c r="G19" i="196"/>
  <c r="I18" i="196"/>
  <c r="G18" i="196"/>
  <c r="I17" i="196"/>
  <c r="G17" i="196"/>
  <c r="I16" i="196"/>
  <c r="G16" i="196"/>
  <c r="I15" i="196"/>
  <c r="G15" i="196"/>
  <c r="D5" i="196"/>
  <c r="C47" i="196" s="1"/>
  <c r="A5" i="196"/>
  <c r="B47" i="196" s="1"/>
  <c r="F50" i="205"/>
  <c r="F49" i="205"/>
  <c r="F48" i="205"/>
  <c r="B47" i="205"/>
  <c r="H44" i="205"/>
  <c r="H41" i="205"/>
  <c r="F41" i="205"/>
  <c r="G41" i="205" s="1"/>
  <c r="L5" i="205" s="1"/>
  <c r="D47" i="205" s="1"/>
  <c r="E41" i="205"/>
  <c r="I40" i="205"/>
  <c r="G40" i="205"/>
  <c r="I39" i="205"/>
  <c r="G39" i="205"/>
  <c r="I38" i="205"/>
  <c r="G38" i="205"/>
  <c r="I37" i="205"/>
  <c r="G37" i="205"/>
  <c r="I36" i="205"/>
  <c r="G36" i="205"/>
  <c r="I35" i="205"/>
  <c r="G35" i="205"/>
  <c r="I34" i="205"/>
  <c r="G34" i="205"/>
  <c r="I33" i="205"/>
  <c r="G33" i="205"/>
  <c r="I32" i="205"/>
  <c r="G32" i="205"/>
  <c r="I31" i="205"/>
  <c r="G31" i="205"/>
  <c r="I30" i="205"/>
  <c r="G30" i="205"/>
  <c r="I29" i="205"/>
  <c r="G29" i="205"/>
  <c r="I28" i="205"/>
  <c r="G28" i="205"/>
  <c r="I27" i="205"/>
  <c r="G27" i="205"/>
  <c r="I26" i="205"/>
  <c r="G26" i="205"/>
  <c r="I25" i="205"/>
  <c r="G25" i="205"/>
  <c r="I24" i="205"/>
  <c r="G24" i="205"/>
  <c r="I23" i="205"/>
  <c r="G23" i="205"/>
  <c r="I22" i="205"/>
  <c r="G22" i="205"/>
  <c r="I21" i="205"/>
  <c r="G21" i="205"/>
  <c r="I20" i="205"/>
  <c r="G20" i="205"/>
  <c r="I19" i="205"/>
  <c r="G19" i="205"/>
  <c r="I18" i="205"/>
  <c r="G18" i="205"/>
  <c r="I17" i="205"/>
  <c r="G17" i="205"/>
  <c r="I16" i="205"/>
  <c r="G16" i="205"/>
  <c r="I15" i="205"/>
  <c r="G15" i="205"/>
  <c r="D5" i="205"/>
  <c r="C47" i="205" s="1"/>
  <c r="A5" i="205"/>
  <c r="F50" i="193"/>
  <c r="F49" i="193"/>
  <c r="F48" i="193"/>
  <c r="H44" i="193"/>
  <c r="H41" i="193"/>
  <c r="I41" i="193" s="1"/>
  <c r="O5" i="193" s="1"/>
  <c r="E47" i="193" s="1"/>
  <c r="F47" i="193" s="1"/>
  <c r="F41" i="193"/>
  <c r="E41" i="193"/>
  <c r="I40" i="193"/>
  <c r="G40" i="193"/>
  <c r="I39" i="193"/>
  <c r="G39" i="193"/>
  <c r="I38" i="193"/>
  <c r="G38" i="193"/>
  <c r="I37" i="193"/>
  <c r="G37" i="193"/>
  <c r="I36" i="193"/>
  <c r="G36" i="193"/>
  <c r="I35" i="193"/>
  <c r="G35" i="193"/>
  <c r="I34" i="193"/>
  <c r="G34" i="193"/>
  <c r="I33" i="193"/>
  <c r="G33" i="193"/>
  <c r="I32" i="193"/>
  <c r="G32" i="193"/>
  <c r="I31" i="193"/>
  <c r="G31" i="193"/>
  <c r="I30" i="193"/>
  <c r="G30" i="193"/>
  <c r="I29" i="193"/>
  <c r="G29" i="193"/>
  <c r="I28" i="193"/>
  <c r="G28" i="193"/>
  <c r="I27" i="193"/>
  <c r="G27" i="193"/>
  <c r="I26" i="193"/>
  <c r="G26" i="193"/>
  <c r="I25" i="193"/>
  <c r="G25" i="193"/>
  <c r="I24" i="193"/>
  <c r="G24" i="193"/>
  <c r="I23" i="193"/>
  <c r="G23" i="193"/>
  <c r="I22" i="193"/>
  <c r="G22" i="193"/>
  <c r="I21" i="193"/>
  <c r="G21" i="193"/>
  <c r="I20" i="193"/>
  <c r="G20" i="193"/>
  <c r="I19" i="193"/>
  <c r="G19" i="193"/>
  <c r="I18" i="193"/>
  <c r="G18" i="193"/>
  <c r="I17" i="193"/>
  <c r="G17" i="193"/>
  <c r="I16" i="193"/>
  <c r="G16" i="193"/>
  <c r="I15" i="193"/>
  <c r="Q5" i="193" s="1"/>
  <c r="G15" i="193"/>
  <c r="D5" i="193"/>
  <c r="C47" i="193" s="1"/>
  <c r="A5" i="193"/>
  <c r="B47" i="193" s="1"/>
  <c r="F50" i="204"/>
  <c r="F49" i="204"/>
  <c r="F48" i="204"/>
  <c r="H44" i="204"/>
  <c r="H41" i="204"/>
  <c r="F41" i="204"/>
  <c r="E41" i="204"/>
  <c r="I40" i="204"/>
  <c r="G40" i="204"/>
  <c r="I39" i="204"/>
  <c r="G39" i="204"/>
  <c r="I38" i="204"/>
  <c r="G38" i="204"/>
  <c r="I37" i="204"/>
  <c r="G37" i="204"/>
  <c r="I36" i="204"/>
  <c r="G36" i="204"/>
  <c r="I35" i="204"/>
  <c r="G35" i="204"/>
  <c r="I34" i="204"/>
  <c r="G34" i="204"/>
  <c r="I33" i="204"/>
  <c r="G33" i="204"/>
  <c r="I32" i="204"/>
  <c r="G32" i="204"/>
  <c r="I31" i="204"/>
  <c r="G31" i="204"/>
  <c r="I30" i="204"/>
  <c r="G30" i="204"/>
  <c r="I29" i="204"/>
  <c r="G29" i="204"/>
  <c r="I28" i="204"/>
  <c r="G28" i="204"/>
  <c r="I27" i="204"/>
  <c r="G27" i="204"/>
  <c r="I26" i="204"/>
  <c r="G26" i="204"/>
  <c r="I25" i="204"/>
  <c r="G25" i="204"/>
  <c r="I24" i="204"/>
  <c r="G24" i="204"/>
  <c r="I23" i="204"/>
  <c r="G23" i="204"/>
  <c r="I22" i="204"/>
  <c r="G22" i="204"/>
  <c r="I21" i="204"/>
  <c r="G21" i="204"/>
  <c r="I20" i="204"/>
  <c r="G20" i="204"/>
  <c r="I19" i="204"/>
  <c r="G19" i="204"/>
  <c r="I18" i="204"/>
  <c r="G18" i="204"/>
  <c r="I17" i="204"/>
  <c r="G17" i="204"/>
  <c r="I16" i="204"/>
  <c r="G16" i="204"/>
  <c r="I15" i="204"/>
  <c r="G15" i="204"/>
  <c r="D5" i="204"/>
  <c r="C47" i="204" s="1"/>
  <c r="A5" i="204"/>
  <c r="B47" i="204" s="1"/>
  <c r="F50" i="137"/>
  <c r="F49" i="137"/>
  <c r="F48" i="137"/>
  <c r="H44" i="137"/>
  <c r="H41" i="137"/>
  <c r="F41" i="137"/>
  <c r="E41" i="137"/>
  <c r="I40" i="137"/>
  <c r="G40" i="137"/>
  <c r="I39" i="137"/>
  <c r="G39" i="137"/>
  <c r="I38" i="137"/>
  <c r="G38" i="137"/>
  <c r="I37" i="137"/>
  <c r="G37" i="137"/>
  <c r="I36" i="137"/>
  <c r="G36" i="137"/>
  <c r="I35" i="137"/>
  <c r="G35" i="137"/>
  <c r="I34" i="137"/>
  <c r="G34" i="137"/>
  <c r="I33" i="137"/>
  <c r="G33" i="137"/>
  <c r="I32" i="137"/>
  <c r="G32" i="137"/>
  <c r="I31" i="137"/>
  <c r="G31" i="137"/>
  <c r="I30" i="137"/>
  <c r="G30" i="137"/>
  <c r="I29" i="137"/>
  <c r="G29" i="137"/>
  <c r="I28" i="137"/>
  <c r="G28" i="137"/>
  <c r="I27" i="137"/>
  <c r="G27" i="137"/>
  <c r="I26" i="137"/>
  <c r="G26" i="137"/>
  <c r="I25" i="137"/>
  <c r="G25" i="137"/>
  <c r="I24" i="137"/>
  <c r="G24" i="137"/>
  <c r="I23" i="137"/>
  <c r="G23" i="137"/>
  <c r="I22" i="137"/>
  <c r="G22" i="137"/>
  <c r="I21" i="137"/>
  <c r="G21" i="137"/>
  <c r="I20" i="137"/>
  <c r="G20" i="137"/>
  <c r="I19" i="137"/>
  <c r="G19" i="137"/>
  <c r="I18" i="137"/>
  <c r="G18" i="137"/>
  <c r="I17" i="137"/>
  <c r="G17" i="137"/>
  <c r="I16" i="137"/>
  <c r="G16" i="137"/>
  <c r="I15" i="137"/>
  <c r="G15" i="137"/>
  <c r="D5" i="137"/>
  <c r="C47" i="137" s="1"/>
  <c r="A5" i="137"/>
  <c r="B47" i="137" s="1"/>
  <c r="F50" i="203"/>
  <c r="F49" i="203"/>
  <c r="F48" i="203"/>
  <c r="H44" i="203"/>
  <c r="H41" i="203"/>
  <c r="I41" i="203" s="1"/>
  <c r="O5" i="203" s="1"/>
  <c r="E47" i="203" s="1"/>
  <c r="F47" i="203" s="1"/>
  <c r="F41" i="203"/>
  <c r="G41" i="203" s="1"/>
  <c r="L5" i="203" s="1"/>
  <c r="D47" i="203" s="1"/>
  <c r="E41" i="203"/>
  <c r="I40" i="203"/>
  <c r="G40" i="203"/>
  <c r="I39" i="203"/>
  <c r="G39" i="203"/>
  <c r="I38" i="203"/>
  <c r="G38" i="203"/>
  <c r="I37" i="203"/>
  <c r="G37" i="203"/>
  <c r="I36" i="203"/>
  <c r="G36" i="203"/>
  <c r="I35" i="203"/>
  <c r="G35" i="203"/>
  <c r="I34" i="203"/>
  <c r="G34" i="203"/>
  <c r="I33" i="203"/>
  <c r="G33" i="203"/>
  <c r="I32" i="203"/>
  <c r="G32" i="203"/>
  <c r="I31" i="203"/>
  <c r="G31" i="203"/>
  <c r="I30" i="203"/>
  <c r="G30" i="203"/>
  <c r="I29" i="203"/>
  <c r="G29" i="203"/>
  <c r="I28" i="203"/>
  <c r="G28" i="203"/>
  <c r="I27" i="203"/>
  <c r="G27" i="203"/>
  <c r="I26" i="203"/>
  <c r="G26" i="203"/>
  <c r="I25" i="203"/>
  <c r="G25" i="203"/>
  <c r="I24" i="203"/>
  <c r="G24" i="203"/>
  <c r="I23" i="203"/>
  <c r="G23" i="203"/>
  <c r="I22" i="203"/>
  <c r="G22" i="203"/>
  <c r="I21" i="203"/>
  <c r="G21" i="203"/>
  <c r="I20" i="203"/>
  <c r="G20" i="203"/>
  <c r="I19" i="203"/>
  <c r="G19" i="203"/>
  <c r="I18" i="203"/>
  <c r="G18" i="203"/>
  <c r="I17" i="203"/>
  <c r="G17" i="203"/>
  <c r="I16" i="203"/>
  <c r="G16" i="203"/>
  <c r="I15" i="203"/>
  <c r="G15" i="203"/>
  <c r="D5" i="203"/>
  <c r="C47" i="203" s="1"/>
  <c r="A5" i="203"/>
  <c r="B47" i="203" s="1"/>
  <c r="F50" i="202"/>
  <c r="F49" i="202"/>
  <c r="F48" i="202"/>
  <c r="B47" i="202"/>
  <c r="H41" i="202"/>
  <c r="I41" i="202" s="1"/>
  <c r="O5" i="202" s="1"/>
  <c r="E47" i="202" s="1"/>
  <c r="F47" i="202" s="1"/>
  <c r="F41" i="202"/>
  <c r="E41" i="202"/>
  <c r="I40" i="202"/>
  <c r="G40" i="202"/>
  <c r="I39" i="202"/>
  <c r="G39" i="202"/>
  <c r="I38" i="202"/>
  <c r="G38" i="202"/>
  <c r="I37" i="202"/>
  <c r="G37" i="202"/>
  <c r="I36" i="202"/>
  <c r="G36" i="202"/>
  <c r="I35" i="202"/>
  <c r="G35" i="202"/>
  <c r="I34" i="202"/>
  <c r="G34" i="202"/>
  <c r="I33" i="202"/>
  <c r="G33" i="202"/>
  <c r="I32" i="202"/>
  <c r="G32" i="202"/>
  <c r="I31" i="202"/>
  <c r="G31" i="202"/>
  <c r="I30" i="202"/>
  <c r="G30" i="202"/>
  <c r="I29" i="202"/>
  <c r="G29" i="202"/>
  <c r="I28" i="202"/>
  <c r="G28" i="202"/>
  <c r="I27" i="202"/>
  <c r="G27" i="202"/>
  <c r="I26" i="202"/>
  <c r="G26" i="202"/>
  <c r="I25" i="202"/>
  <c r="G25" i="202"/>
  <c r="I24" i="202"/>
  <c r="G24" i="202"/>
  <c r="I23" i="202"/>
  <c r="G23" i="202"/>
  <c r="I22" i="202"/>
  <c r="G22" i="202"/>
  <c r="I21" i="202"/>
  <c r="G21" i="202"/>
  <c r="I20" i="202"/>
  <c r="G20" i="202"/>
  <c r="I19" i="202"/>
  <c r="G19" i="202"/>
  <c r="I18" i="202"/>
  <c r="G18" i="202"/>
  <c r="I17" i="202"/>
  <c r="G17" i="202"/>
  <c r="I16" i="202"/>
  <c r="G16" i="202"/>
  <c r="I15" i="202"/>
  <c r="G15" i="202"/>
  <c r="D5" i="202"/>
  <c r="C47" i="202" s="1"/>
  <c r="A5" i="202"/>
  <c r="F46" i="152"/>
  <c r="E46" i="152"/>
  <c r="C46" i="152" s="1"/>
  <c r="D46" i="152"/>
  <c r="G31" i="152"/>
  <c r="G30" i="152"/>
  <c r="G29" i="152"/>
  <c r="G28" i="152"/>
  <c r="H28" i="152" s="1"/>
  <c r="J28" i="152" s="1"/>
  <c r="G27" i="152"/>
  <c r="G26" i="152"/>
  <c r="G16" i="199" s="1"/>
  <c r="D16" i="199"/>
  <c r="G25" i="152"/>
  <c r="D15" i="199"/>
  <c r="G24" i="152"/>
  <c r="G14" i="199" s="1"/>
  <c r="D14" i="199"/>
  <c r="H23" i="152"/>
  <c r="J23" i="152" s="1"/>
  <c r="D13" i="199"/>
  <c r="G22" i="152"/>
  <c r="G12" i="199" s="1"/>
  <c r="D12" i="199"/>
  <c r="C21" i="152"/>
  <c r="D11" i="199" s="1"/>
  <c r="B21" i="152"/>
  <c r="G10" i="199"/>
  <c r="C20" i="152"/>
  <c r="D10" i="199" s="1"/>
  <c r="B20" i="152"/>
  <c r="G9" i="199"/>
  <c r="C19" i="152"/>
  <c r="D9" i="199" s="1"/>
  <c r="B19" i="152"/>
  <c r="G18" i="152"/>
  <c r="G8" i="199" s="1"/>
  <c r="C18" i="152"/>
  <c r="D8" i="199" s="1"/>
  <c r="B18" i="152"/>
  <c r="G17" i="152"/>
  <c r="G7" i="199" s="1"/>
  <c r="C17" i="152"/>
  <c r="D7" i="199" s="1"/>
  <c r="B17" i="152"/>
  <c r="C16" i="152"/>
  <c r="D6" i="199" s="1"/>
  <c r="B16" i="152"/>
  <c r="G5" i="199"/>
  <c r="C15" i="152"/>
  <c r="D5" i="199" s="1"/>
  <c r="B15" i="152"/>
  <c r="G14" i="152"/>
  <c r="G4" i="199" s="1"/>
  <c r="C14" i="152"/>
  <c r="D4" i="199" s="1"/>
  <c r="B14" i="152"/>
  <c r="H13" i="152"/>
  <c r="C13" i="152"/>
  <c r="D3" i="199" s="1"/>
  <c r="B13" i="152"/>
  <c r="AB31" i="154"/>
  <c r="AA31" i="154"/>
  <c r="Z31" i="154"/>
  <c r="Z32" i="154" s="1"/>
  <c r="Y31" i="154"/>
  <c r="I31" i="154"/>
  <c r="AC30" i="154"/>
  <c r="AC31" i="154" s="1"/>
  <c r="AB30" i="154"/>
  <c r="AA30" i="154"/>
  <c r="Z30" i="154"/>
  <c r="Y30" i="154"/>
  <c r="X30" i="154"/>
  <c r="X31" i="154" s="1"/>
  <c r="W30" i="154"/>
  <c r="W31" i="154" s="1"/>
  <c r="V31" i="154"/>
  <c r="E47" i="152" s="1"/>
  <c r="U30" i="154"/>
  <c r="U31" i="154" s="1"/>
  <c r="T30" i="154"/>
  <c r="T31" i="154" s="1"/>
  <c r="S30" i="154"/>
  <c r="S31" i="154" s="1"/>
  <c r="R30" i="154"/>
  <c r="R31" i="154" s="1"/>
  <c r="Q30" i="154"/>
  <c r="Q31" i="154" s="1"/>
  <c r="P30" i="154"/>
  <c r="P31" i="154" s="1"/>
  <c r="P32" i="154" s="1"/>
  <c r="O30" i="154"/>
  <c r="O31" i="154" s="1"/>
  <c r="N30" i="154"/>
  <c r="N31" i="154" s="1"/>
  <c r="M30" i="154"/>
  <c r="M31" i="154" s="1"/>
  <c r="L30" i="154"/>
  <c r="L31" i="154" s="1"/>
  <c r="K30" i="154"/>
  <c r="I30" i="154"/>
  <c r="J29" i="154"/>
  <c r="C29" i="154"/>
  <c r="J28" i="154"/>
  <c r="C28" i="154"/>
  <c r="J27" i="154"/>
  <c r="C27" i="154"/>
  <c r="J26" i="154"/>
  <c r="C26" i="154"/>
  <c r="J25" i="154"/>
  <c r="C25" i="154"/>
  <c r="J24" i="154"/>
  <c r="C24" i="154"/>
  <c r="J23" i="154"/>
  <c r="C23" i="154"/>
  <c r="J22" i="154"/>
  <c r="C22" i="154"/>
  <c r="C21" i="154"/>
  <c r="C20" i="154"/>
  <c r="C19" i="154"/>
  <c r="C18" i="154"/>
  <c r="C17" i="154"/>
  <c r="C16" i="154"/>
  <c r="C15" i="154"/>
  <c r="C14" i="154"/>
  <c r="C13" i="154"/>
  <c r="C12" i="154"/>
  <c r="C11" i="154"/>
  <c r="J10" i="154"/>
  <c r="C10" i="154"/>
  <c r="J9" i="154"/>
  <c r="C9" i="154"/>
  <c r="AC8" i="154"/>
  <c r="AB8" i="154"/>
  <c r="AA8" i="154"/>
  <c r="Z8" i="154"/>
  <c r="Y8" i="154"/>
  <c r="X8" i="154"/>
  <c r="W8" i="154"/>
  <c r="V8" i="154"/>
  <c r="U8" i="154"/>
  <c r="S8" i="154"/>
  <c r="R8" i="154"/>
  <c r="Q8" i="154"/>
  <c r="P8" i="154"/>
  <c r="O8" i="154"/>
  <c r="N8" i="154"/>
  <c r="M8" i="154"/>
  <c r="L8" i="154"/>
  <c r="K8" i="154"/>
  <c r="AC7" i="154"/>
  <c r="AB7" i="154"/>
  <c r="AA7" i="154"/>
  <c r="Z7" i="154"/>
  <c r="Y7" i="154"/>
  <c r="X7" i="154"/>
  <c r="W7" i="154"/>
  <c r="V7" i="154"/>
  <c r="U7" i="154"/>
  <c r="S7" i="154"/>
  <c r="R7" i="154"/>
  <c r="Q7" i="154"/>
  <c r="P7" i="154"/>
  <c r="O7" i="154"/>
  <c r="N7" i="154"/>
  <c r="M7" i="154"/>
  <c r="L7" i="154"/>
  <c r="K7" i="154"/>
  <c r="I41" i="204" l="1"/>
  <c r="O5" i="204" s="1"/>
  <c r="E47" i="204" s="1"/>
  <c r="F47" i="204" s="1"/>
  <c r="G41" i="137"/>
  <c r="L5" i="137" s="1"/>
  <c r="D47" i="137" s="1"/>
  <c r="I41" i="137"/>
  <c r="O5" i="137" s="1"/>
  <c r="E47" i="137" s="1"/>
  <c r="F47" i="137" s="1"/>
  <c r="G41" i="207"/>
  <c r="L5" i="207" s="1"/>
  <c r="D47" i="207" s="1"/>
  <c r="F9" i="32"/>
  <c r="F9" i="74"/>
  <c r="F9" i="76"/>
  <c r="I41" i="207"/>
  <c r="O5" i="207" s="1"/>
  <c r="E47" i="207" s="1"/>
  <c r="F47" i="207" s="1"/>
  <c r="B44" i="172"/>
  <c r="G41" i="197"/>
  <c r="L5" i="197" s="1"/>
  <c r="D47" i="197" s="1"/>
  <c r="I41" i="197"/>
  <c r="O5" i="197" s="1"/>
  <c r="E47" i="197" s="1"/>
  <c r="F47" i="197" s="1"/>
  <c r="B52" i="176"/>
  <c r="G41" i="204"/>
  <c r="L5" i="204" s="1"/>
  <c r="D47" i="204" s="1"/>
  <c r="G41" i="202"/>
  <c r="L5" i="202" s="1"/>
  <c r="D47" i="202" s="1"/>
  <c r="G41" i="196"/>
  <c r="L5" i="196" s="1"/>
  <c r="D47" i="196" s="1"/>
  <c r="B50" i="172"/>
  <c r="I41" i="205"/>
  <c r="O5" i="205" s="1"/>
  <c r="E47" i="205" s="1"/>
  <c r="F47" i="205" s="1"/>
  <c r="B48" i="176"/>
  <c r="F9" i="33"/>
  <c r="F9" i="73"/>
  <c r="G41" i="193"/>
  <c r="L5" i="193" s="1"/>
  <c r="D47" i="193" s="1"/>
  <c r="H20" i="152"/>
  <c r="J20" i="152" s="1"/>
  <c r="Q5" i="207"/>
  <c r="B45" i="176"/>
  <c r="B51" i="176"/>
  <c r="Q5" i="197"/>
  <c r="Q5" i="196"/>
  <c r="Q5" i="205"/>
  <c r="Q5" i="204"/>
  <c r="Q5" i="137"/>
  <c r="Q5" i="203"/>
  <c r="Q5" i="202"/>
  <c r="B11" i="176"/>
  <c r="B43" i="176"/>
  <c r="B46" i="176"/>
  <c r="B21" i="176"/>
  <c r="B50" i="176"/>
  <c r="B53" i="176"/>
  <c r="B23" i="176"/>
  <c r="B15" i="176"/>
  <c r="B19" i="176"/>
  <c r="B49" i="176"/>
  <c r="B49" i="172"/>
  <c r="B21" i="172"/>
  <c r="B52" i="172"/>
  <c r="B47" i="172"/>
  <c r="B11" i="172"/>
  <c r="B25" i="172"/>
  <c r="B35" i="172"/>
  <c r="B45" i="172"/>
  <c r="B46" i="172"/>
  <c r="B15" i="172"/>
  <c r="B48" i="172"/>
  <c r="K31" i="154"/>
  <c r="AD31" i="154" s="1"/>
  <c r="AD30" i="154"/>
  <c r="I28" i="152"/>
  <c r="H30" i="152"/>
  <c r="J30" i="152" s="1"/>
  <c r="H27" i="152"/>
  <c r="J27" i="152" s="1"/>
  <c r="H29" i="152"/>
  <c r="I29" i="152" s="1"/>
  <c r="H31" i="152"/>
  <c r="I31" i="152" s="1"/>
  <c r="H16" i="152"/>
  <c r="I16" i="152" s="1"/>
  <c r="G6" i="199"/>
  <c r="H21" i="152"/>
  <c r="I21" i="152" s="1"/>
  <c r="G11" i="199"/>
  <c r="H25" i="152"/>
  <c r="I25" i="152" s="1"/>
  <c r="G15" i="199"/>
  <c r="B33" i="176"/>
  <c r="B43" i="172"/>
  <c r="B17" i="176"/>
  <c r="B13" i="176"/>
  <c r="B25" i="176"/>
  <c r="B41" i="176"/>
  <c r="B54" i="176"/>
  <c r="B44" i="176"/>
  <c r="B47" i="176"/>
  <c r="B54" i="172"/>
  <c r="B13" i="172"/>
  <c r="B17" i="172"/>
  <c r="B19" i="172"/>
  <c r="B23" i="172"/>
  <c r="B33" i="172"/>
  <c r="B41" i="172"/>
  <c r="B51" i="172"/>
  <c r="B51" i="152"/>
  <c r="B53" i="172"/>
  <c r="H24" i="152"/>
  <c r="AC32" i="154"/>
  <c r="M32" i="154"/>
  <c r="Q32" i="154"/>
  <c r="U32" i="154"/>
  <c r="AA32" i="154"/>
  <c r="N32" i="154"/>
  <c r="R32" i="154"/>
  <c r="V32" i="154"/>
  <c r="L32" i="154"/>
  <c r="I32" i="154"/>
  <c r="J30" i="154" s="1"/>
  <c r="T32" i="154"/>
  <c r="AB32" i="154"/>
  <c r="D47" i="152"/>
  <c r="C47" i="152" s="1"/>
  <c r="O32" i="154"/>
  <c r="S32" i="154"/>
  <c r="W32" i="154"/>
  <c r="X32" i="154"/>
  <c r="Y32" i="154"/>
  <c r="H26" i="152"/>
  <c r="J26" i="152" s="1"/>
  <c r="J25" i="152"/>
  <c r="I23" i="152"/>
  <c r="H22" i="152"/>
  <c r="J22" i="152" s="1"/>
  <c r="I20" i="152"/>
  <c r="H19" i="152"/>
  <c r="J19" i="152" s="1"/>
  <c r="H18" i="152"/>
  <c r="J18" i="152" s="1"/>
  <c r="H17" i="152"/>
  <c r="J17" i="152" s="1"/>
  <c r="H15" i="152"/>
  <c r="J15" i="152" s="1"/>
  <c r="H14" i="152"/>
  <c r="J14" i="152" s="1"/>
  <c r="I13" i="152"/>
  <c r="J13" i="152"/>
  <c r="B15" i="185"/>
  <c r="B23" i="185"/>
  <c r="B45" i="185"/>
  <c r="B49" i="185"/>
  <c r="B48" i="185"/>
  <c r="B52" i="185"/>
  <c r="B11" i="185"/>
  <c r="B13" i="185"/>
  <c r="B19" i="185"/>
  <c r="B33" i="185"/>
  <c r="B44" i="185"/>
  <c r="B17" i="185"/>
  <c r="B21" i="185"/>
  <c r="B25" i="185"/>
  <c r="B41" i="185"/>
  <c r="B54" i="185"/>
  <c r="B43" i="185"/>
  <c r="B46" i="185"/>
  <c r="J21" i="152" l="1"/>
  <c r="AD32" i="154"/>
  <c r="F51" i="152"/>
  <c r="J16" i="152"/>
  <c r="K32" i="154"/>
  <c r="D13" i="152" s="1"/>
  <c r="J54" i="176"/>
  <c r="D17" i="152"/>
  <c r="D15" i="152"/>
  <c r="D16" i="152"/>
  <c r="D25" i="152"/>
  <c r="D24" i="152"/>
  <c r="D23" i="152"/>
  <c r="D26" i="152"/>
  <c r="D21" i="152"/>
  <c r="D22" i="152"/>
  <c r="D14" i="152"/>
  <c r="D20" i="152"/>
  <c r="D19" i="152"/>
  <c r="D18" i="152"/>
  <c r="J29" i="152"/>
  <c r="I30" i="152"/>
  <c r="J31" i="152"/>
  <c r="I27" i="152"/>
  <c r="I15" i="152"/>
  <c r="J54" i="172"/>
  <c r="I24" i="152"/>
  <c r="J24" i="152"/>
  <c r="J31" i="154"/>
  <c r="J32" i="154" s="1"/>
  <c r="D30" i="152"/>
  <c r="D31" i="152"/>
  <c r="D29" i="152"/>
  <c r="D27" i="152"/>
  <c r="D28" i="152"/>
  <c r="I26" i="152"/>
  <c r="I22" i="152"/>
  <c r="I19" i="152"/>
  <c r="I18" i="152"/>
  <c r="I17" i="152"/>
  <c r="I14" i="152"/>
  <c r="J54" i="185"/>
  <c r="C51" i="152" l="1"/>
  <c r="E51" i="152"/>
  <c r="D51" i="15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8" authorId="0" shapeId="0" xr:uid="{00000000-0006-0000-0000-000001000000}">
      <text>
        <r>
          <rPr>
            <b/>
            <sz val="9"/>
            <color indexed="81"/>
            <rFont val="Tahoma"/>
            <family val="2"/>
          </rPr>
          <t>Isikan penggantinya</t>
        </r>
        <r>
          <rPr>
            <sz val="9"/>
            <color indexed="81"/>
            <rFont val="Tahoma"/>
            <family val="2"/>
          </rPr>
          <t xml:space="preserve">
</t>
        </r>
      </text>
    </comment>
    <comment ref="K9" authorId="0" shapeId="0" xr:uid="{00000000-0006-0000-0000-000002000000}">
      <text>
        <r>
          <rPr>
            <sz val="9"/>
            <color indexed="81"/>
            <rFont val="Tahoma"/>
            <family val="2"/>
          </rPr>
          <t>Isikan pada setiap sel:
Tidak ikut materi: X
Ikut pelajaran   : 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12" authorId="0" shapeId="0" xr:uid="{00000000-0006-0000-0200-000001000000}">
      <text>
        <r>
          <rPr>
            <sz val="9"/>
            <color indexed="81"/>
            <rFont val="Tahoma"/>
            <family val="2"/>
          </rPr>
          <t xml:space="preserve">Tidak usah diisi (ini Link)
</t>
        </r>
      </text>
    </comment>
    <comment ref="E12" authorId="0" shapeId="0" xr:uid="{00000000-0006-0000-0200-000002000000}">
      <text>
        <r>
          <rPr>
            <b/>
            <sz val="9"/>
            <color indexed="81"/>
            <rFont val="Tahoma"/>
            <family val="2"/>
          </rPr>
          <t xml:space="preserve">Isiskan nilai capaian PRE TEST </t>
        </r>
      </text>
    </comment>
    <comment ref="F12" authorId="0" shapeId="0" xr:uid="{00000000-0006-0000-0200-000003000000}">
      <text>
        <r>
          <rPr>
            <b/>
            <sz val="9"/>
            <color indexed="81"/>
            <rFont val="Tahoma"/>
            <family val="2"/>
          </rPr>
          <t>Isikan nilai capaian POST TEST</t>
        </r>
      </text>
    </comment>
    <comment ref="G12" authorId="0" shapeId="0" xr:uid="{00000000-0006-0000-0200-000004000000}">
      <text>
        <r>
          <rPr>
            <b/>
            <sz val="9"/>
            <color indexed="81"/>
            <rFont val="Tahoma"/>
            <family val="2"/>
          </rPr>
          <t>ISIKAN JIKA ADA REMEDIAL</t>
        </r>
      </text>
    </comment>
    <comment ref="H12" authorId="0" shapeId="0" xr:uid="{00000000-0006-0000-0200-000005000000}">
      <text>
        <r>
          <rPr>
            <b/>
            <sz val="9"/>
            <color indexed="81"/>
            <rFont val="Tahoma"/>
            <family val="2"/>
          </rPr>
          <t>ISIKAN JIKA ADA REMEDIAL</t>
        </r>
      </text>
    </comment>
    <comment ref="I12" authorId="0" shapeId="0" xr:uid="{00000000-0006-0000-0200-000006000000}">
      <text>
        <r>
          <rPr>
            <b/>
            <sz val="9"/>
            <color indexed="81"/>
            <rFont val="Tahoma"/>
            <family val="2"/>
          </rPr>
          <t>PAST or FAIL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setuatu1</author>
  </authors>
  <commentList>
    <comment ref="K7" authorId="0" shapeId="0" xr:uid="{00000000-0006-0000-2300-000001000000}">
      <text>
        <r>
          <rPr>
            <b/>
            <sz val="9"/>
            <color indexed="81"/>
            <rFont val="ＭＳ Ｐゴシック"/>
            <family val="3"/>
            <charset val="128"/>
          </rPr>
          <t>評価１が”０”の場合、
評価２は”０”となる。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xml:space="preserve"> Lubis</author>
  </authors>
  <commentList>
    <comment ref="G15" authorId="0" shapeId="0" xr:uid="{00000000-0006-0000-2600-000001000000}">
      <text>
        <r>
          <rPr>
            <b/>
            <sz val="9"/>
            <color indexed="81"/>
            <rFont val="Tahoma"/>
            <family val="2"/>
          </rPr>
          <t xml:space="preserve"> Lubis:</t>
        </r>
        <r>
          <rPr>
            <sz val="9"/>
            <color indexed="81"/>
            <rFont val="Tahoma"/>
            <family val="2"/>
          </rPr>
          <t xml:space="preserve">
Masih kurang memahami methode pengechekan Work Compliance.
I/C tidak melakukan pengechekan selama 4 hari</t>
        </r>
      </text>
    </comment>
    <comment ref="G16" authorId="0" shapeId="0" xr:uid="{00000000-0006-0000-2600-000002000000}">
      <text>
        <r>
          <rPr>
            <b/>
            <sz val="9"/>
            <color indexed="81"/>
            <rFont val="Tahoma"/>
            <family val="2"/>
          </rPr>
          <t xml:space="preserve"> Lubis:</t>
        </r>
        <r>
          <rPr>
            <sz val="9"/>
            <color indexed="81"/>
            <rFont val="Tahoma"/>
            <family val="2"/>
          </rPr>
          <t xml:space="preserve">
Member Sub Assy meleakkan material di dalam Apron dan  pengisian material melebihi  batas 80 %</t>
        </r>
      </text>
    </comment>
  </commentList>
</comments>
</file>

<file path=xl/sharedStrings.xml><?xml version="1.0" encoding="utf-8"?>
<sst xmlns="http://schemas.openxmlformats.org/spreadsheetml/2006/main" count="8088" uniqueCount="808">
  <si>
    <t>No</t>
  </si>
  <si>
    <t>Leaders Training Participants List</t>
    <phoneticPr fontId="0" type="noConversion"/>
  </si>
  <si>
    <t>Sumitomo Batam Indonesia</t>
  </si>
  <si>
    <t>No.</t>
    <phoneticPr fontId="0" type="noConversion"/>
  </si>
  <si>
    <t>Team Work</t>
  </si>
  <si>
    <t>Line Balance</t>
  </si>
  <si>
    <t>Hasil Test</t>
  </si>
  <si>
    <t>Nama</t>
  </si>
  <si>
    <t>Nilai Test</t>
  </si>
  <si>
    <t>Rank</t>
  </si>
  <si>
    <t xml:space="preserve">Kualifikasi Dan Rekomendasi </t>
  </si>
  <si>
    <t xml:space="preserve">Pre Test </t>
  </si>
  <si>
    <t>Post Test</t>
  </si>
  <si>
    <t>( di isi oleh Trainer )</t>
  </si>
  <si>
    <t>Kualifikasi &amp; Rekomendasi</t>
  </si>
  <si>
    <t>Assembly Line Leader Training follow Check Sheet</t>
    <phoneticPr fontId="35"/>
  </si>
  <si>
    <t>Tujuan: Sebagai Line Control memberikan pengarahan sambil mencek kondisi aktual pengontrolan terkait 12 item penting, dan juga bertujuan untuk meningkatkan kinerja Line Control.</t>
    <phoneticPr fontId="35"/>
  </si>
  <si>
    <t>Rincian Evaluasi</t>
    <phoneticPr fontId="35"/>
  </si>
  <si>
    <t>Kategori kerja</t>
    <phoneticPr fontId="35"/>
  </si>
  <si>
    <r>
      <rPr>
        <b/>
        <sz val="11"/>
        <rFont val="MS UI Gothic"/>
        <family val="3"/>
        <charset val="128"/>
      </rPr>
      <t>評価内容</t>
    </r>
  </si>
  <si>
    <r>
      <rPr>
        <b/>
        <sz val="11"/>
        <rFont val="MS UI Gothic"/>
        <family val="3"/>
        <charset val="128"/>
      </rPr>
      <t>確認ツール及び確認方法</t>
    </r>
  </si>
  <si>
    <t>Evaluasi 1 (1) : Cek kondisi aktual dari record, dokumen yang dipajang dan proses kerja di genba.</t>
    <phoneticPr fontId="35"/>
  </si>
  <si>
    <t>Evaluasi 2 (1) : Membuat pertanyaan dan memberikan arahan kepada leader dan operator.</t>
    <phoneticPr fontId="35"/>
  </si>
  <si>
    <t>Total Skor</t>
    <phoneticPr fontId="35"/>
  </si>
  <si>
    <t>Keterangan</t>
    <phoneticPr fontId="35"/>
  </si>
  <si>
    <t>Konten dan data jelas</t>
    <phoneticPr fontId="35"/>
  </si>
  <si>
    <t>Alat/Metode pengecekan</t>
    <phoneticPr fontId="35"/>
  </si>
  <si>
    <t>Skor</t>
    <phoneticPr fontId="35"/>
  </si>
  <si>
    <t>Alasan diadakan evaluasi</t>
    <phoneticPr fontId="35"/>
  </si>
  <si>
    <t>Komentar</t>
    <phoneticPr fontId="35"/>
  </si>
  <si>
    <t>Item cek digunakan dan efektif</t>
    <phoneticPr fontId="35"/>
  </si>
  <si>
    <t>Serah terima (Handover) kerja antar shift</t>
    <phoneticPr fontId="35"/>
  </si>
  <si>
    <r>
      <rPr>
        <sz val="12"/>
        <rFont val="MS UI Gothic"/>
        <family val="3"/>
        <charset val="128"/>
      </rPr>
      <t>生産の進捗状況、品質不具合内容、その他人などに関する問題点や連絡事項などを確実に引き継いでいるか。また、引き継がれた問題の再発防止に努めている。</t>
    </r>
  </si>
  <si>
    <r>
      <rPr>
        <sz val="12"/>
        <rFont val="MS UI Gothic"/>
        <family val="3"/>
        <charset val="128"/>
      </rPr>
      <t>引き継ぎノートを見て、前シフト又は前日のデータ右図①②内容と、問題点及び連絡事項の記載があるか確認する。</t>
    </r>
  </si>
  <si>
    <t>Item berikut diterangkan dengan jelas.
(1) Progres produksi. (Perbedaan dengan plan.)
(2) Detail dari quality defect. (Lokasi aktual defect.)
(3) Masalah lain. (Detailnya.)</t>
    <phoneticPr fontId="35"/>
  </si>
  <si>
    <t>Merujuk ke catatan serah terima kerja dan cek apakah ada dituliskan aktual nilai pada no (1) dan (2) bagian kanan data, dan penulisan masalah atau item laporan pada shift atau hari sebelumnya.</t>
    <phoneticPr fontId="35"/>
  </si>
  <si>
    <t>Dilaksanakannya tindakan pencegahan agar masalah yang diserah terimakan tidak muncul kembali.</t>
    <phoneticPr fontId="35"/>
  </si>
  <si>
    <t>Tanya leader kondisi aktualnya. Lalu berikan nasehat sesuai dengan kondisi yang dicek.</t>
    <phoneticPr fontId="35"/>
  </si>
  <si>
    <t>Pelaksanaan meeting pagi sebelum mulai kerja.</t>
    <phoneticPr fontId="35"/>
  </si>
  <si>
    <r>
      <rPr>
        <sz val="12"/>
        <rFont val="MS UI Gothic"/>
        <family val="3"/>
        <charset val="128"/>
      </rPr>
      <t>前シフトから引き継がれた内容や問題点を伝えているか。本日の生産目標や欠勤箇所の対応方法（代行者など）、他部署からの連絡事項（人事や他工場のクレーム情報など）を連絡しているか。更には、それらの内容がオペレーターに伝わっているか（オペレーターへの聞き込み）</t>
    </r>
  </si>
  <si>
    <r>
      <rPr>
        <sz val="12"/>
        <rFont val="MS UI Gothic"/>
        <family val="3"/>
        <charset val="128"/>
      </rPr>
      <t>朝礼現場にて、リーダーの説明内容とオペレーターからの聞き込み内容が一致しているか確認</t>
    </r>
  </si>
  <si>
    <t>(1) Progres produksi. (Perbedaan dengan plan.)
(2) Detail dari quality defect. (Lokasi aktual defect.)
(3) Informasi lain. (Masalah yang terjadi pada shift sebelumnya, dll.)</t>
    <phoneticPr fontId="35"/>
  </si>
  <si>
    <t>Menghadiri meeting assy pagi untuk mencek bahwa konten yang dicatat pada buku serah terima kerja dan hasil output hari sebelumnya diinformasikan ke operator. Cek juga bahwa semua lline member hadir pada meeting tersebut.</t>
    <phoneticPr fontId="35"/>
  </si>
  <si>
    <t>Menyampaikan informasi ke operator pada saat meeting pagi sebelum mulai kerja.</t>
    <phoneticPr fontId="35"/>
  </si>
  <si>
    <t>Saat meeting pagi tanyakan ke operator yang berdiri agak jauh, yang tidak kosentrasi, dan yang datang terlambat apakah mereka paham konten informasi yang disampaikan pada meeting pagi. Konfirmasi pabali mereka bisa menjawab dengan tepat nilai dari informasi tersebut.</t>
    <phoneticPr fontId="35"/>
  </si>
  <si>
    <t>Henkaten Control</t>
    <phoneticPr fontId="35"/>
  </si>
  <si>
    <r>
      <rPr>
        <sz val="12"/>
        <rFont val="MS UI Gothic"/>
        <family val="3"/>
        <charset val="128"/>
      </rPr>
      <t>変化点管理ﾎﾞｰﾄﾞの運用が出来ており、変化点発生場所の見える化がされており、変化点管理箇所からの不具合の発生はない</t>
    </r>
  </si>
  <si>
    <r>
      <rPr>
        <sz val="12"/>
        <rFont val="MS UI Gothic"/>
        <family val="3"/>
        <charset val="128"/>
      </rPr>
      <t>変化点管理ボードと管理記録の確認、及び不良管理グラフにて不具合状況確認</t>
    </r>
  </si>
  <si>
    <t>Benar-benar menggunakan Henkaten board, dan memvisualisasikan lokasi terjadinya henkaten.</t>
    <phoneticPr fontId="35"/>
  </si>
  <si>
    <t>Henkaten board digunakan. Visualisasi adanya henkaten dengan mengunakan tagging agar serial no pada produk tersebut bisa diidentifikasi.</t>
    <phoneticPr fontId="35"/>
  </si>
  <si>
    <t>Henkaten dikontrol berdasarkan aturan henkaten.</t>
    <phoneticPr fontId="35"/>
  </si>
  <si>
    <t>(1) Cek record instruksi kerja
(2) Tanya apa poin/lokasi inspeksi penting di hari itu kepada inspector.</t>
    <phoneticPr fontId="35"/>
  </si>
  <si>
    <t>Quality control</t>
    <phoneticPr fontId="35"/>
  </si>
  <si>
    <t>Grafik untuk defect control dibuat dengan benar.</t>
    <phoneticPr fontId="35"/>
  </si>
  <si>
    <t>Minta leader menjelaskan konten dari grafik defect control (cross chart) dan tujuannya.</t>
    <phoneticPr fontId="35"/>
  </si>
  <si>
    <t>Apakah dilakukan investigasi dan analisa penyebab serta countermeasure terhadap defect tersebut.</t>
    <phoneticPr fontId="35"/>
  </si>
  <si>
    <r>
      <t>Cek aktual kerja apakah countermeasure diimplementasikan secara menyeluruh.</t>
    </r>
    <r>
      <rPr>
        <sz val="12"/>
        <color indexed="10"/>
        <rFont val="ＭＳ Ｐゴシック"/>
        <family val="3"/>
        <charset val="128"/>
      </rPr>
      <t/>
    </r>
  </si>
  <si>
    <t>Penanganan defect</t>
    <phoneticPr fontId="35"/>
  </si>
  <si>
    <r>
      <rPr>
        <sz val="12"/>
        <rFont val="MS UI Gothic"/>
        <family val="3"/>
        <charset val="128"/>
      </rPr>
      <t>不良管理グラフ（十字グラフ）が確実に記載されており、不良発生時の処理ルールが明確になっている。端子抜き認定者はルールに従い処理出来ている。又不具合防止対策が確実に実施されており、対策した不具合での再発はない。</t>
    </r>
  </si>
  <si>
    <r>
      <rPr>
        <sz val="12"/>
        <rFont val="MS UI Gothic"/>
        <family val="3"/>
        <charset val="128"/>
      </rPr>
      <t>不良管理グラフの記載状況確認と、端子抜き処理ルールの聞き込み、及び不具合対策書の記載内容の確認</t>
    </r>
  </si>
  <si>
    <t>Penanganan defect dilakukan sesui dengan aturan yang ada.</t>
    <phoneticPr fontId="35"/>
  </si>
  <si>
    <t>Cek buku pengontrolan produk defect dan defect taging.</t>
    <phoneticPr fontId="35"/>
  </si>
  <si>
    <t>Countermeasure dijalankan sesuai dengan aturan penanganan defect, dan tidak ada defect yang muncul kembali.</t>
    <phoneticPr fontId="35"/>
  </si>
  <si>
    <t>Tanyakan ke leader tentang aktual penanganan defect.</t>
    <phoneticPr fontId="35"/>
  </si>
  <si>
    <t>Penggunaan dari equipment/machine check sheet</t>
    <phoneticPr fontId="35"/>
  </si>
  <si>
    <r>
      <rPr>
        <sz val="12"/>
        <rFont val="MS UI Gothic"/>
        <family val="3"/>
        <charset val="128"/>
      </rPr>
      <t>自ラインで使用する設備の点検が確実に行われているかをチェックしている。また不具合発生の設備に対しては、関係部署と連携し対策が実施され、再発していない。</t>
    </r>
  </si>
  <si>
    <r>
      <rPr>
        <sz val="12"/>
        <rFont val="MS UI Gothic"/>
        <family val="3"/>
        <charset val="128"/>
      </rPr>
      <t>設備点検表の確認、及び不具合発生時の対策結果を確認（工場のルールがあればそれに沿って確認）</t>
    </r>
  </si>
  <si>
    <t>Equipment check sheet di catat dengan benar.</t>
    <phoneticPr fontId="35"/>
  </si>
  <si>
    <t>Cek bilamana equipment check sheet dicatat sesuai dengan aturan yang ada di pabrik.  Cek juga check sheets yang lain dengan benar.</t>
    <phoneticPr fontId="35"/>
  </si>
  <si>
    <t>Countermeasures terhadap defect dilakukan dengan cara berkoordinasi dengan section terkait, dan tidak ada defect yang muncul kembali.</t>
    <phoneticPr fontId="35"/>
  </si>
  <si>
    <t>Tanya leader bagaimana penanganan masalah ketika hadil pengecekan tidak bagus (X). Cek apakah diambil tindakan yang cepat seperti repair/countermeasure saat defect terjadi dan ada koordinasi dengan section lain.</t>
    <phoneticPr fontId="35"/>
  </si>
  <si>
    <t>Work compliance (Kepatuhan kerja)</t>
    <phoneticPr fontId="35"/>
  </si>
  <si>
    <r>
      <rPr>
        <sz val="12"/>
        <rFont val="MS UI Gothic"/>
        <family val="3"/>
        <charset val="128"/>
      </rPr>
      <t>作業遵守項目とルールが決められており、オペレーターが確実に実施しているかチェックし、問題箇所は関係部署と連携し対策実施しており、対策実施した箇所からの不具合発生はない。（作業中断ルール・引っ張り確認・エプロン使用など）</t>
    </r>
  </si>
  <si>
    <r>
      <rPr>
        <sz val="12"/>
        <rFont val="MS UI Gothic"/>
        <family val="3"/>
        <charset val="128"/>
      </rPr>
      <t>作業遵守項目の確認と、管理方法の確認。具体的確認項目として、作業中断と引っ張り確認・エプロン使用状況を現場で守られているか確認</t>
    </r>
  </si>
  <si>
    <t>Menetapkan item dan aturan kepatuhan kerja.</t>
    <phoneticPr fontId="35"/>
  </si>
  <si>
    <t>Cek apakah ditetapkan dengan jelas item kepatuhan kerja, waktu dan metode pengecekannya dengan menggunakan informasi yang dipajang dan dokumen lainnya.</t>
    <phoneticPr fontId="35"/>
  </si>
  <si>
    <t>Countermeasure untuk item yang tidak dipatuhi dilaksanakan dengan berkoordinasi dengan section lain, dan tidak ada defect yang muncul kembali.</t>
    <phoneticPr fontId="35"/>
  </si>
  <si>
    <t>Cec di line apakah item kepatuhan benar-benar dipatuhi (Hiku check, pemakaian apron, dll.) Bila tidak mengikuti aturan, tanyakan kepada leader metode training nya dan berikan instruksi yang bagus.</t>
    <phoneticPr fontId="35"/>
  </si>
  <si>
    <t>Production output control</t>
    <phoneticPr fontId="35"/>
  </si>
  <si>
    <r>
      <rPr>
        <sz val="12"/>
        <rFont val="MS UI Gothic"/>
        <family val="3"/>
        <charset val="128"/>
      </rPr>
      <t>生産出来高</t>
    </r>
    <r>
      <rPr>
        <sz val="12"/>
        <rFont val="Arial Narrow"/>
        <family val="2"/>
      </rPr>
      <t>(</t>
    </r>
    <r>
      <rPr>
        <sz val="12"/>
        <rFont val="MS UI Gothic"/>
        <family val="3"/>
        <charset val="128"/>
      </rPr>
      <t>能率</t>
    </r>
    <r>
      <rPr>
        <sz val="12"/>
        <rFont val="Arial Narrow"/>
        <family val="2"/>
      </rPr>
      <t>)</t>
    </r>
    <r>
      <rPr>
        <sz val="12"/>
        <rFont val="MS UI Gothic"/>
        <family val="3"/>
        <charset val="128"/>
      </rPr>
      <t>管理グラフが確実に記載されており、生産進捗状況が見える化なっている。また生産遅れが発生した場合の対策も取られ、遅れを挽回している。</t>
    </r>
  </si>
  <si>
    <r>
      <rPr>
        <sz val="12"/>
        <rFont val="MS UI Gothic"/>
        <family val="3"/>
        <charset val="128"/>
      </rPr>
      <t>生産出来高グラフ（時間出来高グラフ）の記載内容の確認と生産遅れ発生時の対策実施内容を聞き込み（記録があればそれで確認）</t>
    </r>
  </si>
  <si>
    <t>Grafik untuk production output control dibuat dengan benar dan progresnya terlihat (visualisasi).</t>
    <phoneticPr fontId="35"/>
  </si>
  <si>
    <t>Grafik untuk production output control chart di record dengan benar. Tanyakan konten dan tujuan dari record tersebut kepada leader.</t>
    <phoneticPr fontId="35"/>
  </si>
  <si>
    <t>Ketika progres produksi berbeda dengan plan (maju atau delay), diambil countermeasure.</t>
    <phoneticPr fontId="35"/>
  </si>
  <si>
    <t>Konfirmasi dengan menyakan kepada leader apa countermeasure yang diambil bila muncul perbedaan produksi dengan plan.</t>
    <phoneticPr fontId="35"/>
  </si>
  <si>
    <t xml:space="preserve">Aktivitas 5S </t>
    <phoneticPr fontId="35"/>
  </si>
  <si>
    <r>
      <rPr>
        <sz val="12"/>
        <rFont val="MS UI Gothic"/>
        <family val="3"/>
        <charset val="128"/>
      </rPr>
      <t>清掃の用具・分担表・手順書・チェック表などのルールが明確になっており、リーダーは確実にチェックしている。また、ライン周辺は常にごみが無く清潔である。</t>
    </r>
  </si>
  <si>
    <r>
      <rPr>
        <sz val="12"/>
        <rFont val="MS UI Gothic"/>
        <family val="3"/>
        <charset val="128"/>
      </rPr>
      <t>清掃チェック表、清掃手順書、清掃場所分担表、清掃用具点検表などに基づき、正しく記載チェックしているかを確認。ライン周辺にゴミほこりが無いことを確認</t>
    </r>
  </si>
  <si>
    <t>Aturan shoji ditetapkan dengan jelas, dan direcord serta dilaksanakan dengan benar.</t>
    <phoneticPr fontId="35"/>
  </si>
  <si>
    <t>Cek dengan menggunakan dokumen yang dipajang  dan check sheet apakah aturan shoji diindikasikan dengan jelas (siapa, dimana, bagaimana, dengan alat apa dan kapan), dan hasil pelaksanaannya di record dengan benar.</t>
    <phoneticPr fontId="35"/>
  </si>
  <si>
    <t>Semua orang ikut serta dalam kegiatan shoji. Tidak ada debu dan kotoran disekiar line.</t>
    <phoneticPr fontId="35"/>
  </si>
  <si>
    <t>Cek kondisi sebelum dan seudah shoji, apakah dilakukan shoji di sekitar line, tidak adakah debu di line, di dalam apron, di atas assy board, dan di dalam ine, in the chutes, on the assembly board and in the parts boxes before and after cleaning. (Also check all the members are participating in cleaning.)</t>
    <phoneticPr fontId="35"/>
  </si>
  <si>
    <t>Abnormality control</t>
    <phoneticPr fontId="35"/>
  </si>
  <si>
    <r>
      <rPr>
        <sz val="12"/>
        <rFont val="MS UI Gothic"/>
        <family val="3"/>
        <charset val="128"/>
      </rPr>
      <t>異常処理ルールが掲示されており、管理記録が取られており、自ラインからの重大問題の発生はない</t>
    </r>
  </si>
  <si>
    <r>
      <rPr>
        <sz val="12"/>
        <rFont val="MS UI Gothic"/>
        <family val="3"/>
        <charset val="128"/>
      </rPr>
      <t>異常管理ルールの掲示物、管理記録の記載内容確認。また安全・品質での重大不具合が発生していないことを各部署担当より聞き込み</t>
    </r>
  </si>
  <si>
    <t>Ditetapkan dengan jelas aturan penanganan untuk kondisi abnormal, dan direcord kondisi abnormality.</t>
    <phoneticPr fontId="35"/>
  </si>
  <si>
    <t>Aturan pengontrolan abnormality ditetapkan dengan jelas dan dipajang di sisi line. Cek apakah record pengontrolan sudah dicatat dengan benar.</t>
    <phoneticPr fontId="35"/>
  </si>
  <si>
    <t>Abonrmality diidentifikasi dan dilakukan trace back inspection (stock screeninf).</t>
    <phoneticPr fontId="35"/>
  </si>
  <si>
    <t>Tanya leader bagaimana cara meng-handle abnormality.</t>
    <phoneticPr fontId="35"/>
  </si>
  <si>
    <t>Training untuk operator baru.</t>
    <phoneticPr fontId="35"/>
  </si>
  <si>
    <t>Ditetapkan metode training untuk operator baru.</t>
    <phoneticPr fontId="35"/>
  </si>
  <si>
    <r>
      <t>Minta leader untuk menjelaskan tentang metode training operator baru di pabrik.</t>
    </r>
    <r>
      <rPr>
        <sz val="12"/>
        <color indexed="10"/>
        <rFont val="ＭＳ Ｐゴシック"/>
        <family val="3"/>
        <charset val="128"/>
      </rPr>
      <t/>
    </r>
  </si>
  <si>
    <t>Operator baru di follow up.</t>
    <phoneticPr fontId="35"/>
  </si>
  <si>
    <r>
      <t xml:space="preserve">Cek </t>
    </r>
    <r>
      <rPr>
        <sz val="10"/>
        <rFont val="ＭＳ Ｐゴシック"/>
        <family val="3"/>
        <charset val="128"/>
      </rPr>
      <t>①</t>
    </r>
    <r>
      <rPr>
        <sz val="10"/>
        <rFont val="Arial"/>
        <family val="2"/>
      </rPr>
      <t xml:space="preserve"> Apakah operator baru bekerja sesuai dengan prosedur kerja. </t>
    </r>
    <r>
      <rPr>
        <sz val="10"/>
        <rFont val="ＭＳ Ｐゴシック"/>
        <family val="3"/>
        <charset val="128"/>
      </rPr>
      <t>②</t>
    </r>
    <r>
      <rPr>
        <sz val="10"/>
        <rFont val="Arial"/>
        <family val="2"/>
      </rPr>
      <t xml:space="preserve"> Dan juga cek level skil operator baru (dengan skill map, dll).</t>
    </r>
  </si>
  <si>
    <t>Instruksi kerja</t>
    <phoneticPr fontId="35"/>
  </si>
  <si>
    <r>
      <rPr>
        <sz val="12"/>
        <rFont val="MS UI Gothic"/>
        <family val="3"/>
        <charset val="128"/>
      </rPr>
      <t>計画通り改訂されたスキルマップ表が掲示され、欠勤対策などに活用されている。また、オペレーターのスキルアップを目ざし教育・指導している活動が見える。</t>
    </r>
  </si>
  <si>
    <r>
      <rPr>
        <sz val="12"/>
        <rFont val="MS UI Gothic"/>
        <family val="3"/>
        <charset val="128"/>
      </rPr>
      <t>改訂されたスキルマップ表が掲示されているか確認。また欠勤時の代行者選定時にスキルマップ表の活用が確認できるものがあれば良い。更にはオペレーターのスキルアップ計画や教育指導結果などを確認できるもの</t>
    </r>
  </si>
  <si>
    <t>Leader paham kualitas produk dan poin kesulitan kerja di line yang menjadi tanggung jawabnya.</t>
    <phoneticPr fontId="35"/>
  </si>
  <si>
    <r>
      <t>Minta leader mengerjakan salah satu proses di line (yang dipilih leader) dan leader menyebutkan apa saja pinkualitas dan poin kerja nya. (Konfirmasi dengan prosedur kerja.)</t>
    </r>
    <r>
      <rPr>
        <sz val="12"/>
        <color indexed="10"/>
        <rFont val="ＭＳ Ｐゴシック"/>
        <family val="3"/>
        <charset val="128"/>
      </rPr>
      <t/>
    </r>
  </si>
  <si>
    <t>Operator paham poin penting dari kualitas dan kesulitan kerja.</t>
    <phoneticPr fontId="35"/>
  </si>
  <si>
    <t>Cek apakah operator bekerja sesuai dengan prosedur kerja dan minta mereka untuk mejelaskan poin penting dari kualitas dan kesulitan kerja.</t>
    <phoneticPr fontId="35"/>
  </si>
  <si>
    <t>Evaluasi 1</t>
    <phoneticPr fontId="35"/>
  </si>
  <si>
    <t>Evaluasi 2</t>
    <phoneticPr fontId="35"/>
  </si>
  <si>
    <t>[Sebelum training]</t>
    <phoneticPr fontId="35"/>
  </si>
  <si>
    <t>[Setelah training]</t>
    <phoneticPr fontId="35"/>
  </si>
  <si>
    <t>Tanggal:</t>
    <phoneticPr fontId="35"/>
  </si>
  <si>
    <t>Tanggal :</t>
    <phoneticPr fontId="35"/>
  </si>
  <si>
    <t>Assembly Line Leader Skill Evaluation Check Sheet</t>
  </si>
  <si>
    <t xml:space="preserve">Hasil evaluasi </t>
  </si>
  <si>
    <t>Keterangan</t>
  </si>
  <si>
    <t>Bulan ke 3</t>
  </si>
  <si>
    <t>Perbaikan                 di bulan ke 4</t>
  </si>
  <si>
    <t>Cara Isi  :</t>
  </si>
  <si>
    <t>PIC</t>
  </si>
  <si>
    <t>Term :</t>
  </si>
  <si>
    <t xml:space="preserve">Perbaikan    : </t>
  </si>
  <si>
    <t xml:space="preserve">Kategori Evaluasi   : </t>
  </si>
  <si>
    <t>Approved by</t>
  </si>
  <si>
    <t>Checked By</t>
  </si>
  <si>
    <t>Patroler</t>
  </si>
  <si>
    <t xml:space="preserve">Nama  </t>
  </si>
  <si>
    <t xml:space="preserve">Line </t>
  </si>
  <si>
    <t xml:space="preserve">Tanggal </t>
  </si>
  <si>
    <t>Lembar Follow Up Skill Evaluasi Line Leader</t>
  </si>
  <si>
    <t>Soal No</t>
  </si>
  <si>
    <t>Konten</t>
  </si>
  <si>
    <t>Soal 1 &amp; 2</t>
  </si>
  <si>
    <t>Basic</t>
  </si>
  <si>
    <t>Soal 3</t>
  </si>
  <si>
    <t>Part No</t>
  </si>
  <si>
    <t>Soal 4</t>
  </si>
  <si>
    <t>Zumen</t>
  </si>
  <si>
    <t>Soal 5</t>
  </si>
  <si>
    <t>Drawing</t>
  </si>
  <si>
    <t>Soal 6</t>
  </si>
  <si>
    <t>Gensunzu</t>
  </si>
  <si>
    <t>Soal 7</t>
  </si>
  <si>
    <t>Process Efu</t>
  </si>
  <si>
    <t>Soal 8</t>
  </si>
  <si>
    <t>Defect Tag</t>
  </si>
  <si>
    <t>Soal 9</t>
  </si>
  <si>
    <t>Defect</t>
  </si>
  <si>
    <t>Soal 10</t>
  </si>
  <si>
    <t>Rasio Hadir</t>
  </si>
  <si>
    <t>Soal 11</t>
  </si>
  <si>
    <t>Jam operasional</t>
  </si>
  <si>
    <t>Soal 12</t>
  </si>
  <si>
    <t>Effisiensi</t>
  </si>
  <si>
    <t>Soal 13</t>
  </si>
  <si>
    <t>Tact time</t>
  </si>
  <si>
    <t>Soal 14</t>
  </si>
  <si>
    <t>Soal 15</t>
  </si>
  <si>
    <t>Rasio Absen</t>
  </si>
  <si>
    <t>Soal 16</t>
  </si>
  <si>
    <t>Handling defect</t>
  </si>
  <si>
    <t>Soal 17</t>
  </si>
  <si>
    <t>-1</t>
    <phoneticPr fontId="15"/>
  </si>
  <si>
    <t>Morning miting</t>
  </si>
  <si>
    <t>-2</t>
    <phoneticPr fontId="15"/>
  </si>
  <si>
    <t>Morng mtg check item</t>
  </si>
  <si>
    <t>-3</t>
  </si>
  <si>
    <t>Folow Up hasil</t>
  </si>
  <si>
    <t>-4</t>
  </si>
  <si>
    <t>Handling Absen</t>
  </si>
  <si>
    <t>-5</t>
  </si>
  <si>
    <t>Handling operator baru</t>
  </si>
  <si>
    <t>-6</t>
  </si>
  <si>
    <t>Tindakan saat terjadi defect</t>
  </si>
  <si>
    <t>-7</t>
  </si>
  <si>
    <t>Handling WIP</t>
  </si>
  <si>
    <t>-8</t>
  </si>
  <si>
    <t>Handling bunyi tdk normal</t>
  </si>
  <si>
    <t>-9</t>
  </si>
  <si>
    <t>-10</t>
  </si>
  <si>
    <t>Disiplin di tempat kerja</t>
  </si>
  <si>
    <t>-11</t>
  </si>
  <si>
    <t>Persiapan Prod</t>
  </si>
  <si>
    <t>Nomor Peserta Test</t>
  </si>
  <si>
    <t>Foto</t>
  </si>
  <si>
    <t>Pre Test</t>
  </si>
  <si>
    <t>Final Test</t>
  </si>
  <si>
    <t>Bobot point(点) 
dan nilai</t>
  </si>
  <si>
    <t>Sebelum Training</t>
  </si>
  <si>
    <t>Sesudah Training</t>
  </si>
  <si>
    <t>1点×5=5</t>
    <rPh sb="1" eb="2">
      <t>テン</t>
    </rPh>
    <phoneticPr fontId="15"/>
  </si>
  <si>
    <t>1点×3=3</t>
    <rPh sb="1" eb="2">
      <t>テン</t>
    </rPh>
    <phoneticPr fontId="15"/>
  </si>
  <si>
    <t>1点×10=10</t>
    <rPh sb="1" eb="2">
      <t>テン</t>
    </rPh>
    <phoneticPr fontId="15"/>
  </si>
  <si>
    <t>1点×27=27</t>
    <rPh sb="1" eb="2">
      <t>テン</t>
    </rPh>
    <phoneticPr fontId="15"/>
  </si>
  <si>
    <t>3点×2=6</t>
    <rPh sb="1" eb="2">
      <t>テン</t>
    </rPh>
    <phoneticPr fontId="15"/>
  </si>
  <si>
    <t>3点</t>
    <rPh sb="1" eb="2">
      <t>テン</t>
    </rPh>
    <phoneticPr fontId="15"/>
  </si>
  <si>
    <t>1点×4=4</t>
    <rPh sb="1" eb="2">
      <t>テン</t>
    </rPh>
    <phoneticPr fontId="15"/>
  </si>
  <si>
    <t>2点×6=12</t>
    <rPh sb="1" eb="2">
      <t>テン</t>
    </rPh>
    <phoneticPr fontId="15"/>
  </si>
  <si>
    <t>2点×3=6</t>
    <rPh sb="1" eb="2">
      <t>テン</t>
    </rPh>
    <phoneticPr fontId="15"/>
  </si>
  <si>
    <t>2点×5=10</t>
    <rPh sb="1" eb="2">
      <t>テン</t>
    </rPh>
    <phoneticPr fontId="15"/>
  </si>
  <si>
    <t>2点×2=4</t>
    <rPh sb="1" eb="2">
      <t>テン</t>
    </rPh>
    <phoneticPr fontId="15"/>
  </si>
  <si>
    <t>1点×39=39</t>
    <rPh sb="1" eb="2">
      <t>テン</t>
    </rPh>
    <phoneticPr fontId="15"/>
  </si>
  <si>
    <t xml:space="preserve">Periode Training : </t>
  </si>
  <si>
    <t>Periode Training :</t>
  </si>
  <si>
    <t>Board informasinya lebih jelas</t>
  </si>
  <si>
    <t>Delakukan dengan benar</t>
  </si>
  <si>
    <t>Menghindari kerumunan</t>
  </si>
  <si>
    <t>Supaya member tahu informsi</t>
  </si>
  <si>
    <t>Mencegah terjadinya defect</t>
  </si>
  <si>
    <t>Visualisasi dilakukan</t>
  </si>
  <si>
    <t>Untuk mengetahui defect harian</t>
  </si>
  <si>
    <t>Ok</t>
  </si>
  <si>
    <t>Untuk mengetahui ada tidaknya defet di produk line tersebut</t>
  </si>
  <si>
    <t>Pengontrolan dilakukan</t>
  </si>
  <si>
    <t>Untuk mengetahiu equipment Ok atau tidak</t>
  </si>
  <si>
    <t>Untuk mengantisipasi defect</t>
  </si>
  <si>
    <t>Memastikan operator bekerja sesuai dengan SK</t>
  </si>
  <si>
    <t>Dokumen ada tapi tidak diletakkan di stand</t>
  </si>
  <si>
    <t>Kontrol Produksi</t>
  </si>
  <si>
    <t>Mengatur produksi biar lancar</t>
  </si>
  <si>
    <t>Meningkatkan kesadaran member tentang 5 S</t>
  </si>
  <si>
    <t>Detemukan ada masalah</t>
  </si>
  <si>
    <t>Meningkatkan pemahaman Abnormality</t>
  </si>
  <si>
    <t>Kadang ada Abnormality akan tetapi tidak di record</t>
  </si>
  <si>
    <t>Meningkatkan kemampuan operator baru</t>
  </si>
  <si>
    <t>Dilakuakan pengajaran dan dibantu record oleh trainer</t>
  </si>
  <si>
    <t>Pemahaman terhadap pekerjaan</t>
  </si>
  <si>
    <t>Leader memahami kwalitas diline yang ada</t>
  </si>
  <si>
    <t>Biar informasinya lebih jelas lagi</t>
  </si>
  <si>
    <t>Untuk mencegah terjadinya defect</t>
  </si>
  <si>
    <t>Mengurangi dan mencegah terjadinya defect kekmbali</t>
  </si>
  <si>
    <t>Input defect, panggil leader, pisahkan produk defek ke box merah</t>
  </si>
  <si>
    <t>Kasih tag Yellow, Panggil PE , Panggil I/C QC</t>
  </si>
  <si>
    <t>Mengurangi defect</t>
  </si>
  <si>
    <t>Mengatur produksi supaya lebih mudah</t>
  </si>
  <si>
    <t>Mengingatkan tentang 5 S</t>
  </si>
  <si>
    <t>Mengingatkan pemahaman Abnormality</t>
  </si>
  <si>
    <t>Operator bekerja sesuai prosedur SK dipatrol oleh leader</t>
  </si>
  <si>
    <t>Pemahaman Quality</t>
  </si>
  <si>
    <t>Dilakukan dengan benar</t>
  </si>
  <si>
    <t>Informasi tidak sampai dengan rata</t>
  </si>
  <si>
    <t>OK</t>
  </si>
  <si>
    <t>Leader memahami cara penanganan defect</t>
  </si>
  <si>
    <t>Leadernya paham tentang Equipment check OK atau NG</t>
  </si>
  <si>
    <t>Sudah dilakukan tapi pengontrolan kurang</t>
  </si>
  <si>
    <t>Kalu terjadi delay tambah speed conv. Dan jam kerja</t>
  </si>
  <si>
    <t>Supaya member dan tempat kerja rapi</t>
  </si>
  <si>
    <t>Pemahaman leader tentang Abnormality masih kurang meluas</t>
  </si>
  <si>
    <t>Leadr tidak sempat membuat record</t>
  </si>
  <si>
    <t>Skill Map member lupa  arti kualitas</t>
  </si>
  <si>
    <t>198点満点</t>
  </si>
  <si>
    <t>Genba</t>
  </si>
  <si>
    <t>O = Dilakukan</t>
  </si>
  <si>
    <t>X = Tidak dilakukan</t>
  </si>
  <si>
    <t>DATE</t>
  </si>
  <si>
    <t xml:space="preserve">No </t>
  </si>
  <si>
    <t>Anda sudah dapat memahami tugas dan tanggung jawab sebagai pengontrol di Assembly  line, masih perlu pendalaman pengetahuan tentang penanganan defect dan analisanya.</t>
  </si>
  <si>
    <t>Anda sudah memahami dan mengerti tentang tugas dan tanggung jawab seorang leader, dan mohon dilaksanakan pengontrolan dilapangan dengan baik.</t>
  </si>
  <si>
    <t>Anda sudah memahami tugas dang tanggung jawab seorang leader dengan baik dan silakan di terapkan tugas dan tanggung jawab tersebut seusai dengan standar yang ada.</t>
  </si>
  <si>
    <t>Anda sudah mengerti dan memahiami tugas dan tanggung jawab sebagai seorang leader dan silakan di aplikasikan dalam pekerjaan anda.</t>
  </si>
  <si>
    <t>Anda sudah memahami dan mengerti tentang tugas dan tanggung jawab seorang leader, Diharapkan bisa melakukan pengontrolan di proses produksi dengan sebaik mungkin.</t>
  </si>
  <si>
    <t>Anda sudah memahami dan mengerti tentang tugas dan tanggung jawab seorang leader, Diharapkan bisa melakukan pengontrolan di proses produksi dengan sebaik mungkin serta melakukan trobosan</t>
  </si>
  <si>
    <t>TC/FORM/145</t>
  </si>
  <si>
    <t>TC/FORM/147</t>
  </si>
  <si>
    <t>TC/FORM/150</t>
  </si>
  <si>
    <t>TC/FORM/151</t>
  </si>
  <si>
    <t>TC/FORM/152</t>
  </si>
  <si>
    <t>RESULT</t>
  </si>
  <si>
    <t>O</t>
  </si>
  <si>
    <t>Widyastono</t>
  </si>
  <si>
    <t>FIRMA JUITA</t>
  </si>
  <si>
    <t>NIK</t>
  </si>
  <si>
    <t>Anda sudah dapat memahami tugas dan tanggung jawab sebagai leader, masih perlu belajar tentang penanganan defect dan ketidak hadiran. Semoga bisa ilmu yang didapat bisa diterapkan dalam aktivitas sehari hari.</t>
  </si>
  <si>
    <t>Jadwal Evaluasi Training Leadership</t>
  </si>
  <si>
    <t xml:space="preserve">Nama </t>
  </si>
  <si>
    <t>W 1</t>
  </si>
  <si>
    <t>W 2</t>
  </si>
  <si>
    <t>W 3</t>
  </si>
  <si>
    <t>W 4</t>
  </si>
  <si>
    <t>PLAN / ACTUAL</t>
  </si>
  <si>
    <t>ACTUAL</t>
  </si>
  <si>
    <t>PLAN</t>
  </si>
  <si>
    <t>KETERANGAN</t>
  </si>
  <si>
    <t>Not. Evaluated By</t>
  </si>
  <si>
    <t>1. Jenni Tovrin Lubis</t>
  </si>
  <si>
    <t>2. Amin Sultoni</t>
  </si>
  <si>
    <t>Hasil evaluasi Mingguan</t>
  </si>
  <si>
    <t>Kategori kerja</t>
    <phoneticPr fontId="34"/>
  </si>
  <si>
    <t>Alat/Metode pengecekan</t>
    <phoneticPr fontId="34"/>
  </si>
  <si>
    <t>Serah terima (Handover) kerja antar shift</t>
    <phoneticPr fontId="34"/>
  </si>
  <si>
    <t>Merujuk ke catatan serah terima kerja dan cek apakah ada dituliskan aktual nilai pada no (1) dan (2) bagian kanan data, dan penulisan masalah atau item laporan pada shift atau hari sebelumnya.</t>
    <phoneticPr fontId="34"/>
  </si>
  <si>
    <t>Tanya leader kondisi aktualnya. Lalu berikan nasehat sesuai dengan kondisi yang dicek.</t>
    <phoneticPr fontId="34"/>
  </si>
  <si>
    <t>O = DILAKUKAN</t>
  </si>
  <si>
    <t>Pelaksanaan meeting pagi sebelum mulai kerja.</t>
    <phoneticPr fontId="34"/>
  </si>
  <si>
    <t>Menghadiri meeting assy pagi untuk mencek bahwa konten yang dicatat pada buku serah terima kerja dan hasil output hari sebelumnya diinformasikan ke operator. Cek juga bahwa semua lline member hadir pada meeting tersebut.</t>
    <phoneticPr fontId="34"/>
  </si>
  <si>
    <t>Saat meeting pagi tanyakan ke operator yang berdiri agak jauh, yang tidak kosentrasi, dan yang datang terlambat apakah mereka paham konten informasi yang disampaikan pada meeting pagi. Konfirmasi pabali mereka bisa menjawab dengan tepat nilai dari informasi tersebut.</t>
    <phoneticPr fontId="34"/>
  </si>
  <si>
    <t>X = TIDAK DILAKUKAN</t>
  </si>
  <si>
    <t>Henkaten Control</t>
    <phoneticPr fontId="34"/>
  </si>
  <si>
    <t>Henkaten board digunakan. Visualisasi adanya henkaten dengan mengunakan tagging agar serial no pada produk tersebut bisa diidentifikasi.</t>
    <phoneticPr fontId="34"/>
  </si>
  <si>
    <t>(1) Cek record instruksi kerja
(2) Tanya apa poin/lokasi inspeksi penting di hari itu kepada inspector.</t>
    <phoneticPr fontId="34"/>
  </si>
  <si>
    <t>Quality control</t>
    <phoneticPr fontId="34"/>
  </si>
  <si>
    <t>Minta leader menjelaskan konten dari grafik defect control (cross chart) dan tujuannya.</t>
    <phoneticPr fontId="34"/>
  </si>
  <si>
    <t>Penanganan defect</t>
    <phoneticPr fontId="34"/>
  </si>
  <si>
    <t>Cek buku pengontrolan produk defect dan defect taging.</t>
    <phoneticPr fontId="34"/>
  </si>
  <si>
    <t>Tanyakan ke leader tentang aktual penanganan defect.</t>
    <phoneticPr fontId="34"/>
  </si>
  <si>
    <t>Penggunaan dari equipment/machine check sheet</t>
    <phoneticPr fontId="34"/>
  </si>
  <si>
    <t>Cek bilamana equipment check sheet dicatat sesuai dengan aturan yang ada di pabrik.  Cek juga check sheets yang lain dengan benar.</t>
    <phoneticPr fontId="34"/>
  </si>
  <si>
    <t>Tanya leader bagaimana penanganan masalah ketika hadil pengecekan tidak bagus (X). Cek apakah diambil tindakan yang cepat seperti repair/countermeasure saat defect terjadi dan ada koordinasi dengan section lain.</t>
    <phoneticPr fontId="34"/>
  </si>
  <si>
    <t>Work compliance (Kepatuhan kerja)</t>
    <phoneticPr fontId="34"/>
  </si>
  <si>
    <t>Cek apakah ditetapkan dengan jelas item kepatuhan kerja, waktu dan metode pengecekannya dengan menggunakan informasi yang dipajang dan dokumen lainnya.</t>
    <phoneticPr fontId="34"/>
  </si>
  <si>
    <t>Cec di line apakah item kepatuhan benar-benar dipatuhi (Hiku check, pemakaian apron, dll.) Bila tidak mengikuti aturan, tanyakan kepada leader metode training nya dan berikan instruksi yang bagus.</t>
    <phoneticPr fontId="34"/>
  </si>
  <si>
    <t>Production output control</t>
    <phoneticPr fontId="34"/>
  </si>
  <si>
    <t>Grafik untuk production output control chart di record dengan benar. Tanyakan konten dan tujuan dari record tersebut kepada leader.</t>
    <phoneticPr fontId="34"/>
  </si>
  <si>
    <t>Konfirmasi dengan menyakan kepada leader apa countermeasure yang diambil bila muncul perbedaan produksi dengan plan.</t>
    <phoneticPr fontId="34"/>
  </si>
  <si>
    <t xml:space="preserve">Aktivitas 5S </t>
    <phoneticPr fontId="34"/>
  </si>
  <si>
    <t>Cek dengan menggunakan dokumen yang dipajang  dan check sheet apakah aturan shoji diindikasikan dengan jelas (siapa, dimana, bagaimana, dengan alat apa dan kapan), dan hasil pelaksanaannya di record dengan benar.</t>
    <phoneticPr fontId="34"/>
  </si>
  <si>
    <t>Cek kondisi sebelum dan seudah shoji, apakah dilakukan shoji di sekitar line, tidak adakah debu di line, di dalam apron, di atas assy board, dan di dalam ine, in the chutes, on the assembly board and in the parts boxes before and after cleaning. (Also check all the members are participating in cleaning.)</t>
    <phoneticPr fontId="34"/>
  </si>
  <si>
    <t>Abnormality control</t>
    <phoneticPr fontId="34"/>
  </si>
  <si>
    <t>Aturan pengontrolan abnormality ditetapkan dengan jelas dan dipajang di sisi line. Cek apakah record pengontrolan sudah dicatat dengan benar.</t>
    <phoneticPr fontId="34"/>
  </si>
  <si>
    <t>Tanya leader bagaimana cara meng-handle abnormality.</t>
    <phoneticPr fontId="34"/>
  </si>
  <si>
    <t>Instruksi kerja</t>
    <phoneticPr fontId="34"/>
  </si>
  <si>
    <t>Cek apakah operator bekerja sesuai dengan prosedur kerja dan minta mereka untuk mejelaskan poin penting dari kualitas dan kesulitan kerja.</t>
    <phoneticPr fontId="34"/>
  </si>
  <si>
    <t>CATATAN</t>
  </si>
  <si>
    <t>Jan' 2022</t>
  </si>
  <si>
    <t>Feb' 2022</t>
  </si>
  <si>
    <t>X</t>
  </si>
  <si>
    <t>H. TRUCK INP</t>
  </si>
  <si>
    <t>AMIN S/LUBIS</t>
  </si>
  <si>
    <t>Memberikan pengarahan kembali kepada Leader Line untuk selalu melakukan pengortrolan terhadap kondisi 5S di line yang kontrol.</t>
  </si>
  <si>
    <t>M Daelami</t>
  </si>
  <si>
    <t>RIYANTO</t>
  </si>
  <si>
    <t>PURNOMO</t>
  </si>
  <si>
    <r>
      <rPr>
        <b/>
        <sz val="11"/>
        <color theme="1"/>
        <rFont val="Calibri"/>
        <family val="2"/>
        <scheme val="minor"/>
      </rPr>
      <t>Aktifitas 5S. 10 Des 21</t>
    </r>
    <r>
      <rPr>
        <sz val="11"/>
        <color theme="1"/>
        <rFont val="Calibri"/>
        <family val="2"/>
        <scheme val="minor"/>
      </rPr>
      <t xml:space="preserve">
Member Sub Assy meletakkan material di dalam Apron, Pengisian material melebihai batas maximal yankni 80 %</t>
    </r>
  </si>
  <si>
    <t>3 Point Control</t>
  </si>
  <si>
    <t>YULI LESTARI</t>
  </si>
  <si>
    <t>DENI KURNIAWAN</t>
  </si>
  <si>
    <t>YENI MARIANI</t>
  </si>
  <si>
    <t>ABDILAH DIAN ARDI</t>
  </si>
  <si>
    <t>RIKI RIKARDO</t>
  </si>
  <si>
    <t>FEBRIKO</t>
  </si>
  <si>
    <t>MAHMUDIN</t>
  </si>
  <si>
    <t>TATAP HOTASINA</t>
  </si>
  <si>
    <t>DULATIF</t>
  </si>
  <si>
    <t>SUYANTI PURBA</t>
  </si>
  <si>
    <t>Anda sudah dapat memahami tugas dan tanggung jawab sebagai pengontrol, dan perlu pendalaman lagi pengetahuan tentang penanganan defect.</t>
  </si>
  <si>
    <t>Anda sudah dapat memahami tugas dan tanggung jawab sebagai seorang leader di Assembly  line, dan tetap semangat dan masih perlu belajar lagi tentang penanganan defect serta penanganan ketidak hadiran</t>
  </si>
  <si>
    <t>Anda sudah dapat memahami tugas dan tanggung jawab sebagai pengontrol di Assembly  line, namun masih perlu penambahan perngetahuan tentang Hendling defect , Gensunzu, dan Zumen, diharapkan bisa si terapkan dalam aktifitas sehari hari.</t>
  </si>
  <si>
    <t>Hendrik</t>
  </si>
  <si>
    <t>ASSY LEADERSHIP SUMMARY</t>
  </si>
  <si>
    <t>POINT of JUDGMENT</t>
  </si>
  <si>
    <t>TITTLE</t>
  </si>
  <si>
    <t>ASSY LEADERSHIP TRAINING</t>
  </si>
  <si>
    <t>LEVEL</t>
  </si>
  <si>
    <t>POINT</t>
  </si>
  <si>
    <t>JUDGE</t>
  </si>
  <si>
    <t>PLACE</t>
  </si>
  <si>
    <t>S</t>
  </si>
  <si>
    <t>PASS</t>
  </si>
  <si>
    <t>A</t>
  </si>
  <si>
    <t>90 - 99</t>
  </si>
  <si>
    <t>TIME</t>
  </si>
  <si>
    <t>07:30 - 15:40</t>
  </si>
  <si>
    <t>B</t>
  </si>
  <si>
    <t>80 - 89</t>
  </si>
  <si>
    <t>PARTICIPANT</t>
  </si>
  <si>
    <t>C</t>
  </si>
  <si>
    <t>&lt;80</t>
  </si>
  <si>
    <t>REMEDIAL</t>
  </si>
  <si>
    <t>ORGANIZER</t>
  </si>
  <si>
    <t>TRAINING CENTER</t>
  </si>
  <si>
    <t>1. TRAINEE</t>
  </si>
  <si>
    <t>NO</t>
  </si>
  <si>
    <t>NAME</t>
  </si>
  <si>
    <t>ATTEND RATIO</t>
  </si>
  <si>
    <t>PRE TEST</t>
  </si>
  <si>
    <t xml:space="preserve">POST TEST </t>
  </si>
  <si>
    <t>REMEDIAL 1</t>
  </si>
  <si>
    <t>REMEDIAL 2</t>
  </si>
  <si>
    <t>TOTAL</t>
  </si>
  <si>
    <t>2. TRAINER ABSENCE</t>
  </si>
  <si>
    <t>TOPIC</t>
  </si>
  <si>
    <t>REASON</t>
  </si>
  <si>
    <t>Budi Santosa</t>
  </si>
  <si>
    <t>3. SUMMARY</t>
  </si>
  <si>
    <t>SUBJECT</t>
  </si>
  <si>
    <t>ATTENDANCE RATIO</t>
  </si>
  <si>
    <t>TOTAL 
(TUTORIAL MEET)</t>
  </si>
  <si>
    <t>ATTEND</t>
  </si>
  <si>
    <t>ABSENCE</t>
  </si>
  <si>
    <t>TRAINER</t>
  </si>
  <si>
    <t>TRAINEE</t>
  </si>
  <si>
    <t>4. WEAK POINT</t>
  </si>
  <si>
    <t>Company:</t>
  </si>
  <si>
    <t>Date</t>
  </si>
  <si>
    <t>PICTURE</t>
  </si>
  <si>
    <t>SEX</t>
  </si>
  <si>
    <t>JOINT DATE</t>
  </si>
  <si>
    <t>PLANT</t>
  </si>
  <si>
    <t>LINE NAME</t>
  </si>
  <si>
    <t>JOB TITLE</t>
  </si>
  <si>
    <t>`</t>
  </si>
  <si>
    <t>DAY</t>
  </si>
  <si>
    <t>START</t>
  </si>
  <si>
    <t>FINISH</t>
  </si>
  <si>
    <t>ATTENDANCE 
(Trainer)</t>
  </si>
  <si>
    <t>REPLACER</t>
  </si>
  <si>
    <t>Attend Ratio</t>
  </si>
  <si>
    <t>Opening Ceremony, Pre Test</t>
  </si>
  <si>
    <t>Riyanto / Timawar</t>
  </si>
  <si>
    <t>Leader's role and responsibilities</t>
  </si>
  <si>
    <t>Quality Awareness</t>
  </si>
  <si>
    <t>Production and efficiency Control</t>
  </si>
  <si>
    <t>Line balancing, delay handling</t>
  </si>
  <si>
    <t>Amin Sulthonni</t>
  </si>
  <si>
    <t>HO-REN-SO</t>
  </si>
  <si>
    <t xml:space="preserve">Motivation </t>
  </si>
  <si>
    <t>ABSENT ( X )</t>
  </si>
  <si>
    <t>PRESENT ( O )</t>
  </si>
  <si>
    <t>safety awarnes</t>
  </si>
  <si>
    <t>M Syafarudin</t>
  </si>
  <si>
    <t>ZUMEN</t>
  </si>
  <si>
    <t>Feby</t>
  </si>
  <si>
    <t>Strong activity ( 9 item control )</t>
  </si>
  <si>
    <t>Lilis</t>
  </si>
  <si>
    <t>Timestamp</t>
  </si>
  <si>
    <t>Score</t>
  </si>
  <si>
    <t>Line's Name</t>
  </si>
  <si>
    <t>Date Of Joint</t>
  </si>
  <si>
    <t xml:space="preserve">1. Operator terluka ketika sedang bekerja, tetapi pekerjaan terus dilanjutkan karena produksi sedang sibuk. </t>
  </si>
  <si>
    <t xml:space="preserve">2. Material boleh di simpan di lorong jika tidak dirancang tempat untuk menyimpannya. </t>
  </si>
  <si>
    <t xml:space="preserve">3. Mengangkut barang yang banyak memerlukan waktu lama, karena itu barang ditumpuk ke atas supaya bisa diangkut segaligus, walaupun pandangan kedepan terhalangi barang. </t>
  </si>
  <si>
    <t xml:space="preserve">4. Karena cuaca dingin, saya berjalan dengan kedua tangan dimasukkan kedalam saku. </t>
  </si>
  <si>
    <t xml:space="preserve">5. Rambut yang panjang melebihi dari pundak harus diikat karena bisa menyebabkan membelit ke bagian putaran rotary mesin. </t>
  </si>
  <si>
    <t xml:space="preserve">6. Untuk menciptakan produk yang PIKA PIKA, setiap operator harus memiliki jiwa/pemikiran PIKA PIKA. </t>
  </si>
  <si>
    <t xml:space="preserve">7. Selama bisa membuat produk yang kualitasnya bagus, kebersihan tempat kerja tidak diperlukan. </t>
  </si>
  <si>
    <t xml:space="preserve">8.Saya merasa puas jika target effisiensi tercapai, walaupun output minus dari rencana produksi. </t>
  </si>
  <si>
    <t xml:space="preserve">9. Tidak perlu diadakan cek mesin harian jika mesinnya dipakai setiap hari. </t>
  </si>
  <si>
    <t>10. Pada saat terjadi defect 10 produk, saya hanya membuat satu tag defect saja karena perlu waktu lama jika mengisi tag defect semuanya.</t>
  </si>
  <si>
    <t xml:space="preserve">11. Defect terjadi disebabkan oleh operator  
tanggungjawab operator, oleh karena itu tidak perlu dilakukan penanggulangan khusus. </t>
  </si>
  <si>
    <t xml:space="preserve">12. Jika pekerjaan operator tetap di ambil alih oleh operator berpengalaman, tidak perlu lagi dilakukan inspection terhadap barang jadi /finished product. </t>
  </si>
  <si>
    <t xml:space="preserve">13. Jika leader mengetahui tentang production change dan design change, tidak perlu untuk menginformasikannya hal tersebut  
kepada seluruh operator. </t>
  </si>
  <si>
    <t xml:space="preserve">14. Wire menjadi kusut, oleh kerena itu saya menariknya dengan paksa.  </t>
  </si>
  <si>
    <t xml:space="preserve">15. Saya tetap menjalankan operasional mesin ketika terminal atau connector (housing) keluar dari apron.  </t>
  </si>
  <si>
    <t>16. Ada kesalahan pada gambar wire location chart untuk connector tidak segera dikoreksi karena operator ingat lokasi wire yang benar.</t>
  </si>
  <si>
    <t xml:space="preserve">17. Connector seharusnya di pasang ulang pada jig untuk mengecek dimensi sesudah taping, walaupun memerlukan waktu. </t>
  </si>
  <si>
    <t xml:space="preserve">18. Ketika memasang COT ke satu wire, tidak perlu menggunakan Slider COT. </t>
  </si>
  <si>
    <t>19. COT dengan size yang berbeda tercampur ke box komponen, saya langsung instruksi ke operator agar hati-hati jika mengambil COT.</t>
  </si>
  <si>
    <t xml:space="preserve">20. Meskipun ada longgar antara clip dan jig  saat pasang clip ke jig, saya memasangnya dalam kondisi longgar. </t>
  </si>
  <si>
    <t xml:space="preserve">21. Tidak menjadi masalah jika clip ditempatkan diluar toleransi ukuran/size selama dipasang dengan arah yang benar. </t>
  </si>
  <si>
    <t>22. Ketika inspector circuit check menemukan TBO, saya langsung memerintahkan inspector untuk insert terminal dan memutuskan bahwa produk bisa diterima/Ok</t>
  </si>
  <si>
    <t xml:space="preserve">23. Tidak ada stample pada part mark, tetapi karena semua clip terpasang dengan jumlah yang benar, maka bisa passed. </t>
  </si>
  <si>
    <t xml:space="preserve">24. Pada waktu inspector menemukan defect, inspector  bisa memperbaiki /rework ketika melakukan inspection. </t>
  </si>
  <si>
    <t>(1). 6S adalah  Seiri (1), Seisou, Seiketsu (2) dan (3)</t>
  </si>
  <si>
    <t>(2).  6S adalah  Seiri (1), Seisou, Seiketsu (2) dan (3)</t>
  </si>
  <si>
    <t>(3) .  6S adalah  Seiri (1), Seisou, Seiketsu (2) dan (3)  .</t>
  </si>
  <si>
    <t>(4). 4M adalah man, machine, (4) and (5)</t>
  </si>
  <si>
    <t>(5) .  4M adalah man, machine, (4) and (5)</t>
  </si>
  <si>
    <t xml:space="preserve">(6) Apabila terjadi defect, operator harus  "(6) proses kerja." ® (7) "leader." ® (8) " instruksi leader". </t>
  </si>
  <si>
    <t xml:space="preserve">4. Tujuan training menarik terminal adalah untuk mencegah (9). </t>
  </si>
  <si>
    <t xml:space="preserve">5. Training kerja adalah untuk mengulang  "Mendemonstrasikan bagaimana cara mengerjakan", " (10) " dan  "Checking". </t>
  </si>
  <si>
    <t xml:space="preserve">(11) 5W1H adalah (11), (12), when, where (13), dan how. </t>
  </si>
  <si>
    <t>(12)  5W1H adalah (11), (12), when, where (13), dan how.</t>
  </si>
  <si>
    <t>(13)  5W1H adalah (11), (12), when, where (13), dan how.</t>
  </si>
  <si>
    <t xml:space="preserve">(14). COT (Corrugate tubes) terdiri 2 type; (14) dan  yang tidak mudah terbakar. </t>
  </si>
  <si>
    <t>(15). COT (Corrugate tubes) terdiri 2 type;  dan (15) yang tidak mudah terbakar.</t>
  </si>
  <si>
    <t>Soal 3.1pilih jawaban dari pilihan dibawah yang tepat</t>
  </si>
  <si>
    <t>Soal 3.2pilih jawaban dari pilihan dibawah yang tepat</t>
  </si>
  <si>
    <t>Soal 3.3pilih jawaban dari pilihan dibawah yang tepat</t>
  </si>
  <si>
    <t>Soal 3.4pilih jawaban dari pilihan dibawah yang tepat</t>
  </si>
  <si>
    <t>Soal 3pilih jawaban dari pilihan dibawah yang tepat</t>
  </si>
  <si>
    <t>4.1. Pilih nama dan penjelasan  dari gambar yangsesuai Drawings</t>
  </si>
  <si>
    <t>5.1 Pilihlah gambar yang lengkap A-C dihubungkan ke gambar rinci</t>
  </si>
  <si>
    <t>6.1 Pilih Operational yang tepat untuk masing masing drawing instruktion dan m assembly board instruction</t>
  </si>
  <si>
    <t>6.2 Pilih Operational yang tepat untuk masing masing drawing instruktion dan m assembly board instruction</t>
  </si>
  <si>
    <t>6.3 Pilih Operational yang tepat untuk masing masing drawing instruktion dan m assembly board instruction</t>
  </si>
  <si>
    <t>6.4 Pilih Operational yang tepat untuk masing masing drawing instruktion dan m assembly board instruction</t>
  </si>
  <si>
    <t>6.5 Pilih Operational yang tepat untuk masing masing drawing instruktion dan m assembly board instruction</t>
  </si>
  <si>
    <t>6.6 Pilih Operational yang tepat untuk masing masing drawing instruktion dan m assembly board instruction</t>
  </si>
  <si>
    <t>6.7 Pilih Operational yang tepat untuk masing masing drawing instruktion dan m assembly board instruction</t>
  </si>
  <si>
    <t>6.8 Pilih Operational yang tepat untuk masing masing drawing instruktion dan m assembly board instruction</t>
  </si>
  <si>
    <t>6.9 Pilih Operational yang tepat untuk masing masing drawing instruktion dan m assembly board instruction</t>
  </si>
  <si>
    <t>6.10 Pilih Operational yang tepat untuk masing masing drawing instruktion dan m assembly board instruction</t>
  </si>
  <si>
    <t>7.1 pilihlah kata yang menjelaskan nomor yang diber tanda pada instruksi proses wire core</t>
  </si>
  <si>
    <t>7.2 pilihlah kata yang menjelaskan nomor yang diber tanda pada instruksi proses wire core</t>
  </si>
  <si>
    <t>7.3 pilihlah kata yang menjelaskan nomor yang diber tanda pada instruksi proses wire core</t>
  </si>
  <si>
    <t>7.4 pilihlah kata yang menjelaskan nomor yang diber tanda pada instruksi proses wire core</t>
  </si>
  <si>
    <t>7.5 pilihlah kata yang menjelaskan nomor yang diber tanda pada instruksi proses wire core</t>
  </si>
  <si>
    <t>8.1 Untuk mengisi defect tag, pilih isian yang tepat untuk mmasing masing kolom dan isikan pada lembar jawaban</t>
  </si>
  <si>
    <t>8.2 Untuk mengisi defect tag, pilih isian yang tepat untuk mmasing masing kolom dan isikan pada lembar jawaban</t>
  </si>
  <si>
    <t>8.3 Untuk mengisi defect tag, pilih isian yang tepat untuk mmasing masing kolom dan isikan pada lembar jawaban</t>
  </si>
  <si>
    <t>8.4 Untuk mengisi defect tag, pilih isian yang tepat untuk mmasing masing kolom dan isikan pada lembar jawaban</t>
  </si>
  <si>
    <t>8.5 Untuk mengisi defect tag, pilih isian yang tepat untuk mmasing masing kolom dan isikan pada lembar jawaban</t>
  </si>
  <si>
    <t>9.1.a Pilihlah kata yang tepat menggambarkan masalah, defect yang akan terjadi dan countermasure</t>
  </si>
  <si>
    <t>9.1.b Pilihlah kata yang tepat menggambarkan masalah, defect yang akan terjadi dan countermasure</t>
  </si>
  <si>
    <t>9.1.c Pilihlah kata yang tepat menggambarkan masalah, defect yang akan terjadi dan countermasure</t>
  </si>
  <si>
    <t>9.2.a Pilihlah kata yang tepat menggambarkan masalah, defect yang akan terjadi dan countermasure</t>
  </si>
  <si>
    <t>9.2.b Pilihlah kata yang tepat menggambarkan masalah, defect yang akan terjadi dan countermasure</t>
  </si>
  <si>
    <t>9.2.c Pilihlah kata yang tepat menggambarkan masalah, defect yang akan terjadi dan countermasure</t>
  </si>
  <si>
    <t>9.3.b Pilihlah kata yang tepat menggambarkan masalah, defect yang akan terjadi dan countermasure</t>
  </si>
  <si>
    <t>9.3.c Pilihlah kata yang tepat menggambarkan masalah, defect yang akan terjadi dan countermasure</t>
  </si>
  <si>
    <t>9.4.a Pilihlah kata yang tepat menggambarkan masalah, defect yang akan terjadi dan countermasure</t>
  </si>
  <si>
    <t>9.4.b Pilihlah kata yang tepat menggambarkan masalah, defect yang akan terjadi dan countermasure</t>
  </si>
  <si>
    <t>9.4.c Pilihlah kata yang tepat menggambarkan masalah, defect yang akan terjadi dan countermasure</t>
  </si>
  <si>
    <t>9.5.a Pilihlah kata yang tepat menggambarkan masalah, defect yang akan terjadi dan countermasure</t>
  </si>
  <si>
    <t>9.5.b Pilihlah kata yang tepat menggambarkan masalah, defect yang akan terjadi dan countermasure</t>
  </si>
  <si>
    <t>9.5.c Pilihlah kata yang tepat menggambarkan masalah, defect yang akan terjadi dan countermasure</t>
  </si>
  <si>
    <t>9.6.a Pilihlah kata yang tepat menggambarkan masalah, defect yang akan terjadi dan countermasure</t>
  </si>
  <si>
    <t>9.6.b Pilihlah kata yang tepat menggambarkan masalah, defect yang akan terjadi dan countermasure</t>
  </si>
  <si>
    <t>9.6.c Pilihlah kata yang tepat menggambarkan masalah, defect yang akan terjadi dan countermasure</t>
  </si>
  <si>
    <t>9.7.a Pilihlah kata yang tepat menggambarkan masalah, defect yang akan terjadi dan countermasure</t>
  </si>
  <si>
    <t>9.7.b Pilihlah kata yang tepat menggambarkan masalah, defect yang akan terjadi dan countermasure</t>
  </si>
  <si>
    <t>9.7.c Pilihlah kata yang tepat menggambarkan masalah, defect yang akan terjadi dan countermasure</t>
  </si>
  <si>
    <t>9.8.a  Pilihlah kata yang tepat menggambarkan masalah, defect yang akan terjadi dan countermasure</t>
  </si>
  <si>
    <t>9.8.b  Pilihlah kata yang tepat menggambarkan masalah, defect yang akan terjadi dan countermasure</t>
  </si>
  <si>
    <t>9.8.c  Pilihlah kata yang tepat menggambarkan masalah, defect yang akan terjadi dan countermasure</t>
  </si>
  <si>
    <t>9.9.A  Pilihlah kata yang tepat menggambarkan masalah, defect yang akan terjadi dan countermasure</t>
  </si>
  <si>
    <t>9.9.B  Pilihlah kata yang tepat menggambarkan masalah, defect yang akan terjadi dan countermasure</t>
  </si>
  <si>
    <t>9.9.C  Pilihlah kata yang tepat menggambarkan masalah, defect yang akan terjadi dan countermasure</t>
  </si>
  <si>
    <t>(1) Kehadiran 5 July</t>
  </si>
  <si>
    <t>(2) Total persentase kehadiran tanggal 1 sampai 6 juli!</t>
  </si>
  <si>
    <t>11. Berapakah hitungan 8 jam jika dijadikan ke detik ?</t>
  </si>
  <si>
    <t xml:space="preserve">12. Hitunglan effisiency berdasarkan kondisi yang diperlihatkan di bawah:
·Output: 120 (sets) 
·Standart man-hour: 2400 (secs / set) 
·Jumlah operator Assembly: 8 (operators) 
·Waktu operasional : 8 (hours) </t>
  </si>
  <si>
    <t xml:space="preserve">13. Jika target output harian adalah 125 set, berapa detik kah tack timenya? 
*Jam kerja dihitung 8 jam. </t>
  </si>
  <si>
    <t xml:space="preserve">14. Hitunglah line balance ratio berdasarkan pada tabel dibawah. </t>
  </si>
  <si>
    <t xml:space="preserve">15. Hitunglah persentasi defect dengan kondisi yang diperlihatkan di bawah. 
·Output: 25 (sets) 
·Standard man-hours: 3,709.5 (secs / set) 
·Incorrect arrangement: 2 (sections) </t>
  </si>
  <si>
    <t>16.1terjadi terminal deformasi ketika beroperasi pilih tindakan yang tepat</t>
  </si>
  <si>
    <t>16.2 terjadi terminal deformasi ketika beroperasi pilih tindakan yang tepat</t>
  </si>
  <si>
    <t>16..3 terjadi terminal deformasi ketika beroperasi pilih tindakan yang tepat</t>
  </si>
  <si>
    <t>16.4 terjadi terminal deformasi ketika beroperasi pilih tindakan yang tepat</t>
  </si>
  <si>
    <t>17.1.Pilih 6 hal yang harus disebutkan dalam meeting singkat</t>
  </si>
  <si>
    <t>17.2.pilih 3 hal yang harus anda check dalam meeting singkat</t>
  </si>
  <si>
    <t>17.3 Out putnya adalah kurang 25 set dari yang direncanakan, pilih 3 tindakan terhadap peristiwa ini</t>
  </si>
  <si>
    <t xml:space="preserve">17.4) Ada 2 operator pengganti dan 3 operator tetap yang akan absen di hari berikutnya. 
Pilih 3 tindakan untuk keadaan tersebut. </t>
  </si>
  <si>
    <t>17.5 Seorang Operator bergabung dengan Line anda, Pilih 5 tindakan</t>
  </si>
  <si>
    <t>17.6. Telah ditemukan dimention defect di proses Visual Inspection, Pilih 3 tindakan</t>
  </si>
  <si>
    <t>17.7. Ada banyak Stok produk WIP di sebelum Proses Attachmen Klip, Pilih 3 tindakan</t>
  </si>
  <si>
    <t>17.8. Ada laporan bahwa bunyi tidak normal keluar dari mesin pengembang, Pilih 3 tindakan</t>
  </si>
  <si>
    <t>17.9. Pilih 3 Hal untuk meningkatkan kerja tim di tempat kerja</t>
  </si>
  <si>
    <t>17.10 Pilih 2 Hal untuk meningkatkan disiplin di tempat kerja</t>
  </si>
  <si>
    <t>17.11. Pilih 3 Hal yang diperlukan untuk persiapan Produksi hari berikutnya</t>
  </si>
  <si>
    <t>Silahkan isi di sini!</t>
  </si>
  <si>
    <t>D</t>
  </si>
  <si>
    <t>F</t>
  </si>
  <si>
    <t>G</t>
  </si>
  <si>
    <t>L</t>
  </si>
  <si>
    <t>J</t>
  </si>
  <si>
    <t>K</t>
  </si>
  <si>
    <t>R</t>
  </si>
  <si>
    <t>E</t>
  </si>
  <si>
    <t>B/C</t>
  </si>
  <si>
    <t>A/D</t>
  </si>
  <si>
    <t>C/B</t>
  </si>
  <si>
    <t>F/E</t>
  </si>
  <si>
    <t>I</t>
  </si>
  <si>
    <t>H</t>
  </si>
  <si>
    <t>E/A</t>
  </si>
  <si>
    <t>Salah</t>
  </si>
  <si>
    <t>Benar</t>
  </si>
  <si>
    <t>N</t>
  </si>
  <si>
    <t>Q</t>
  </si>
  <si>
    <t>T</t>
  </si>
  <si>
    <t>V</t>
  </si>
  <si>
    <t>U</t>
  </si>
  <si>
    <t>Andi yulianta</t>
  </si>
  <si>
    <t>Henkaten and MP Arrangement</t>
  </si>
  <si>
    <t>Kaizen, QCC</t>
  </si>
  <si>
    <t>Audit PK PK</t>
  </si>
  <si>
    <t>Dewi Anggreini</t>
  </si>
  <si>
    <t>Training Circuit test</t>
  </si>
  <si>
    <t>Training NUKI</t>
  </si>
  <si>
    <t>12 Item control</t>
  </si>
  <si>
    <t>Evaluation</t>
  </si>
  <si>
    <t xml:space="preserve">Post Test </t>
  </si>
  <si>
    <t>MERAK ROOM, PLAN 2</t>
  </si>
  <si>
    <t>ANSWER SHEET OF PRE CONFIRMASTION TEST FOR ASSEMBLY LEADERS</t>
  </si>
  <si>
    <t>:</t>
  </si>
  <si>
    <t>DATE OF JOIN</t>
  </si>
  <si>
    <t>QUESTION 1</t>
  </si>
  <si>
    <t>Target poin</t>
  </si>
  <si>
    <t>QUESTION 2</t>
  </si>
  <si>
    <t>(1 poin each)</t>
  </si>
  <si>
    <t>QUESTION 3</t>
  </si>
  <si>
    <t>QUESTION 4</t>
  </si>
  <si>
    <t>Name</t>
  </si>
  <si>
    <t>Explanation</t>
  </si>
  <si>
    <t>QUESTION 5</t>
  </si>
  <si>
    <t>(1 poin )</t>
  </si>
  <si>
    <t>QUESTION 6</t>
  </si>
  <si>
    <t>QUESTION 7</t>
  </si>
  <si>
    <t>QUESTION 8</t>
  </si>
  <si>
    <t>QUESTION 9</t>
  </si>
  <si>
    <t>problem</t>
  </si>
  <si>
    <t>defect</t>
  </si>
  <si>
    <t>countermasure</t>
  </si>
  <si>
    <t>QUESTION 10</t>
  </si>
  <si>
    <t>(3 points each)</t>
  </si>
  <si>
    <t>QUESTION 13</t>
  </si>
  <si>
    <t>QUESTION 11</t>
  </si>
  <si>
    <t>QUESTION 14</t>
  </si>
  <si>
    <t>QUESTION 12</t>
  </si>
  <si>
    <t>QUESTION 15</t>
  </si>
  <si>
    <t>QUESTION 16</t>
  </si>
  <si>
    <t>QUESTION 17         Random order</t>
  </si>
  <si>
    <t xml:space="preserve">    (2 POIN)</t>
  </si>
  <si>
    <t>SCORE</t>
  </si>
  <si>
    <t>&lt;QUESTIONNAIRE&gt;</t>
  </si>
  <si>
    <t>Fedback,Job Deskription &amp; closing</t>
  </si>
  <si>
    <t>Riyanto / Risfirman</t>
  </si>
  <si>
    <t>untuk semua leader agar lebih cepat mengejar bel agar menghindari terjadinya delay</t>
  </si>
  <si>
    <t>Timawar</t>
  </si>
  <si>
    <t>~</t>
  </si>
  <si>
    <t>Lilis, Timawar</t>
  </si>
  <si>
    <t>Riyanto</t>
  </si>
  <si>
    <t>Imam Suprihandono</t>
  </si>
  <si>
    <t>14-05-2024</t>
  </si>
  <si>
    <t>Nurrohma</t>
  </si>
  <si>
    <t>Santoso</t>
  </si>
  <si>
    <t>125 %</t>
  </si>
  <si>
    <t>Sangat membantu untuk pembekalan disaat diproduksi</t>
  </si>
  <si>
    <t>230.4</t>
  </si>
  <si>
    <r>
      <t xml:space="preserve">ASSEMBLY LEADERSHIP TRAINING SCHEDULE </t>
    </r>
    <r>
      <rPr>
        <b/>
        <i/>
        <sz val="20"/>
        <color rgb="FF0070C0"/>
        <rFont val="Calibri"/>
        <family val="2"/>
        <scheme val="minor"/>
      </rPr>
      <t>(26 AGUST - 03 SEP 2024)</t>
    </r>
    <r>
      <rPr>
        <b/>
        <sz val="20"/>
        <rFont val="Calibri"/>
        <family val="2"/>
        <scheme val="minor"/>
      </rPr>
      <t xml:space="preserve">
</t>
    </r>
    <r>
      <rPr>
        <sz val="14"/>
        <color rgb="FF0070C0"/>
        <rFont val="Calibri"/>
        <family val="2"/>
        <scheme val="minor"/>
      </rPr>
      <t>Break Time:</t>
    </r>
    <r>
      <rPr>
        <sz val="14"/>
        <rFont val="Calibri"/>
        <family val="2"/>
        <scheme val="minor"/>
      </rPr>
      <t xml:space="preserve"> </t>
    </r>
    <r>
      <rPr>
        <i/>
        <sz val="14"/>
        <color rgb="FFFF0000"/>
        <rFont val="Calibri"/>
        <family val="2"/>
        <scheme val="minor"/>
      </rPr>
      <t>10:00 - 10:15 (Mon - Thurs)</t>
    </r>
    <r>
      <rPr>
        <sz val="14"/>
        <color rgb="FFFF0000"/>
        <rFont val="Calibri"/>
        <family val="2"/>
        <scheme val="minor"/>
      </rPr>
      <t xml:space="preserve">
</t>
    </r>
    <r>
      <rPr>
        <sz val="14"/>
        <color rgb="FF002060"/>
        <rFont val="Calibri"/>
        <family val="2"/>
        <scheme val="minor"/>
      </rPr>
      <t>Lunch time:</t>
    </r>
    <r>
      <rPr>
        <sz val="14"/>
        <color rgb="FFFF0000"/>
        <rFont val="Calibri"/>
        <family val="2"/>
        <scheme val="minor"/>
      </rPr>
      <t xml:space="preserve"> </t>
    </r>
    <r>
      <rPr>
        <i/>
        <sz val="14"/>
        <color rgb="FFFF0000"/>
        <rFont val="Calibri"/>
        <family val="2"/>
        <scheme val="minor"/>
      </rPr>
      <t xml:space="preserve">13:00 - 13:50 (Mon - Thurs)
</t>
    </r>
    <r>
      <rPr>
        <i/>
        <sz val="14"/>
        <color rgb="FF002060"/>
        <rFont val="Calibri"/>
        <family val="2"/>
        <scheme val="minor"/>
      </rPr>
      <t xml:space="preserve">Lunch time: </t>
    </r>
    <r>
      <rPr>
        <i/>
        <sz val="14"/>
        <color rgb="FFFF0000"/>
        <rFont val="Calibri"/>
        <family val="2"/>
        <scheme val="minor"/>
      </rPr>
      <t>11:50 - 13:10 (Friday)</t>
    </r>
  </si>
  <si>
    <t>26 AGUST  - 03 SEP 2024</t>
  </si>
  <si>
    <t>9 PERSONS</t>
  </si>
  <si>
    <t>26 AGUST- 03 SEP 2024</t>
  </si>
  <si>
    <t>COMMEN</t>
  </si>
  <si>
    <t>Satria Asnadi</t>
  </si>
  <si>
    <t>Aqua Back Door</t>
  </si>
  <si>
    <t>Af</t>
  </si>
  <si>
    <t>Persiapan mental untuk mengatur member dan jalan nya produksi</t>
  </si>
  <si>
    <t>Adit Aprila</t>
  </si>
  <si>
    <t>22-07-2024</t>
  </si>
  <si>
    <t>0DTG</t>
  </si>
  <si>
    <t>P</t>
  </si>
  <si>
    <t>E/D</t>
  </si>
  <si>
    <t>D/E</t>
  </si>
  <si>
    <t>A/F</t>
  </si>
  <si>
    <t>Abdul Sahab</t>
  </si>
  <si>
    <t>13 desember 2021</t>
  </si>
  <si>
    <t>MST</t>
  </si>
  <si>
    <t>G/F</t>
  </si>
  <si>
    <t>D/B</t>
  </si>
  <si>
    <t>C/A</t>
  </si>
  <si>
    <t>F/D</t>
  </si>
  <si>
    <t>M</t>
  </si>
  <si>
    <t>Ec</t>
  </si>
  <si>
    <t>BE</t>
  </si>
  <si>
    <t>Sering serinh refres training</t>
  </si>
  <si>
    <t>ICHA PERMATA SARI</t>
  </si>
  <si>
    <t>03 Januari 2022</t>
  </si>
  <si>
    <t>OLFD/OLFR</t>
  </si>
  <si>
    <t>A/C</t>
  </si>
  <si>
    <t>C/D</t>
  </si>
  <si>
    <t>E/C</t>
  </si>
  <si>
    <t>F/G</t>
  </si>
  <si>
    <t>membuat peraturan yang lebih tegas agar tidak membuat kualitas semakin buruk</t>
  </si>
  <si>
    <t xml:space="preserve">Elisa Siahaan </t>
  </si>
  <si>
    <t>06 Juli 2022</t>
  </si>
  <si>
    <t>0HDR</t>
  </si>
  <si>
    <t>E/G</t>
  </si>
  <si>
    <t>B/D</t>
  </si>
  <si>
    <t>A/B</t>
  </si>
  <si>
    <t>B/G</t>
  </si>
  <si>
    <t>Rohmad rizki abdul syukur</t>
  </si>
  <si>
    <t>26 juli 2021</t>
  </si>
  <si>
    <t>Hijet truck inpanel</t>
  </si>
  <si>
    <t>Penghitungan efisien</t>
  </si>
  <si>
    <t>Sinta Melia</t>
  </si>
  <si>
    <t>13-04-2023</t>
  </si>
  <si>
    <t>Spacia Backdoor</t>
  </si>
  <si>
    <t>B/A</t>
  </si>
  <si>
    <t>Iswara friska nainggolan</t>
  </si>
  <si>
    <t>05-12-2022</t>
  </si>
  <si>
    <t>Alphard roof 1</t>
  </si>
  <si>
    <t>Dc</t>
  </si>
  <si>
    <t>W</t>
  </si>
  <si>
    <t>A/A</t>
  </si>
  <si>
    <t>D/D</t>
  </si>
  <si>
    <t>E/F</t>
  </si>
  <si>
    <t>CA</t>
  </si>
  <si>
    <t>Rivo Ramadhan Tanjung</t>
  </si>
  <si>
    <t>09 01 2023</t>
  </si>
  <si>
    <t>Alphard rof 1</t>
  </si>
  <si>
    <t>Annisa Zakiya Firja</t>
  </si>
  <si>
    <t>22 Juli 2022</t>
  </si>
  <si>
    <t>PIC Line 2 Plant 2</t>
  </si>
  <si>
    <t>c</t>
  </si>
  <si>
    <t>1.25%</t>
  </si>
  <si>
    <t>DF</t>
  </si>
  <si>
    <t>g</t>
  </si>
  <si>
    <t>SATRIA ASNADI</t>
  </si>
  <si>
    <t>ADIT APRILA</t>
  </si>
  <si>
    <t>ABDUL SAHAB</t>
  </si>
  <si>
    <t>ELISA SIAHAAN</t>
  </si>
  <si>
    <t>ROHMAD RIZKI ABDUL S</t>
  </si>
  <si>
    <t>SINTA MELIA</t>
  </si>
  <si>
    <t>ISWARA FRISKA NAINGGOLAN</t>
  </si>
  <si>
    <t>RIVO RAMADHAN TANJUNG</t>
  </si>
  <si>
    <t>ANNISA ZAKIYA FIRJA</t>
  </si>
  <si>
    <t xml:space="preserve">28.800 </t>
  </si>
  <si>
    <t xml:space="preserve">230,4  </t>
  </si>
  <si>
    <t xml:space="preserve">23,4 </t>
  </si>
  <si>
    <t>26 AGUSTUS - 03 SEP  2024</t>
  </si>
  <si>
    <t>-</t>
  </si>
  <si>
    <t>09-01-2023</t>
  </si>
  <si>
    <t>13 April 2023</t>
  </si>
  <si>
    <t>0QB1</t>
  </si>
  <si>
    <t>Senang dan bersemangat</t>
  </si>
  <si>
    <t>22 Juli 2024</t>
  </si>
  <si>
    <t>PIC 7.2</t>
  </si>
  <si>
    <t>Rohmad Rizki Abdul Syukur</t>
  </si>
  <si>
    <t>Masih banyak member yang kurang peduli terhadap abnormal, sehingga tidak melakukan stop call wait</t>
  </si>
  <si>
    <t>240.4</t>
  </si>
  <si>
    <t>Icha Permata Sari</t>
  </si>
  <si>
    <t>OLFR/OLFD</t>
  </si>
  <si>
    <t>i</t>
  </si>
  <si>
    <t>06 Juli 2024</t>
  </si>
  <si>
    <t>OHDR</t>
  </si>
  <si>
    <t>Iswara friska N</t>
  </si>
  <si>
    <t>05</t>
  </si>
  <si>
    <t>F.G</t>
  </si>
  <si>
    <t>L J dan k</t>
  </si>
  <si>
    <t xml:space="preserve"> V u</t>
  </si>
  <si>
    <t>V u</t>
  </si>
  <si>
    <t>A B C D E F</t>
  </si>
  <si>
    <t>d</t>
  </si>
  <si>
    <t xml:space="preserve">Spacia Backdoor </t>
  </si>
  <si>
    <t xml:space="preserve">B </t>
  </si>
  <si>
    <t>05 - 12- 2024</t>
  </si>
  <si>
    <t>Semangat</t>
  </si>
  <si>
    <t>AQUA BACK DOOR</t>
  </si>
  <si>
    <t>DANDORY</t>
  </si>
  <si>
    <t>LEADER</t>
  </si>
  <si>
    <t>MSO</t>
  </si>
  <si>
    <t>0LFD</t>
  </si>
  <si>
    <t>HIJET TRUCK INPANEL</t>
  </si>
  <si>
    <t>SPACIA BACK DOOR</t>
  </si>
  <si>
    <t>ALPHARD ROOF</t>
  </si>
  <si>
    <t>SENIOR LEADER</t>
  </si>
  <si>
    <t>Jabatan</t>
  </si>
  <si>
    <t>Section</t>
  </si>
  <si>
    <t>Training Name</t>
  </si>
  <si>
    <t>Trainer Name</t>
  </si>
  <si>
    <t>Tanggal</t>
  </si>
  <si>
    <t>1. Kesesuaian pelatihan dengan harapan dan tujuan anda</t>
  </si>
  <si>
    <t>2. Isi program pelatihan</t>
  </si>
  <si>
    <t>3. Kualitas dan kesesuaian bahan ajar / materi pelatihan</t>
  </si>
  <si>
    <t>4. Manfaat pelatihan dalam menjalankan pekerjaan</t>
  </si>
  <si>
    <t>5. Tingkat penyelenggaraan pelatihan ( waktu dan tempat)</t>
  </si>
  <si>
    <t>1. Pengetahuan/ pemahaman Pemateri terhadap materi pelatihan</t>
  </si>
  <si>
    <t>2. Kemampuan dalam menjelaskan materi pelatihan</t>
  </si>
  <si>
    <t>3. Kemampuan melibatkan peserta dalam proses belajar</t>
  </si>
  <si>
    <t>4. Kemampuan menanggapi permasalahan dan pertanyaan</t>
  </si>
  <si>
    <t>5. Kemampuan mengendalikan waktu</t>
  </si>
  <si>
    <t>6. Hal apa saja yang telah memenuhi harapan anda?</t>
  </si>
  <si>
    <t>7. Hal - hal yang perlu diperbaiki untuk kedepannya?</t>
  </si>
  <si>
    <t>8. Apa manfaat yang anda dapatkan dari pelatihan ini ?</t>
  </si>
  <si>
    <t>9. Apakah anda ingin mengikuti pelatiahan ini lagi dengan tingkat yang berbeda ?</t>
  </si>
  <si>
    <t>Senior Leader</t>
  </si>
  <si>
    <t>Assembly</t>
  </si>
  <si>
    <t>Leadership</t>
  </si>
  <si>
    <t>Kesesuaian kebutuhan untuk member baru</t>
  </si>
  <si>
    <t xml:space="preserve">Praktek antara teori dengan aktual(lapangan) </t>
  </si>
  <si>
    <t>Menambah ilmu untuk terjun lapangan</t>
  </si>
  <si>
    <t>YES</t>
  </si>
  <si>
    <t>Dandory</t>
  </si>
  <si>
    <t>LEADERSHIP</t>
  </si>
  <si>
    <t>Jiwa kepemimpinan</t>
  </si>
  <si>
    <t>Kurikulum materi yg sangat detail</t>
  </si>
  <si>
    <t>Bisa berpengaruh baik untuk orang lain</t>
  </si>
  <si>
    <t>Ya</t>
  </si>
  <si>
    <t>Mso</t>
  </si>
  <si>
    <t xml:space="preserve">Rianto </t>
  </si>
  <si>
    <t>Saya telah mengetahui terentang leader</t>
  </si>
  <si>
    <t>Kurikulum tentang leader di perdalam lagi</t>
  </si>
  <si>
    <t>Membentuk diri menjadi leader</t>
  </si>
  <si>
    <t>Iya</t>
  </si>
  <si>
    <t xml:space="preserve">Materi </t>
  </si>
  <si>
    <t>Ada beberapa materi yang mungkin membutuhkan waktu lebih banyak lagi</t>
  </si>
  <si>
    <t>Sebagai modal untuk menjadi Coordinator line</t>
  </si>
  <si>
    <t>Iyaa</t>
  </si>
  <si>
    <t>Assy</t>
  </si>
  <si>
    <t>Leader Ship</t>
  </si>
  <si>
    <t>bisa menjadi lebih sesuai lagi dalam proses ngajar mengajar nya</t>
  </si>
  <si>
    <t>Materi nya lebih bnyan lagi</t>
  </si>
  <si>
    <t>Bisa menjadi pribadi yang berjiwa pemimpin</t>
  </si>
  <si>
    <t>Yes</t>
  </si>
  <si>
    <t>memperbanyak prakteknya agar lebih cepat memahaminya</t>
  </si>
  <si>
    <t>Cara mengajar dan komunikasi antar satu sama lain</t>
  </si>
  <si>
    <t xml:space="preserve">Menambah ilmu pengetahuan </t>
  </si>
  <si>
    <t>Leader</t>
  </si>
  <si>
    <t xml:space="preserve">Leadership training </t>
  </si>
  <si>
    <t>Ryanto</t>
  </si>
  <si>
    <t>Menambah pengetahuan leadership untuk dilingkungan produksi</t>
  </si>
  <si>
    <t>Waktu dan tenaga pengajar harus disiapkan dengan benar agar tidak ada pengganti tenaga pengajar utama yg seharusnya mengajar</t>
  </si>
  <si>
    <t>Pengetahuan lebih untuk memimpin member</t>
  </si>
  <si>
    <t xml:space="preserve">IYA </t>
  </si>
  <si>
    <t>Leader Trainning</t>
  </si>
  <si>
    <t xml:space="preserve">Materinya </t>
  </si>
  <si>
    <t>Memperdalam lagi materi pembelajaran tentang leadership</t>
  </si>
  <si>
    <t>Manfaatnya jadi Lebih paham bagaimana cara cara penanganan" yang sering terjadi dilapangan</t>
  </si>
  <si>
    <t>Pengetahuan tentang sws way</t>
  </si>
  <si>
    <t xml:space="preserve">Bagaimana cara membuat sws way semakin diterapkan di Sbi </t>
  </si>
  <si>
    <t>Tau bagaimana cara kerja leader</t>
  </si>
  <si>
    <t>Ingin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</si>
</sst>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5">
    <numFmt numFmtId="6" formatCode="&quot;$&quot;#,##0_);[Red]\(&quot;$&quot;#,##0\)"/>
    <numFmt numFmtId="8" formatCode="&quot;$&quot;#,##0.00_);[Red]\(&quot;$&quot;#,##0.00\)"/>
    <numFmt numFmtId="41" formatCode="_(* #,##0_);_(* \(#,##0\);_(* &quot;-&quot;_);_(@_)"/>
    <numFmt numFmtId="44" formatCode="_(&quot;$&quot;* #,##0.00_);_(&quot;$&quot;* \(#,##0.00\);_(&quot;$&quot;* &quot;-&quot;??_);_(@_)"/>
    <numFmt numFmtId="43" formatCode="_(* #,##0.00_);_(* \(#,##0.00\);_(* &quot;-&quot;??_);_(@_)"/>
    <numFmt numFmtId="164" formatCode="_ * #,##0_ ;_ * \-#,##0_ ;_ * &quot;-&quot;_ ;_ @_ "/>
    <numFmt numFmtId="165" formatCode="&quot;¥&quot;#,##0.00;[Red]&quot;¥&quot;\-#,##0.00"/>
    <numFmt numFmtId="166" formatCode="&quot;¥&quot;#,##0;[Red]&quot;¥&quot;\-#,##0"/>
    <numFmt numFmtId="167" formatCode="yy&quot;N&quot;mm&quot;&quot;"/>
    <numFmt numFmtId="168" formatCode="yy&quot;N&quot;mm&quot;&quot;dd&quot;ú&quot;"/>
    <numFmt numFmtId="169" formatCode="#,##0;\-#,##0;&quot;-&quot;"/>
    <numFmt numFmtId="170" formatCode="#,##0.0_);\(#,##0.0\)"/>
    <numFmt numFmtId="171" formatCode="_(* #,##0.0000_);_(* \(#,##0.0000\);_(* &quot;-&quot;??_);_(@_)"/>
    <numFmt numFmtId="172" formatCode="0.0%;[Red]\(0.0%\)"/>
    <numFmt numFmtId="173" formatCode="0%;[Red]\(0%\)"/>
    <numFmt numFmtId="174" formatCode="0.0%;\(0.0%\)"/>
    <numFmt numFmtId="175" formatCode="General_)"/>
    <numFmt numFmtId="176" formatCode="_-* #,##0.0\ &quot;F&quot;_-;\-* #,##0.0\ &quot;F&quot;_-;_-* &quot;-&quot;\ &quot;F&quot;_-;_-@_-"/>
    <numFmt numFmtId="177" formatCode="_-* #,##0.0_-;\-* #,##0.0_-;_-* &quot;-&quot;??_-;_-@_-"/>
    <numFmt numFmtId="178" formatCode="#,##0.00&quot; $&quot;;\-#,##0.00&quot; $&quot;"/>
    <numFmt numFmtId="179" formatCode="0.00000%"/>
    <numFmt numFmtId="180" formatCode="0%;\(0%\)"/>
    <numFmt numFmtId="181" formatCode="0.0"/>
    <numFmt numFmtId="182" formatCode="&quot;$&quot;#,##0.0"/>
    <numFmt numFmtId="183" formatCode="&quot;   &quot;@"/>
    <numFmt numFmtId="184" formatCode="_(* #,##0_);_(* \(#,##0\);_(* &quot;-&quot;_)"/>
    <numFmt numFmtId="185" formatCode="_ * #,##0.00_ ;_ * \-#,##0.00_ ;_ * &quot;-&quot;??_ ;_ @_ "/>
    <numFmt numFmtId="186" formatCode="d/m/yy"/>
    <numFmt numFmtId="187" formatCode="d/m/yy\ h:mm"/>
    <numFmt numFmtId="188" formatCode="_ &quot;¥&quot;* #,##0_ ;_ &quot;¥&quot;* \-#,##0_ ;_ &quot;¥&quot;* &quot;-&quot;_ ;_ @_ "/>
    <numFmt numFmtId="189" formatCode="_ &quot;¥&quot;* #,##0.00_ ;_ &quot;¥&quot;* \-#,##0.00_ ;_ &quot;¥&quot;* &quot;-&quot;??_ ;_ @_ "/>
    <numFmt numFmtId="190" formatCode="yy&quot;年&quot;mm&quot;月&quot;"/>
    <numFmt numFmtId="191" formatCode="yy&quot;年&quot;mm&quot;月&quot;dd&quot;日&quot;"/>
    <numFmt numFmtId="192" formatCode="0_ "/>
    <numFmt numFmtId="193" formatCode="0.0_ "/>
    <numFmt numFmtId="194" formatCode="0.00_ "/>
    <numFmt numFmtId="195" formatCode="[$-409]d\-mmm\-yy;@"/>
    <numFmt numFmtId="196" formatCode="[$-F800]dddd\,\ mmmm\ dd\,\ yyyy"/>
    <numFmt numFmtId="197" formatCode="[$-409]d\-mmm;@"/>
    <numFmt numFmtId="198" formatCode="[$-409]mmmm\-yy;@"/>
    <numFmt numFmtId="199" formatCode="0.0%"/>
    <numFmt numFmtId="200" formatCode="_-* #,##0_-;\-* #,##0_-;_-* &quot;-&quot;_-;_-@_-"/>
    <numFmt numFmtId="201" formatCode="m/d/yyyy\ h:mm:ss"/>
    <numFmt numFmtId="202" formatCode="0&quot; / 200&quot;"/>
    <numFmt numFmtId="203" formatCode="[$-409]d\-mmm\-yyyy;@"/>
  </numFmts>
  <fonts count="16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2"/>
      <name val="Arial"/>
      <family val="2"/>
    </font>
    <font>
      <b/>
      <sz val="12"/>
      <name val="Arial"/>
      <family val="2"/>
    </font>
    <font>
      <sz val="11"/>
      <name val="ＭＳ Ｐゴシック"/>
      <family val="3"/>
      <charset val="128"/>
    </font>
    <font>
      <sz val="11"/>
      <name val="Arial"/>
      <family val="2"/>
    </font>
    <font>
      <sz val="10"/>
      <name val="ＭＳ Ｐゴシック"/>
      <family val="3"/>
      <charset val="128"/>
    </font>
    <font>
      <sz val="8"/>
      <name val="Arial"/>
      <family val="2"/>
    </font>
    <font>
      <u/>
      <sz val="10"/>
      <color indexed="36"/>
      <name val="Arial"/>
      <family val="2"/>
    </font>
    <font>
      <sz val="11"/>
      <name val="lr oSVbN"/>
      <family val="3"/>
    </font>
    <font>
      <sz val="11"/>
      <name val="lr ¾©"/>
      <family val="1"/>
    </font>
    <font>
      <u/>
      <sz val="10"/>
      <color indexed="12"/>
      <name val="Arial"/>
      <family val="2"/>
    </font>
    <font>
      <sz val="12"/>
      <name val="宋体"/>
    </font>
    <font>
      <sz val="11"/>
      <color indexed="8"/>
      <name val="ＭＳ Ｐゴシック"/>
      <family val="3"/>
      <charset val="128"/>
    </font>
    <font>
      <sz val="11"/>
      <color indexed="9"/>
      <name val="ＭＳ Ｐゴシック"/>
      <family val="3"/>
      <charset val="128"/>
    </font>
    <font>
      <sz val="12"/>
      <name val="Tms Rmn"/>
      <family val="1"/>
    </font>
    <font>
      <sz val="10"/>
      <color indexed="8"/>
      <name val="Arial"/>
      <family val="2"/>
    </font>
    <font>
      <sz val="10"/>
      <name val="Helv"/>
      <family val="2"/>
    </font>
    <font>
      <b/>
      <sz val="12"/>
      <name val="Helv"/>
      <family val="2"/>
    </font>
    <font>
      <sz val="12"/>
      <name val="Helv"/>
      <family val="2"/>
    </font>
    <font>
      <sz val="11"/>
      <name val="??"/>
      <family val="3"/>
      <charset val="255"/>
    </font>
    <font>
      <b/>
      <u/>
      <sz val="11"/>
      <color indexed="37"/>
      <name val="Arial"/>
      <family val="2"/>
    </font>
    <font>
      <sz val="10"/>
      <color indexed="12"/>
      <name val="Arial"/>
      <family val="2"/>
    </font>
    <font>
      <sz val="10"/>
      <name val="MS Sans Serif"/>
      <family val="2"/>
    </font>
    <font>
      <sz val="7"/>
      <name val="Small Fonts"/>
      <family val="2"/>
    </font>
    <font>
      <sz val="14"/>
      <name val="System"/>
      <family val="2"/>
    </font>
    <font>
      <b/>
      <sz val="10"/>
      <name val="MS Sans Serif"/>
      <family val="2"/>
    </font>
    <font>
      <sz val="10"/>
      <name val="Times New Roman"/>
      <family val="1"/>
    </font>
    <font>
      <sz val="14"/>
      <name val="Helv"/>
      <family val="2"/>
    </font>
    <font>
      <sz val="8"/>
      <color indexed="12"/>
      <name val="Arial"/>
      <family val="2"/>
    </font>
    <font>
      <sz val="12"/>
      <name val="ｹﾙﾅﾁﾃｼ"/>
      <family val="1"/>
      <charset val="128"/>
    </font>
    <font>
      <sz val="9"/>
      <name val="ＭＳ ゴシック"/>
      <family val="3"/>
      <charset val="128"/>
    </font>
    <font>
      <b/>
      <sz val="18"/>
      <color indexed="56"/>
      <name val="ＭＳ Ｐゴシック"/>
      <family val="3"/>
      <charset val="128"/>
    </font>
    <font>
      <b/>
      <sz val="11"/>
      <color indexed="9"/>
      <name val="ＭＳ Ｐゴシック"/>
      <family val="3"/>
      <charset val="128"/>
    </font>
    <font>
      <sz val="11"/>
      <name val="ｵｸｿ "/>
      <family val="3"/>
      <charset val="128"/>
    </font>
    <font>
      <sz val="11"/>
      <color indexed="60"/>
      <name val="ＭＳ Ｐゴシック"/>
      <family val="3"/>
      <charset val="128"/>
    </font>
    <font>
      <sz val="16"/>
      <name val="ＭＳ Ｐゴシック"/>
      <family val="3"/>
      <charset val="128"/>
    </font>
    <font>
      <sz val="11"/>
      <color indexed="52"/>
      <name val="ＭＳ Ｐゴシック"/>
      <family val="3"/>
      <charset val="128"/>
    </font>
    <font>
      <sz val="12"/>
      <color indexed="8"/>
      <name val="新細明體"/>
      <family val="1"/>
      <charset val="255"/>
    </font>
    <font>
      <sz val="11"/>
      <color indexed="62"/>
      <name val="ＭＳ Ｐゴシック"/>
      <family val="3"/>
      <charset val="128"/>
    </font>
    <font>
      <b/>
      <sz val="11"/>
      <color indexed="63"/>
      <name val="ＭＳ Ｐゴシック"/>
      <family val="3"/>
      <charset val="128"/>
    </font>
    <font>
      <sz val="14"/>
      <name val="ＭＳ ゴシック"/>
      <family val="3"/>
      <charset val="128"/>
    </font>
    <font>
      <sz val="11"/>
      <name val="ＭＳ 明朝"/>
      <family val="1"/>
      <charset val="128"/>
    </font>
    <font>
      <sz val="11"/>
      <color indexed="20"/>
      <name val="ＭＳ Ｐゴシック"/>
      <family val="3"/>
      <charset val="128"/>
    </font>
    <font>
      <sz val="14"/>
      <name val="ＭＳ 明朝"/>
      <family val="1"/>
      <charset val="128"/>
    </font>
    <font>
      <sz val="11"/>
      <name val="ＭＳ ・団"/>
      <family val="3"/>
      <charset val="128"/>
    </font>
    <font>
      <sz val="11"/>
      <color indexed="17"/>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1"/>
      <color indexed="8"/>
      <name val="宋体"/>
    </font>
    <font>
      <sz val="11"/>
      <color indexed="9"/>
      <name val="宋体"/>
    </font>
    <font>
      <sz val="12"/>
      <name val="Times New Roman"/>
      <family val="1"/>
    </font>
    <font>
      <sz val="11"/>
      <color indexed="17"/>
      <name val="宋体"/>
    </font>
    <font>
      <sz val="11"/>
      <color indexed="20"/>
      <name val="宋体"/>
    </font>
    <font>
      <b/>
      <sz val="18"/>
      <color indexed="56"/>
      <name val="宋体"/>
    </font>
    <font>
      <b/>
      <sz val="15"/>
      <color indexed="56"/>
      <name val="宋体"/>
    </font>
    <font>
      <b/>
      <sz val="13"/>
      <color indexed="56"/>
      <name val="宋体"/>
    </font>
    <font>
      <b/>
      <sz val="11"/>
      <color indexed="56"/>
      <name val="宋体"/>
    </font>
    <font>
      <b/>
      <sz val="11"/>
      <color indexed="9"/>
      <name val="宋体"/>
    </font>
    <font>
      <b/>
      <sz val="11"/>
      <color indexed="8"/>
      <name val="宋体"/>
    </font>
    <font>
      <i/>
      <sz val="11"/>
      <color indexed="23"/>
      <name val="宋体"/>
    </font>
    <font>
      <sz val="11"/>
      <color indexed="10"/>
      <name val="宋体"/>
    </font>
    <font>
      <b/>
      <sz val="11"/>
      <color indexed="52"/>
      <name val="宋体"/>
    </font>
    <font>
      <sz val="11"/>
      <color indexed="62"/>
      <name val="宋体"/>
    </font>
    <font>
      <b/>
      <sz val="11"/>
      <color indexed="63"/>
      <name val="宋体"/>
    </font>
    <font>
      <sz val="11"/>
      <color indexed="60"/>
      <name val="宋体"/>
    </font>
    <font>
      <sz val="11"/>
      <color indexed="52"/>
      <name val="宋体"/>
    </font>
    <font>
      <sz val="11"/>
      <color theme="1"/>
      <name val="Calibri"/>
      <family val="2"/>
      <scheme val="minor"/>
    </font>
    <font>
      <sz val="11"/>
      <color theme="1"/>
      <name val="Calibri"/>
      <family val="2"/>
      <charset val="1"/>
      <scheme val="minor"/>
    </font>
    <font>
      <b/>
      <sz val="11"/>
      <color theme="1"/>
      <name val="Calibri"/>
      <family val="2"/>
      <scheme val="minor"/>
    </font>
    <font>
      <sz val="10"/>
      <color theme="1"/>
      <name val="Calibri"/>
      <family val="2"/>
      <scheme val="minor"/>
    </font>
    <font>
      <sz val="18"/>
      <color theme="1"/>
      <name val="Calibri"/>
      <family val="2"/>
      <scheme val="minor"/>
    </font>
    <font>
      <sz val="26"/>
      <name val="Times New Roman"/>
      <family val="1"/>
    </font>
    <font>
      <b/>
      <u/>
      <sz val="24"/>
      <name val="Arial Narrow"/>
      <family val="2"/>
    </font>
    <font>
      <b/>
      <u/>
      <sz val="22"/>
      <name val="Arial Narrow"/>
      <family val="2"/>
    </font>
    <font>
      <sz val="18"/>
      <name val="Arial Narrow"/>
      <family val="2"/>
    </font>
    <font>
      <sz val="11"/>
      <name val="Arial Narrow"/>
      <family val="2"/>
    </font>
    <font>
      <b/>
      <sz val="11"/>
      <name val="Arial Narrow"/>
      <family val="2"/>
    </font>
    <font>
      <b/>
      <sz val="11"/>
      <name val="MS UI Gothic"/>
      <family val="3"/>
      <charset val="128"/>
    </font>
    <font>
      <sz val="10"/>
      <name val="Arial Narrow"/>
      <family val="2"/>
    </font>
    <font>
      <b/>
      <sz val="11"/>
      <color indexed="10"/>
      <name val="Arial Narrow"/>
      <family val="2"/>
    </font>
    <font>
      <sz val="12"/>
      <name val="Arial Narrow"/>
      <family val="2"/>
    </font>
    <font>
      <sz val="12"/>
      <name val="MS UI Gothic"/>
      <family val="3"/>
      <charset val="128"/>
    </font>
    <font>
      <b/>
      <sz val="12"/>
      <name val="Arial Narrow"/>
      <family val="2"/>
    </font>
    <font>
      <sz val="12"/>
      <color indexed="10"/>
      <name val="ＭＳ Ｐゴシック"/>
      <family val="3"/>
      <charset val="128"/>
    </font>
    <font>
      <b/>
      <sz val="18"/>
      <name val="Arial Narrow"/>
      <family val="2"/>
    </font>
    <font>
      <sz val="14"/>
      <name val="Arial Narrow"/>
      <family val="2"/>
    </font>
    <font>
      <b/>
      <sz val="9"/>
      <color indexed="81"/>
      <name val="ＭＳ Ｐゴシック"/>
      <family val="3"/>
      <charset val="128"/>
    </font>
    <font>
      <b/>
      <sz val="14"/>
      <name val="Arial Narrow"/>
      <family val="2"/>
    </font>
    <font>
      <b/>
      <sz val="16"/>
      <name val="Arial Narrow"/>
      <family val="2"/>
    </font>
    <font>
      <b/>
      <sz val="22"/>
      <name val="Arial Narrow"/>
      <family val="2"/>
    </font>
    <font>
      <sz val="9"/>
      <color theme="1"/>
      <name val="Calibri"/>
      <family val="2"/>
      <scheme val="minor"/>
    </font>
    <font>
      <sz val="16"/>
      <color theme="1"/>
      <name val="Calibri"/>
      <family val="2"/>
      <scheme val="minor"/>
    </font>
    <font>
      <sz val="10"/>
      <color indexed="9"/>
      <name val="ＭＳ Ｐゴシック"/>
      <family val="3"/>
      <charset val="128"/>
    </font>
    <font>
      <b/>
      <i/>
      <sz val="14"/>
      <name val="ＭＳ Ｐゴシック"/>
      <family val="3"/>
      <charset val="128"/>
    </font>
    <font>
      <sz val="36"/>
      <name val="ＭＳ Ｐゴシック"/>
      <family val="3"/>
      <charset val="128"/>
    </font>
    <font>
      <b/>
      <i/>
      <sz val="14"/>
      <name val="Arial Narrow"/>
      <family val="2"/>
    </font>
    <font>
      <i/>
      <sz val="72"/>
      <name val="ＭＳ Ｐゴシック"/>
      <family val="3"/>
      <charset val="128"/>
    </font>
    <font>
      <sz val="36"/>
      <name val="Times New Roman"/>
      <family val="1"/>
    </font>
    <font>
      <b/>
      <sz val="14"/>
      <name val="ＭＳ Ｐゴシック"/>
      <family val="3"/>
      <charset val="128"/>
    </font>
    <font>
      <sz val="14"/>
      <name val="Britannic Bold"/>
      <family val="2"/>
    </font>
    <font>
      <b/>
      <sz val="10"/>
      <name val="Arial"/>
      <family val="2"/>
    </font>
    <font>
      <b/>
      <sz val="14"/>
      <name val="ＭＳ Ｐゴシック"/>
    </font>
    <font>
      <b/>
      <sz val="22"/>
      <name val="ＭＳ Ｐゴシック"/>
    </font>
    <font>
      <b/>
      <sz val="10"/>
      <name val="Arial Narrow"/>
      <family val="2"/>
    </font>
    <font>
      <sz val="16"/>
      <name val="Arial Narrow"/>
      <family val="2"/>
    </font>
    <font>
      <sz val="9"/>
      <color indexed="81"/>
      <name val="Tahoma"/>
      <family val="2"/>
    </font>
    <font>
      <b/>
      <sz val="9"/>
      <color indexed="81"/>
      <name val="Tahoma"/>
      <family val="2"/>
    </font>
    <font>
      <b/>
      <sz val="18"/>
      <color theme="1"/>
      <name val="Calibri"/>
      <family val="2"/>
      <scheme val="minor"/>
    </font>
    <font>
      <sz val="12"/>
      <name val="Calibri"/>
      <family val="2"/>
      <scheme val="minor"/>
    </font>
    <font>
      <sz val="12"/>
      <color rgb="FF000000"/>
      <name val="Calibri"/>
      <family val="2"/>
      <scheme val="minor"/>
    </font>
    <font>
      <sz val="10"/>
      <name val="Arial"/>
      <family val="2"/>
    </font>
    <font>
      <b/>
      <sz val="11"/>
      <color theme="0"/>
      <name val="Calibri"/>
      <family val="2"/>
      <scheme val="minor"/>
    </font>
    <font>
      <b/>
      <sz val="12"/>
      <color rgb="FF0070C0"/>
      <name val="Calibri"/>
      <family val="2"/>
      <scheme val="minor"/>
    </font>
    <font>
      <b/>
      <sz val="14"/>
      <color rgb="FF0070C0"/>
      <name val="Calibri"/>
      <family val="2"/>
      <scheme val="minor"/>
    </font>
    <font>
      <b/>
      <u/>
      <sz val="12"/>
      <name val="Calibri"/>
      <family val="2"/>
      <scheme val="minor"/>
    </font>
    <font>
      <b/>
      <sz val="12"/>
      <name val="Calibri"/>
      <family val="2"/>
      <scheme val="minor"/>
    </font>
    <font>
      <sz val="12"/>
      <color theme="1"/>
      <name val="Calibri"/>
      <family val="2"/>
      <scheme val="minor"/>
    </font>
    <font>
      <b/>
      <sz val="20"/>
      <name val="Calibri"/>
      <family val="2"/>
      <scheme val="minor"/>
    </font>
    <font>
      <b/>
      <i/>
      <sz val="20"/>
      <color rgb="FF0070C0"/>
      <name val="Calibri"/>
      <family val="2"/>
      <scheme val="minor"/>
    </font>
    <font>
      <sz val="14"/>
      <color rgb="FF0070C0"/>
      <name val="Calibri"/>
      <family val="2"/>
      <scheme val="minor"/>
    </font>
    <font>
      <sz val="14"/>
      <name val="Calibri"/>
      <family val="2"/>
      <scheme val="minor"/>
    </font>
    <font>
      <i/>
      <sz val="14"/>
      <color rgb="FFFF0000"/>
      <name val="Calibri"/>
      <family val="2"/>
      <scheme val="minor"/>
    </font>
    <font>
      <sz val="14"/>
      <color rgb="FFFF0000"/>
      <name val="Calibri"/>
      <family val="2"/>
      <scheme val="minor"/>
    </font>
    <font>
      <sz val="14"/>
      <color rgb="FF002060"/>
      <name val="Calibri"/>
      <family val="2"/>
      <scheme val="minor"/>
    </font>
    <font>
      <i/>
      <sz val="14"/>
      <color rgb="FF002060"/>
      <name val="Calibri"/>
      <family val="2"/>
      <scheme val="minor"/>
    </font>
    <font>
      <sz val="11"/>
      <name val="Calibri"/>
      <family val="2"/>
      <scheme val="minor"/>
    </font>
    <font>
      <b/>
      <sz val="11"/>
      <name val="Calibri"/>
      <family val="2"/>
      <scheme val="minor"/>
    </font>
    <font>
      <b/>
      <sz val="11"/>
      <name val="Times New Roman"/>
      <family val="1"/>
    </font>
    <font>
      <sz val="10"/>
      <color rgb="FF000000"/>
      <name val="Georgia"/>
      <family val="1"/>
    </font>
    <font>
      <sz val="10"/>
      <name val="Georgia"/>
      <family val="1"/>
    </font>
    <font>
      <sz val="11"/>
      <name val="Times New Roman"/>
      <family val="1"/>
    </font>
    <font>
      <sz val="8"/>
      <color theme="1"/>
      <name val="Calibri"/>
      <family val="2"/>
      <scheme val="minor"/>
    </font>
    <font>
      <i/>
      <sz val="10"/>
      <color theme="1"/>
      <name val="Calibri"/>
      <family val="2"/>
      <scheme val="minor"/>
    </font>
    <font>
      <b/>
      <sz val="8"/>
      <color theme="1"/>
      <name val="Calibri"/>
      <family val="2"/>
      <scheme val="minor"/>
    </font>
    <font>
      <sz val="10"/>
      <color rgb="FF000000"/>
      <name val="Calibri"/>
      <family val="2"/>
      <scheme val="minor"/>
    </font>
    <font>
      <sz val="10"/>
      <color theme="1"/>
      <name val="Calibri"/>
      <family val="2"/>
      <scheme val="minor"/>
    </font>
    <font>
      <sz val="28"/>
      <name val="Times New Roman"/>
      <family val="1"/>
    </font>
    <font>
      <sz val="10"/>
      <name val="Arial"/>
      <family val="2"/>
    </font>
    <font>
      <sz val="11"/>
      <color rgb="FF000000"/>
      <name val="Arial"/>
      <family val="2"/>
    </font>
    <font>
      <b/>
      <sz val="11"/>
      <name val="Arial"/>
      <family val="2"/>
    </font>
    <font>
      <sz val="12"/>
      <color theme="1"/>
      <name val="Cambria"/>
      <family val="1"/>
      <scheme val="major"/>
    </font>
    <font>
      <sz val="10"/>
      <color theme="1"/>
      <name val="Calibri"/>
      <family val="2"/>
      <scheme val="minor"/>
    </font>
    <font>
      <sz val="14"/>
      <color theme="1"/>
      <name val="Calibri"/>
      <family val="2"/>
      <scheme val="minor"/>
    </font>
    <font>
      <sz val="14"/>
      <name val="Arial"/>
      <family val="2"/>
    </font>
    <font>
      <sz val="10"/>
      <color theme="1"/>
      <name val="Calibri"/>
      <family val="2"/>
      <scheme val="minor"/>
    </font>
    <font>
      <sz val="18"/>
      <name val="Arial"/>
      <family val="2"/>
    </font>
    <font>
      <sz val="10"/>
      <color theme="1"/>
      <name val="Calibri"/>
      <family val="2"/>
      <scheme val="minor"/>
    </font>
    <font>
      <sz val="11"/>
      <name val="Calibri"/>
      <family val="2"/>
    </font>
    <font>
      <sz val="10"/>
      <color theme="1"/>
      <name val="Calibri"/>
      <scheme val="minor"/>
    </font>
  </fonts>
  <fills count="52">
    <fill>
      <patternFill patternType="none"/>
    </fill>
    <fill>
      <patternFill patternType="gray125"/>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mediumGray">
        <fgColor indexed="22"/>
      </patternFill>
    </fill>
    <fill>
      <patternFill patternType="solid">
        <fgColor indexed="43"/>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6"/>
        <bgColor indexed="64"/>
      </patternFill>
    </fill>
    <fill>
      <patternFill patternType="solid">
        <fgColor indexed="13"/>
        <bgColor indexed="64"/>
      </patternFill>
    </fill>
    <fill>
      <patternFill patternType="solid">
        <fgColor indexed="41"/>
        <bgColor indexed="64"/>
      </patternFill>
    </fill>
    <fill>
      <patternFill patternType="solid">
        <fgColor indexed="14"/>
        <bgColor indexed="64"/>
      </patternFill>
    </fill>
    <fill>
      <patternFill patternType="solid">
        <fgColor theme="0"/>
        <bgColor indexed="64"/>
      </patternFill>
    </fill>
    <fill>
      <patternFill patternType="solid">
        <fgColor indexed="45"/>
        <bgColor indexed="64"/>
      </patternFill>
    </fill>
    <fill>
      <patternFill patternType="solid">
        <fgColor indexed="48"/>
        <bgColor indexed="64"/>
      </patternFill>
    </fill>
    <fill>
      <patternFill patternType="solid">
        <fgColor indexed="12"/>
        <bgColor indexed="64"/>
      </patternFill>
    </fill>
    <fill>
      <patternFill patternType="solid">
        <fgColor theme="6" tint="0.79998168889431442"/>
        <bgColor indexed="64"/>
      </patternFill>
    </fill>
    <fill>
      <patternFill patternType="solid">
        <fgColor rgb="FF002060"/>
        <bgColor indexed="64"/>
      </patternFill>
    </fill>
    <fill>
      <patternFill patternType="solid">
        <fgColor theme="5"/>
        <bgColor indexed="64"/>
      </patternFill>
    </fill>
    <fill>
      <patternFill patternType="solid">
        <fgColor theme="4" tint="0.79998168889431442"/>
        <bgColor indexed="64"/>
      </patternFill>
    </fill>
    <fill>
      <patternFill patternType="solid">
        <fgColor rgb="FFEAEAEA"/>
        <bgColor indexed="64"/>
      </patternFill>
    </fill>
    <fill>
      <patternFill patternType="solid">
        <fgColor theme="0" tint="-4.9989318521683403E-2"/>
        <bgColor indexed="64"/>
      </patternFill>
    </fill>
    <fill>
      <patternFill patternType="solid">
        <fgColor rgb="FF99FFCC"/>
        <bgColor indexed="64"/>
      </patternFill>
    </fill>
    <fill>
      <patternFill patternType="solid">
        <fgColor rgb="FF00B050"/>
        <bgColor indexed="64"/>
      </patternFill>
    </fill>
    <fill>
      <patternFill patternType="solid">
        <fgColor theme="9" tint="0.59999389629810485"/>
        <bgColor indexed="64"/>
      </patternFill>
    </fill>
    <fill>
      <patternFill patternType="solid">
        <fgColor rgb="FF66FFFF"/>
        <bgColor indexed="64"/>
      </patternFill>
    </fill>
    <fill>
      <patternFill patternType="solid">
        <fgColor theme="7" tint="0.39997558519241921"/>
        <bgColor indexed="64"/>
      </patternFill>
    </fill>
    <fill>
      <patternFill patternType="solid">
        <fgColor rgb="FFFFC000"/>
        <bgColor indexed="64"/>
      </patternFill>
    </fill>
    <fill>
      <patternFill patternType="solid">
        <fgColor rgb="FF99FF99"/>
        <bgColor indexed="64"/>
      </patternFill>
    </fill>
    <fill>
      <patternFill patternType="solid">
        <fgColor theme="9" tint="0.79998168889431442"/>
        <bgColor indexed="64"/>
      </patternFill>
    </fill>
  </fills>
  <borders count="164">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hair">
        <color indexed="64"/>
      </left>
      <right style="hair">
        <color indexed="64"/>
      </right>
      <top/>
      <bottom/>
      <diagonal/>
    </border>
    <border>
      <left style="hair">
        <color indexed="64"/>
      </left>
      <right style="double">
        <color indexed="64"/>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style="thin">
        <color indexed="64"/>
      </right>
      <top style="medium">
        <color indexed="64"/>
      </top>
      <bottom/>
      <diagonal/>
    </border>
    <border>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hair">
        <color indexed="64"/>
      </top>
      <bottom style="medium">
        <color indexed="64"/>
      </bottom>
      <diagonal/>
    </border>
    <border>
      <left/>
      <right style="medium">
        <color indexed="64"/>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style="medium">
        <color indexed="64"/>
      </left>
      <right/>
      <top style="hair">
        <color indexed="64"/>
      </top>
      <bottom style="medium">
        <color indexed="64"/>
      </bottom>
      <diagonal/>
    </border>
    <border>
      <left style="medium">
        <color indexed="64"/>
      </left>
      <right style="medium">
        <color indexed="64"/>
      </right>
      <top style="medium">
        <color indexed="64"/>
      </top>
      <bottom/>
      <diagonal/>
    </border>
    <border>
      <left style="thin">
        <color indexed="64"/>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double">
        <color indexed="64"/>
      </right>
      <top/>
      <bottom style="medium">
        <color indexed="64"/>
      </bottom>
      <diagonal/>
    </border>
    <border>
      <left style="double">
        <color indexed="64"/>
      </left>
      <right/>
      <top/>
      <bottom style="medium">
        <color indexed="64"/>
      </bottom>
      <diagonal/>
    </border>
    <border>
      <left/>
      <right style="thin">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style="hair">
        <color indexed="64"/>
      </bottom>
      <diagonal/>
    </border>
    <border>
      <left style="thin">
        <color indexed="64"/>
      </left>
      <right/>
      <top style="medium">
        <color indexed="64"/>
      </top>
      <bottom style="hair">
        <color indexed="64"/>
      </bottom>
      <diagonal/>
    </border>
    <border>
      <left style="thin">
        <color indexed="64"/>
      </left>
      <right/>
      <top/>
      <bottom style="hair">
        <color indexed="64"/>
      </bottom>
      <diagonal/>
    </border>
    <border>
      <left style="medium">
        <color indexed="64"/>
      </left>
      <right style="thin">
        <color indexed="64"/>
      </right>
      <top style="thin">
        <color indexed="64"/>
      </top>
      <bottom style="hair">
        <color indexed="64"/>
      </bottom>
      <diagonal/>
    </border>
    <border>
      <left style="thin">
        <color indexed="64"/>
      </left>
      <right style="double">
        <color indexed="64"/>
      </right>
      <top style="thin">
        <color indexed="64"/>
      </top>
      <bottom/>
      <diagonal/>
    </border>
    <border>
      <left style="double">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diagonal/>
    </border>
    <border>
      <left/>
      <right style="medium">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double">
        <color indexed="64"/>
      </right>
      <top style="thin">
        <color indexed="64"/>
      </top>
      <bottom style="hair">
        <color indexed="64"/>
      </bottom>
      <diagonal/>
    </border>
    <border>
      <left style="double">
        <color indexed="64"/>
      </left>
      <right style="thin">
        <color indexed="64"/>
      </right>
      <top style="thin">
        <color indexed="64"/>
      </top>
      <bottom style="thin">
        <color indexed="64"/>
      </bottom>
      <diagonal/>
    </border>
    <border>
      <left style="medium">
        <color indexed="64"/>
      </left>
      <right style="medium">
        <color indexed="64"/>
      </right>
      <top style="thin">
        <color indexed="64"/>
      </top>
      <bottom/>
      <diagonal/>
    </border>
    <border>
      <left style="thin">
        <color indexed="64"/>
      </left>
      <right style="double">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double">
        <color indexed="64"/>
      </right>
      <top/>
      <bottom style="thin">
        <color indexed="64"/>
      </bottom>
      <diagonal/>
    </border>
    <border>
      <left style="thin">
        <color indexed="64"/>
      </left>
      <right style="medium">
        <color indexed="64"/>
      </right>
      <top/>
      <bottom style="thin">
        <color indexed="64"/>
      </bottom>
      <diagonal/>
    </border>
    <border>
      <left style="double">
        <color indexed="64"/>
      </left>
      <right style="thin">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style="double">
        <color indexed="64"/>
      </right>
      <top/>
      <bottom style="hair">
        <color indexed="64"/>
      </bottom>
      <diagonal/>
    </border>
    <border>
      <left style="thin">
        <color indexed="64"/>
      </left>
      <right style="medium">
        <color indexed="64"/>
      </right>
      <top/>
      <bottom style="hair">
        <color indexed="64"/>
      </bottom>
      <diagonal/>
    </border>
    <border>
      <left style="double">
        <color indexed="64"/>
      </left>
      <right style="thin">
        <color indexed="64"/>
      </right>
      <top style="thin">
        <color indexed="64"/>
      </top>
      <bottom style="hair">
        <color indexed="64"/>
      </bottom>
      <diagonal/>
    </border>
    <border>
      <left style="double">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medium">
        <color indexed="64"/>
      </bottom>
      <diagonal/>
    </border>
    <border>
      <left style="double">
        <color indexed="64"/>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style="double">
        <color indexed="64"/>
      </right>
      <top style="medium">
        <color indexed="64"/>
      </top>
      <bottom style="medium">
        <color indexed="64"/>
      </bottom>
      <diagonal/>
    </border>
    <border>
      <left style="double">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double">
        <color indexed="64"/>
      </right>
      <top style="medium">
        <color indexed="64"/>
      </top>
      <bottom style="medium">
        <color indexed="64"/>
      </bottom>
      <diagonal/>
    </border>
    <border>
      <left style="double">
        <color indexed="64"/>
      </left>
      <right/>
      <top style="hair">
        <color indexed="64"/>
      </top>
      <bottom/>
      <diagonal/>
    </border>
    <border>
      <left style="thin">
        <color indexed="64"/>
      </left>
      <right style="double">
        <color indexed="64"/>
      </right>
      <top style="hair">
        <color indexed="64"/>
      </top>
      <bottom/>
      <diagonal/>
    </border>
    <border>
      <left style="double">
        <color indexed="64"/>
      </left>
      <right/>
      <top style="medium">
        <color indexed="64"/>
      </top>
      <bottom/>
      <diagonal/>
    </border>
    <border>
      <left style="thin">
        <color indexed="64"/>
      </left>
      <right style="double">
        <color indexed="64"/>
      </right>
      <top style="medium">
        <color indexed="64"/>
      </top>
      <bottom/>
      <diagonal/>
    </border>
    <border>
      <left style="medium">
        <color indexed="64"/>
      </left>
      <right style="medium">
        <color indexed="64"/>
      </right>
      <top/>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double">
        <color indexed="64"/>
      </right>
      <top/>
      <bottom style="medium">
        <color indexed="64"/>
      </bottom>
      <diagonal/>
    </border>
    <border>
      <left/>
      <right style="medium">
        <color indexed="64"/>
      </right>
      <top/>
      <bottom style="medium">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thin">
        <color indexed="64"/>
      </top>
      <bottom style="medium">
        <color indexed="64"/>
      </bottom>
      <diagonal/>
    </border>
    <border>
      <left/>
      <right/>
      <top style="hair">
        <color indexed="64"/>
      </top>
      <bottom style="hair">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style="thin">
        <color indexed="64"/>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double">
        <color indexed="64"/>
      </left>
      <right style="double">
        <color indexed="64"/>
      </right>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double">
        <color indexed="64"/>
      </right>
      <top/>
      <bottom style="thin">
        <color indexed="64"/>
      </bottom>
      <diagonal/>
    </border>
    <border>
      <left style="double">
        <color indexed="64"/>
      </left>
      <right/>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top style="thin">
        <color indexed="64"/>
      </top>
      <bottom style="double">
        <color indexed="64"/>
      </bottom>
      <diagonal/>
    </border>
    <border>
      <left style="thin">
        <color indexed="64"/>
      </left>
      <right style="double">
        <color indexed="64"/>
      </right>
      <top style="double">
        <color indexed="64"/>
      </top>
      <bottom/>
      <diagonal/>
    </border>
    <border>
      <left style="thin">
        <color indexed="64"/>
      </left>
      <right style="double">
        <color indexed="64"/>
      </right>
      <top style="double">
        <color indexed="64"/>
      </top>
      <bottom style="thin">
        <color indexed="64"/>
      </bottom>
      <diagonal/>
    </border>
    <border>
      <left style="thin">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right/>
      <top/>
      <bottom style="hair">
        <color auto="1"/>
      </bottom>
      <diagonal/>
    </border>
    <border>
      <left style="thin">
        <color indexed="64"/>
      </left>
      <right style="thin">
        <color indexed="64"/>
      </right>
      <top style="hair">
        <color indexed="64"/>
      </top>
      <bottom/>
      <diagonal/>
    </border>
    <border diagonalUp="1">
      <left style="thin">
        <color indexed="64"/>
      </left>
      <right style="thin">
        <color indexed="64"/>
      </right>
      <top style="thin">
        <color indexed="64"/>
      </top>
      <bottom style="thin">
        <color indexed="64"/>
      </bottom>
      <diagonal style="thin">
        <color indexed="64"/>
      </diagonal>
    </border>
    <border>
      <left/>
      <right style="thin">
        <color indexed="64"/>
      </right>
      <top/>
      <bottom/>
      <diagonal/>
    </border>
    <border diagonalUp="1">
      <left style="thin">
        <color indexed="64"/>
      </left>
      <right style="thin">
        <color indexed="64"/>
      </right>
      <top style="thin">
        <color indexed="64"/>
      </top>
      <bottom/>
      <diagonal style="thin">
        <color indexed="64"/>
      </diagonal>
    </border>
    <border diagonalUp="1">
      <left style="thin">
        <color indexed="64"/>
      </left>
      <right style="thin">
        <color indexed="64"/>
      </right>
      <top/>
      <bottom style="thin">
        <color indexed="64"/>
      </bottom>
      <diagonal style="thin">
        <color indexed="64"/>
      </diagonal>
    </border>
  </borders>
  <cellStyleXfs count="254">
    <xf numFmtId="0" fontId="0" fillId="0" borderId="0"/>
    <xf numFmtId="0" fontId="18" fillId="0" borderId="0">
      <alignment vertical="center"/>
    </xf>
    <xf numFmtId="0" fontId="22" fillId="0" borderId="0" applyNumberFormat="0" applyFill="0" applyBorder="0" applyAlignment="0" applyProtection="0">
      <alignment vertical="top"/>
      <protection locked="0"/>
    </xf>
    <xf numFmtId="164" fontId="14" fillId="0" borderId="0" applyFont="0" applyFill="0" applyBorder="0" applyAlignment="0" applyProtection="0"/>
    <xf numFmtId="165" fontId="23" fillId="0" borderId="0" applyFont="0" applyFill="0" applyBorder="0" applyAlignment="0" applyProtection="0"/>
    <xf numFmtId="166" fontId="23" fillId="0" borderId="0" applyFont="0" applyFill="0" applyBorder="0" applyAlignment="0" applyProtection="0"/>
    <xf numFmtId="167" fontId="24" fillId="0" borderId="0" applyFont="0" applyFill="0" applyBorder="0" applyProtection="0">
      <alignment horizontal="center" vertical="center"/>
    </xf>
    <xf numFmtId="0" fontId="25" fillId="0" borderId="0" applyNumberFormat="0" applyFill="0" applyBorder="0" applyAlignment="0" applyProtection="0">
      <alignment vertical="top"/>
      <protection locked="0"/>
    </xf>
    <xf numFmtId="168" fontId="24" fillId="0" borderId="0" applyFont="0" applyFill="0" applyBorder="0" applyProtection="0">
      <alignment horizontal="center" vertical="center"/>
    </xf>
    <xf numFmtId="0" fontId="14" fillId="0" borderId="0"/>
    <xf numFmtId="9" fontId="26" fillId="0" borderId="0"/>
    <xf numFmtId="0" fontId="27" fillId="3" borderId="0" applyNumberFormat="0" applyBorder="0" applyAlignment="0" applyProtection="0">
      <alignment vertical="center"/>
    </xf>
    <xf numFmtId="0" fontId="27" fillId="3" borderId="0" applyNumberFormat="0" applyBorder="0" applyAlignment="0" applyProtection="0">
      <alignment vertical="center"/>
    </xf>
    <xf numFmtId="0" fontId="27" fillId="4" borderId="0" applyNumberFormat="0" applyBorder="0" applyAlignment="0" applyProtection="0">
      <alignment vertical="center"/>
    </xf>
    <xf numFmtId="0" fontId="27" fillId="4" borderId="0" applyNumberFormat="0" applyBorder="0" applyAlignment="0" applyProtection="0">
      <alignment vertical="center"/>
    </xf>
    <xf numFmtId="0" fontId="27" fillId="5" borderId="0" applyNumberFormat="0" applyBorder="0" applyAlignment="0" applyProtection="0">
      <alignment vertical="center"/>
    </xf>
    <xf numFmtId="0" fontId="27" fillId="5" borderId="0" applyNumberFormat="0" applyBorder="0" applyAlignment="0" applyProtection="0">
      <alignment vertical="center"/>
    </xf>
    <xf numFmtId="0" fontId="27" fillId="6" borderId="0" applyNumberFormat="0" applyBorder="0" applyAlignment="0" applyProtection="0">
      <alignment vertical="center"/>
    </xf>
    <xf numFmtId="0" fontId="27" fillId="6" borderId="0" applyNumberFormat="0" applyBorder="0" applyAlignment="0" applyProtection="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7" fillId="6" borderId="0" applyNumberFormat="0" applyBorder="0" applyAlignment="0" applyProtection="0">
      <alignment vertical="center"/>
    </xf>
    <xf numFmtId="0" fontId="27" fillId="6"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1" borderId="0" applyNumberFormat="0" applyBorder="0" applyAlignment="0" applyProtection="0">
      <alignment vertical="center"/>
    </xf>
    <xf numFmtId="0" fontId="28" fillId="11"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14" fillId="17" borderId="20">
      <alignment horizontal="center" vertical="center"/>
    </xf>
    <xf numFmtId="0" fontId="29" fillId="0" borderId="0" applyNumberFormat="0" applyFill="0" applyBorder="0" applyAlignment="0" applyProtection="0"/>
    <xf numFmtId="169" fontId="30" fillId="0" borderId="0" applyFill="0" applyBorder="0" applyAlignment="0"/>
    <xf numFmtId="170" fontId="31" fillId="0" borderId="0" applyFill="0" applyBorder="0" applyAlignment="0"/>
    <xf numFmtId="171" fontId="31" fillId="0" borderId="0" applyFill="0" applyBorder="0" applyAlignment="0"/>
    <xf numFmtId="172" fontId="31" fillId="0" borderId="0" applyFill="0" applyBorder="0" applyAlignment="0"/>
    <xf numFmtId="173" fontId="31" fillId="0" borderId="0" applyFill="0" applyBorder="0" applyAlignment="0"/>
    <xf numFmtId="44" fontId="31" fillId="0" borderId="0" applyFill="0" applyBorder="0" applyAlignment="0"/>
    <xf numFmtId="174" fontId="31" fillId="0" borderId="0" applyFill="0" applyBorder="0" applyAlignment="0"/>
    <xf numFmtId="170" fontId="31" fillId="0" borderId="0" applyFill="0" applyBorder="0" applyAlignment="0"/>
    <xf numFmtId="175" fontId="32" fillId="0" borderId="0"/>
    <xf numFmtId="175" fontId="33" fillId="0" borderId="0"/>
    <xf numFmtId="175" fontId="33" fillId="0" borderId="0"/>
    <xf numFmtId="175" fontId="33" fillId="0" borderId="0"/>
    <xf numFmtId="175" fontId="33" fillId="0" borderId="0"/>
    <xf numFmtId="175" fontId="33" fillId="0" borderId="0"/>
    <xf numFmtId="175" fontId="33" fillId="0" borderId="0"/>
    <xf numFmtId="175" fontId="33" fillId="0" borderId="0"/>
    <xf numFmtId="44" fontId="31" fillId="0" borderId="0" applyFont="0" applyFill="0" applyBorder="0" applyAlignment="0" applyProtection="0"/>
    <xf numFmtId="176" fontId="18" fillId="0" borderId="0">
      <protection locked="0"/>
    </xf>
    <xf numFmtId="170" fontId="31" fillId="0" borderId="0" applyFont="0" applyFill="0" applyBorder="0" applyAlignment="0" applyProtection="0"/>
    <xf numFmtId="176" fontId="18" fillId="0" borderId="0">
      <protection locked="0"/>
    </xf>
    <xf numFmtId="6" fontId="34" fillId="0" borderId="0">
      <protection locked="0"/>
    </xf>
    <xf numFmtId="14" fontId="30" fillId="0" borderId="0" applyFill="0" applyBorder="0" applyAlignment="0"/>
    <xf numFmtId="6" fontId="34" fillId="0" borderId="0">
      <protection locked="0"/>
    </xf>
    <xf numFmtId="44" fontId="31" fillId="0" borderId="0" applyFill="0" applyBorder="0" applyAlignment="0"/>
    <xf numFmtId="170" fontId="31" fillId="0" borderId="0" applyFill="0" applyBorder="0" applyAlignment="0"/>
    <xf numFmtId="44" fontId="31" fillId="0" borderId="0" applyFill="0" applyBorder="0" applyAlignment="0"/>
    <xf numFmtId="174" fontId="31" fillId="0" borderId="0" applyFill="0" applyBorder="0" applyAlignment="0"/>
    <xf numFmtId="170" fontId="31" fillId="0" borderId="0" applyFill="0" applyBorder="0" applyAlignment="0"/>
    <xf numFmtId="177" fontId="14" fillId="0" borderId="0">
      <protection locked="0"/>
    </xf>
    <xf numFmtId="38" fontId="21" fillId="18" borderId="0" applyNumberFormat="0" applyBorder="0" applyAlignment="0" applyProtection="0"/>
    <xf numFmtId="0" fontId="35" fillId="0" borderId="0" applyNumberFormat="0" applyFill="0" applyBorder="0" applyAlignment="0" applyProtection="0"/>
    <xf numFmtId="0" fontId="17" fillId="0" borderId="17" applyNumberFormat="0" applyAlignment="0" applyProtection="0">
      <alignment horizontal="left" vertical="center"/>
    </xf>
    <xf numFmtId="0" fontId="17" fillId="0" borderId="7">
      <alignment horizontal="left" vertical="center"/>
    </xf>
    <xf numFmtId="178" fontId="14" fillId="0" borderId="0">
      <protection locked="0"/>
    </xf>
    <xf numFmtId="178" fontId="14" fillId="0" borderId="0">
      <protection locked="0"/>
    </xf>
    <xf numFmtId="0" fontId="36" fillId="0" borderId="21" applyNumberFormat="0" applyFill="0" applyAlignment="0" applyProtection="0"/>
    <xf numFmtId="10" fontId="21" fillId="19" borderId="9" applyNumberFormat="0" applyBorder="0" applyAlignment="0" applyProtection="0"/>
    <xf numFmtId="44" fontId="31" fillId="0" borderId="0" applyFill="0" applyBorder="0" applyAlignment="0"/>
    <xf numFmtId="170" fontId="31" fillId="0" borderId="0" applyFill="0" applyBorder="0" applyAlignment="0"/>
    <xf numFmtId="44" fontId="31" fillId="0" borderId="0" applyFill="0" applyBorder="0" applyAlignment="0"/>
    <xf numFmtId="174" fontId="31" fillId="0" borderId="0" applyFill="0" applyBorder="0" applyAlignment="0"/>
    <xf numFmtId="170" fontId="31" fillId="0" borderId="0" applyFill="0" applyBorder="0" applyAlignment="0"/>
    <xf numFmtId="38" fontId="37" fillId="0" borderId="0" applyFont="0" applyFill="0" applyBorder="0" applyAlignment="0" applyProtection="0"/>
    <xf numFmtId="40" fontId="37" fillId="0" borderId="0" applyFont="0" applyFill="0" applyBorder="0" applyAlignment="0" applyProtection="0"/>
    <xf numFmtId="6" fontId="37" fillId="0" borderId="0" applyFont="0" applyFill="0" applyBorder="0" applyAlignment="0" applyProtection="0"/>
    <xf numFmtId="8" fontId="37" fillId="0" borderId="0" applyFont="0" applyFill="0" applyBorder="0" applyAlignment="0" applyProtection="0"/>
    <xf numFmtId="6" fontId="37" fillId="0" borderId="0" applyFont="0" applyFill="0" applyBorder="0" applyAlignment="0" applyProtection="0"/>
    <xf numFmtId="8" fontId="37" fillId="0" borderId="0" applyFont="0" applyFill="0" applyBorder="0" applyAlignment="0" applyProtection="0"/>
    <xf numFmtId="37" fontId="38" fillId="0" borderId="0"/>
    <xf numFmtId="179" fontId="18" fillId="0" borderId="0"/>
    <xf numFmtId="43" fontId="14" fillId="0" borderId="0" applyFont="0" applyFill="0" applyBorder="0" applyAlignment="0" applyProtection="0"/>
    <xf numFmtId="41" fontId="14" fillId="0" borderId="0" applyFont="0" applyFill="0" applyBorder="0" applyAlignment="0" applyProtection="0"/>
    <xf numFmtId="0" fontId="39" fillId="0" borderId="0"/>
    <xf numFmtId="0" fontId="39" fillId="0" borderId="0"/>
    <xf numFmtId="173" fontId="31" fillId="0" borderId="0" applyFont="0" applyFill="0" applyBorder="0" applyAlignment="0" applyProtection="0"/>
    <xf numFmtId="180" fontId="14" fillId="0" borderId="0" applyFont="0" applyFill="0" applyBorder="0" applyAlignment="0" applyProtection="0"/>
    <xf numFmtId="10" fontId="14" fillId="0" borderId="0" applyFont="0" applyFill="0" applyBorder="0" applyAlignment="0" applyProtection="0"/>
    <xf numFmtId="44" fontId="31" fillId="0" borderId="0" applyFill="0" applyBorder="0" applyAlignment="0"/>
    <xf numFmtId="170" fontId="31" fillId="0" borderId="0" applyFill="0" applyBorder="0" applyAlignment="0"/>
    <xf numFmtId="44" fontId="31" fillId="0" borderId="0" applyFill="0" applyBorder="0" applyAlignment="0"/>
    <xf numFmtId="174" fontId="31" fillId="0" borderId="0" applyFill="0" applyBorder="0" applyAlignment="0"/>
    <xf numFmtId="170" fontId="31" fillId="0" borderId="0" applyFill="0" applyBorder="0" applyAlignment="0"/>
    <xf numFmtId="0" fontId="37" fillId="0" borderId="0" applyNumberFormat="0" applyFont="0" applyFill="0" applyBorder="0" applyAlignment="0" applyProtection="0">
      <alignment horizontal="left"/>
    </xf>
    <xf numFmtId="15" fontId="37" fillId="0" borderId="0" applyFont="0" applyFill="0" applyBorder="0" applyAlignment="0" applyProtection="0"/>
    <xf numFmtId="4" fontId="37" fillId="0" borderId="0" applyFont="0" applyFill="0" applyBorder="0" applyAlignment="0" applyProtection="0"/>
    <xf numFmtId="0" fontId="40" fillId="0" borderId="19">
      <alignment horizontal="center"/>
    </xf>
    <xf numFmtId="3" fontId="37" fillId="0" borderId="0" applyFont="0" applyFill="0" applyBorder="0" applyAlignment="0" applyProtection="0"/>
    <xf numFmtId="0" fontId="37" fillId="20" borderId="0" applyNumberFormat="0" applyFont="0" applyBorder="0" applyAlignment="0" applyProtection="0"/>
    <xf numFmtId="0" fontId="41" fillId="0" borderId="22"/>
    <xf numFmtId="181" fontId="42" fillId="0" borderId="0" applyFont="0" applyBorder="0" applyAlignment="0">
      <alignment horizontal="right"/>
    </xf>
    <xf numFmtId="182" fontId="31" fillId="0" borderId="23"/>
    <xf numFmtId="49" fontId="30" fillId="0" borderId="0" applyFill="0" applyBorder="0" applyAlignment="0"/>
    <xf numFmtId="183" fontId="31" fillId="0" borderId="0" applyFill="0" applyBorder="0" applyAlignment="0"/>
    <xf numFmtId="184" fontId="31" fillId="0" borderId="0" applyFill="0" applyBorder="0" applyAlignment="0"/>
    <xf numFmtId="164" fontId="14" fillId="0" borderId="0" applyFont="0" applyFill="0" applyBorder="0" applyAlignment="0" applyProtection="0"/>
    <xf numFmtId="185" fontId="14" fillId="0" borderId="0" applyFont="0" applyFill="0" applyBorder="0" applyAlignment="0" applyProtection="0"/>
    <xf numFmtId="37" fontId="21" fillId="21" borderId="0" applyNumberFormat="0" applyBorder="0" applyAlignment="0" applyProtection="0"/>
    <xf numFmtId="37" fontId="21" fillId="0" borderId="0"/>
    <xf numFmtId="3" fontId="43" fillId="0" borderId="21" applyProtection="0"/>
    <xf numFmtId="186" fontId="18" fillId="0" borderId="0" applyFont="0" applyFill="0" applyBorder="0" applyAlignment="0" applyProtection="0"/>
    <xf numFmtId="187" fontId="18" fillId="0" borderId="0" applyFont="0" applyFill="0" applyBorder="0" applyAlignment="0" applyProtection="0"/>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9" fontId="44" fillId="0" borderId="0" applyFont="0" applyFill="0" applyBorder="0" applyAlignment="0" applyProtection="0"/>
    <xf numFmtId="0" fontId="45" fillId="0" borderId="0">
      <alignment horizontal="left"/>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26" borderId="24" applyNumberFormat="0" applyAlignment="0" applyProtection="0">
      <alignment vertical="center"/>
    </xf>
    <xf numFmtId="0" fontId="47" fillId="26" borderId="24" applyNumberFormat="0" applyAlignment="0" applyProtection="0">
      <alignment vertical="center"/>
    </xf>
    <xf numFmtId="164" fontId="48" fillId="0" borderId="0" applyFont="0" applyFill="0" applyBorder="0" applyAlignment="0" applyProtection="0"/>
    <xf numFmtId="185" fontId="48" fillId="0" borderId="0" applyFont="0" applyFill="0" applyBorder="0" applyAlignment="0" applyProtection="0"/>
    <xf numFmtId="0" fontId="49" fillId="27" borderId="0" applyNumberFormat="0" applyBorder="0" applyAlignment="0" applyProtection="0">
      <alignment vertical="center"/>
    </xf>
    <xf numFmtId="0" fontId="49" fillId="27" borderId="0" applyNumberFormat="0" applyBorder="0" applyAlignment="0" applyProtection="0">
      <alignment vertical="center"/>
    </xf>
    <xf numFmtId="188" fontId="48" fillId="0" borderId="0" applyFont="0" applyFill="0" applyBorder="0" applyAlignment="0" applyProtection="0"/>
    <xf numFmtId="189" fontId="48" fillId="0" borderId="0" applyFont="0" applyFill="0" applyBorder="0" applyAlignment="0" applyProtection="0"/>
    <xf numFmtId="0" fontId="48" fillId="0" borderId="0"/>
    <xf numFmtId="0" fontId="50" fillId="0" borderId="0"/>
    <xf numFmtId="0" fontId="18" fillId="28" borderId="25" applyNumberFormat="0" applyFont="0" applyAlignment="0" applyProtection="0">
      <alignment vertical="center"/>
    </xf>
    <xf numFmtId="0" fontId="27" fillId="28" borderId="25" applyNumberFormat="0" applyFont="0" applyAlignment="0" applyProtection="0">
      <alignment vertical="center"/>
    </xf>
    <xf numFmtId="0" fontId="51" fillId="0" borderId="26" applyNumberFormat="0" applyFill="0" applyAlignment="0" applyProtection="0">
      <alignment vertical="center"/>
    </xf>
    <xf numFmtId="0" fontId="51" fillId="0" borderId="26" applyNumberFormat="0" applyFill="0" applyAlignment="0" applyProtection="0">
      <alignment vertical="center"/>
    </xf>
    <xf numFmtId="0" fontId="52" fillId="0" borderId="0"/>
    <xf numFmtId="0" fontId="53" fillId="8" borderId="27" applyNumberFormat="0" applyAlignment="0" applyProtection="0">
      <alignment vertical="center"/>
    </xf>
    <xf numFmtId="0" fontId="53" fillId="8" borderId="27" applyNumberFormat="0" applyAlignment="0" applyProtection="0">
      <alignment vertical="center"/>
    </xf>
    <xf numFmtId="0" fontId="54" fillId="29" borderId="28" applyNumberFormat="0" applyAlignment="0" applyProtection="0">
      <alignment vertical="center"/>
    </xf>
    <xf numFmtId="0" fontId="54" fillId="29" borderId="28" applyNumberFormat="0" applyAlignment="0" applyProtection="0">
      <alignment vertical="center"/>
    </xf>
    <xf numFmtId="0" fontId="55" fillId="0" borderId="0"/>
    <xf numFmtId="190" fontId="56" fillId="0" borderId="0" applyFont="0" applyFill="0" applyBorder="0" applyProtection="0">
      <alignment horizontal="center" vertical="center"/>
    </xf>
    <xf numFmtId="0" fontId="57" fillId="4" borderId="0" applyNumberFormat="0" applyBorder="0" applyAlignment="0" applyProtection="0">
      <alignment vertical="center"/>
    </xf>
    <xf numFmtId="0" fontId="57" fillId="4" borderId="0" applyNumberFormat="0" applyBorder="0" applyAlignment="0" applyProtection="0">
      <alignment vertical="center"/>
    </xf>
    <xf numFmtId="191" fontId="56" fillId="0" borderId="0" applyFont="0" applyFill="0" applyBorder="0" applyProtection="0">
      <alignment horizontal="center" vertical="center"/>
    </xf>
    <xf numFmtId="0" fontId="58" fillId="0" borderId="0"/>
    <xf numFmtId="185" fontId="14" fillId="0" borderId="0" applyFont="0" applyFill="0" applyBorder="0" applyAlignment="0" applyProtection="0"/>
    <xf numFmtId="164" fontId="14" fillId="0" borderId="0" applyFont="0" applyFill="0" applyBorder="0" applyAlignment="0" applyProtection="0"/>
    <xf numFmtId="0" fontId="18" fillId="0" borderId="0"/>
    <xf numFmtId="0" fontId="26" fillId="0" borderId="0"/>
    <xf numFmtId="0" fontId="18" fillId="0" borderId="0">
      <alignment vertical="center"/>
    </xf>
    <xf numFmtId="0" fontId="18" fillId="0" borderId="0">
      <alignment vertical="center"/>
    </xf>
    <xf numFmtId="165" fontId="59" fillId="0" borderId="0" applyFont="0" applyFill="0" applyBorder="0" applyAlignment="0" applyProtection="0"/>
    <xf numFmtId="166" fontId="59" fillId="0" borderId="0" applyFont="0" applyFill="0" applyBorder="0" applyAlignment="0" applyProtection="0"/>
    <xf numFmtId="0" fontId="60" fillId="5" borderId="0" applyNumberFormat="0" applyBorder="0" applyAlignment="0" applyProtection="0">
      <alignment vertical="center"/>
    </xf>
    <xf numFmtId="0" fontId="60" fillId="5" borderId="0" applyNumberFormat="0" applyBorder="0" applyAlignment="0" applyProtection="0">
      <alignment vertical="center"/>
    </xf>
    <xf numFmtId="0" fontId="61" fillId="0" borderId="29" applyNumberFormat="0" applyFill="0" applyAlignment="0" applyProtection="0">
      <alignment vertical="center"/>
    </xf>
    <xf numFmtId="0" fontId="61" fillId="0" borderId="29" applyNumberFormat="0" applyFill="0" applyAlignment="0" applyProtection="0">
      <alignment vertical="center"/>
    </xf>
    <xf numFmtId="0" fontId="62" fillId="0" borderId="30" applyNumberFormat="0" applyFill="0" applyAlignment="0" applyProtection="0">
      <alignment vertical="center"/>
    </xf>
    <xf numFmtId="0" fontId="62" fillId="0" borderId="30" applyNumberFormat="0" applyFill="0" applyAlignment="0" applyProtection="0">
      <alignment vertical="center"/>
    </xf>
    <xf numFmtId="0" fontId="63" fillId="0" borderId="31" applyNumberFormat="0" applyFill="0" applyAlignment="0" applyProtection="0">
      <alignment vertical="center"/>
    </xf>
    <xf numFmtId="0" fontId="63" fillId="0" borderId="31" applyNumberFormat="0" applyFill="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4" fillId="29" borderId="27" applyNumberFormat="0" applyAlignment="0" applyProtection="0">
      <alignment vertical="center"/>
    </xf>
    <xf numFmtId="0" fontId="64" fillId="29" borderId="27" applyNumberFormat="0" applyAlignment="0" applyProtection="0">
      <alignment vertical="center"/>
    </xf>
    <xf numFmtId="0" fontId="65"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14" fillId="0" borderId="0"/>
    <xf numFmtId="0" fontId="68" fillId="3" borderId="0" applyNumberFormat="0" applyBorder="0" applyAlignment="0" applyProtection="0">
      <alignment vertical="center"/>
    </xf>
    <xf numFmtId="0" fontId="68" fillId="4" borderId="0" applyNumberFormat="0" applyBorder="0" applyAlignment="0" applyProtection="0">
      <alignment vertical="center"/>
    </xf>
    <xf numFmtId="0" fontId="68" fillId="5" borderId="0" applyNumberFormat="0" applyBorder="0" applyAlignment="0" applyProtection="0">
      <alignment vertical="center"/>
    </xf>
    <xf numFmtId="0" fontId="68" fillId="6" borderId="0" applyNumberFormat="0" applyBorder="0" applyAlignment="0" applyProtection="0">
      <alignment vertical="center"/>
    </xf>
    <xf numFmtId="0" fontId="68" fillId="7" borderId="0" applyNumberFormat="0" applyBorder="0" applyAlignment="0" applyProtection="0">
      <alignment vertical="center"/>
    </xf>
    <xf numFmtId="0" fontId="68" fillId="8" borderId="0" applyNumberFormat="0" applyBorder="0" applyAlignment="0" applyProtection="0">
      <alignment vertical="center"/>
    </xf>
    <xf numFmtId="0" fontId="68" fillId="9" borderId="0" applyNumberFormat="0" applyBorder="0" applyAlignment="0" applyProtection="0">
      <alignment vertical="center"/>
    </xf>
    <xf numFmtId="0" fontId="68" fillId="10" borderId="0" applyNumberFormat="0" applyBorder="0" applyAlignment="0" applyProtection="0">
      <alignment vertical="center"/>
    </xf>
    <xf numFmtId="0" fontId="68" fillId="11" borderId="0" applyNumberFormat="0" applyBorder="0" applyAlignment="0" applyProtection="0">
      <alignment vertical="center"/>
    </xf>
    <xf numFmtId="0" fontId="68" fillId="6" borderId="0" applyNumberFormat="0" applyBorder="0" applyAlignment="0" applyProtection="0">
      <alignment vertical="center"/>
    </xf>
    <xf numFmtId="0" fontId="68" fillId="9" borderId="0" applyNumberFormat="0" applyBorder="0" applyAlignment="0" applyProtection="0">
      <alignment vertical="center"/>
    </xf>
    <xf numFmtId="0" fontId="68" fillId="12" borderId="0" applyNumberFormat="0" applyBorder="0" applyAlignment="0" applyProtection="0">
      <alignment vertical="center"/>
    </xf>
    <xf numFmtId="0" fontId="69" fillId="13" borderId="0" applyNumberFormat="0" applyBorder="0" applyAlignment="0" applyProtection="0">
      <alignment vertical="center"/>
    </xf>
    <xf numFmtId="0" fontId="69" fillId="10" borderId="0" applyNumberFormat="0" applyBorder="0" applyAlignment="0" applyProtection="0">
      <alignment vertical="center"/>
    </xf>
    <xf numFmtId="0" fontId="69" fillId="11" borderId="0" applyNumberFormat="0" applyBorder="0" applyAlignment="0" applyProtection="0">
      <alignment vertical="center"/>
    </xf>
    <xf numFmtId="0" fontId="69" fillId="14" borderId="0" applyNumberFormat="0" applyBorder="0" applyAlignment="0" applyProtection="0">
      <alignment vertical="center"/>
    </xf>
    <xf numFmtId="0" fontId="69" fillId="15" borderId="0" applyNumberFormat="0" applyBorder="0" applyAlignment="0" applyProtection="0">
      <alignment vertical="center"/>
    </xf>
    <xf numFmtId="0" fontId="69" fillId="16" borderId="0" applyNumberFormat="0" applyBorder="0" applyAlignment="0" applyProtection="0">
      <alignment vertical="center"/>
    </xf>
    <xf numFmtId="41" fontId="70" fillId="0" borderId="0" applyFont="0" applyFill="0" applyBorder="0" applyAlignment="0" applyProtection="0"/>
    <xf numFmtId="43" fontId="70" fillId="0" borderId="0" applyFont="0" applyFill="0" applyBorder="0" applyAlignment="0" applyProtection="0"/>
    <xf numFmtId="0" fontId="71" fillId="5" borderId="0" applyNumberFormat="0" applyBorder="0" applyAlignment="0" applyProtection="0">
      <alignment vertical="center"/>
    </xf>
    <xf numFmtId="0" fontId="72" fillId="4" borderId="0" applyNumberFormat="0" applyBorder="0" applyAlignment="0" applyProtection="0">
      <alignment vertical="center"/>
    </xf>
    <xf numFmtId="0" fontId="26" fillId="0" borderId="0">
      <alignment vertical="center"/>
    </xf>
    <xf numFmtId="0" fontId="69" fillId="22" borderId="0" applyNumberFormat="0" applyBorder="0" applyAlignment="0" applyProtection="0">
      <alignment vertical="center"/>
    </xf>
    <xf numFmtId="0" fontId="69" fillId="23" borderId="0" applyNumberFormat="0" applyBorder="0" applyAlignment="0" applyProtection="0">
      <alignment vertical="center"/>
    </xf>
    <xf numFmtId="0" fontId="69" fillId="24" borderId="0" applyNumberFormat="0" applyBorder="0" applyAlignment="0" applyProtection="0">
      <alignment vertical="center"/>
    </xf>
    <xf numFmtId="0" fontId="69" fillId="14" borderId="0" applyNumberFormat="0" applyBorder="0" applyAlignment="0" applyProtection="0">
      <alignment vertical="center"/>
    </xf>
    <xf numFmtId="0" fontId="69" fillId="15" borderId="0" applyNumberFormat="0" applyBorder="0" applyAlignment="0" applyProtection="0">
      <alignment vertical="center"/>
    </xf>
    <xf numFmtId="0" fontId="69" fillId="25" borderId="0" applyNumberFormat="0" applyBorder="0" applyAlignment="0" applyProtection="0">
      <alignment vertical="center"/>
    </xf>
    <xf numFmtId="0" fontId="73" fillId="0" borderId="0" applyNumberFormat="0" applyFill="0" applyBorder="0" applyAlignment="0" applyProtection="0">
      <alignment vertical="center"/>
    </xf>
    <xf numFmtId="0" fontId="74" fillId="0" borderId="29" applyNumberFormat="0" applyFill="0" applyAlignment="0" applyProtection="0">
      <alignment vertical="center"/>
    </xf>
    <xf numFmtId="0" fontId="75" fillId="0" borderId="30" applyNumberFormat="0" applyFill="0" applyAlignment="0" applyProtection="0">
      <alignment vertical="center"/>
    </xf>
    <xf numFmtId="0" fontId="76" fillId="0" borderId="31" applyNumberFormat="0" applyFill="0" applyAlignment="0" applyProtection="0">
      <alignment vertical="center"/>
    </xf>
    <xf numFmtId="0" fontId="76" fillId="0" borderId="0" applyNumberFormat="0" applyFill="0" applyBorder="0" applyAlignment="0" applyProtection="0">
      <alignment vertical="center"/>
    </xf>
    <xf numFmtId="0" fontId="77" fillId="26" borderId="24" applyNumberFormat="0" applyAlignment="0" applyProtection="0">
      <alignment vertical="center"/>
    </xf>
    <xf numFmtId="0" fontId="78" fillId="0" borderId="32" applyNumberFormat="0" applyFill="0" applyAlignment="0" applyProtection="0">
      <alignment vertical="center"/>
    </xf>
    <xf numFmtId="0" fontId="68" fillId="28" borderId="25" applyNumberFormat="0" applyFon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0" fontId="81" fillId="29" borderId="27" applyNumberFormat="0" applyAlignment="0" applyProtection="0">
      <alignment vertical="center"/>
    </xf>
    <xf numFmtId="0" fontId="82" fillId="8" borderId="27" applyNumberFormat="0" applyAlignment="0" applyProtection="0">
      <alignment vertical="center"/>
    </xf>
    <xf numFmtId="0" fontId="83" fillId="29" borderId="28" applyNumberFormat="0" applyAlignment="0" applyProtection="0">
      <alignment vertical="center"/>
    </xf>
    <xf numFmtId="0" fontId="84" fillId="27" borderId="0" applyNumberFormat="0" applyBorder="0" applyAlignment="0" applyProtection="0">
      <alignment vertical="center"/>
    </xf>
    <xf numFmtId="0" fontId="85" fillId="0" borderId="26" applyNumberFormat="0" applyFill="0" applyAlignment="0" applyProtection="0">
      <alignment vertical="center"/>
    </xf>
    <xf numFmtId="0" fontId="87" fillId="0" borderId="0"/>
    <xf numFmtId="0" fontId="86" fillId="0" borderId="0"/>
    <xf numFmtId="0" fontId="18" fillId="0" borderId="0">
      <alignment vertical="center"/>
    </xf>
    <xf numFmtId="0" fontId="18" fillId="0" borderId="0">
      <alignment vertical="center"/>
    </xf>
    <xf numFmtId="0" fontId="14" fillId="0" borderId="0"/>
    <xf numFmtId="0" fontId="14" fillId="0" borderId="0"/>
    <xf numFmtId="0" fontId="3" fillId="0" borderId="0"/>
    <xf numFmtId="9" fontId="130" fillId="0" borderId="0" applyFont="0" applyFill="0" applyBorder="0" applyAlignment="0" applyProtection="0"/>
    <xf numFmtId="0" fontId="154" fillId="0" borderId="0"/>
    <xf numFmtId="41" fontId="157" fillId="0" borderId="0" applyFont="0" applyFill="0" applyBorder="0" applyAlignment="0" applyProtection="0"/>
    <xf numFmtId="0" fontId="14" fillId="0" borderId="0"/>
    <xf numFmtId="0" fontId="14" fillId="0" borderId="0"/>
  </cellStyleXfs>
  <cellXfs count="943">
    <xf numFmtId="0" fontId="0" fillId="0" borderId="0" xfId="0"/>
    <xf numFmtId="0" fontId="86" fillId="0" borderId="0" xfId="243"/>
    <xf numFmtId="0" fontId="86" fillId="0" borderId="0" xfId="243" applyAlignment="1">
      <alignment horizontal="center"/>
    </xf>
    <xf numFmtId="0" fontId="86" fillId="0" borderId="13" xfId="243" applyBorder="1" applyAlignment="1">
      <alignment horizontal="center" vertical="center" wrapText="1"/>
    </xf>
    <xf numFmtId="0" fontId="86" fillId="0" borderId="13" xfId="243" applyBorder="1" applyAlignment="1">
      <alignment horizontal="center" vertical="center"/>
    </xf>
    <xf numFmtId="0" fontId="86" fillId="0" borderId="10" xfId="243" applyBorder="1" applyAlignment="1">
      <alignment horizontal="center"/>
    </xf>
    <xf numFmtId="0" fontId="86" fillId="0" borderId="13" xfId="243" applyBorder="1" applyAlignment="1">
      <alignment horizontal="center" vertical="center"/>
    </xf>
    <xf numFmtId="0" fontId="0" fillId="0" borderId="0" xfId="0" applyAlignment="1">
      <alignment horizontal="right"/>
    </xf>
    <xf numFmtId="0" fontId="92" fillId="0" borderId="0" xfId="244" applyFont="1" applyAlignment="1">
      <alignment horizontal="center" vertical="center" wrapText="1"/>
    </xf>
    <xf numFmtId="0" fontId="93" fillId="0" borderId="0" xfId="244" applyFont="1" applyAlignment="1">
      <alignment horizontal="left" vertical="center"/>
    </xf>
    <xf numFmtId="0" fontId="92" fillId="0" borderId="0" xfId="244" applyFont="1" applyAlignment="1">
      <alignment horizontal="left" vertical="center"/>
    </xf>
    <xf numFmtId="0" fontId="94" fillId="0" borderId="0" xfId="244" applyFont="1" applyAlignment="1">
      <alignment horizontal="left"/>
    </xf>
    <xf numFmtId="0" fontId="94" fillId="0" borderId="0" xfId="244" applyFont="1" applyAlignment="1">
      <alignment horizontal="left" vertical="center"/>
    </xf>
    <xf numFmtId="0" fontId="95" fillId="0" borderId="0" xfId="244" applyFont="1" applyAlignment="1">
      <alignment vertical="center" wrapText="1"/>
    </xf>
    <xf numFmtId="0" fontId="95" fillId="0" borderId="0" xfId="244" applyFont="1">
      <alignment vertical="center"/>
    </xf>
    <xf numFmtId="0" fontId="95" fillId="0" borderId="0" xfId="244" applyFont="1" applyAlignment="1">
      <alignment horizontal="center" vertical="center" wrapText="1"/>
    </xf>
    <xf numFmtId="0" fontId="95" fillId="0" borderId="19" xfId="244" applyFont="1" applyBorder="1" applyAlignment="1">
      <alignment horizontal="left" vertical="center"/>
    </xf>
    <xf numFmtId="0" fontId="95" fillId="0" borderId="19" xfId="244" applyFont="1" applyBorder="1" applyAlignment="1">
      <alignment horizontal="right" vertical="center" wrapText="1"/>
    </xf>
    <xf numFmtId="0" fontId="95" fillId="0" borderId="47" xfId="244" applyFont="1" applyBorder="1" applyAlignment="1">
      <alignment horizontal="center" vertical="center" wrapText="1"/>
    </xf>
    <xf numFmtId="0" fontId="96" fillId="30" borderId="49" xfId="244" applyFont="1" applyFill="1" applyBorder="1" applyAlignment="1">
      <alignment horizontal="center" vertical="center" wrapText="1"/>
    </xf>
    <xf numFmtId="0" fontId="96" fillId="0" borderId="50" xfId="244" applyFont="1" applyFill="1" applyBorder="1" applyAlignment="1">
      <alignment horizontal="center" vertical="center" wrapText="1"/>
    </xf>
    <xf numFmtId="0" fontId="96" fillId="17" borderId="33" xfId="244" applyFont="1" applyFill="1" applyBorder="1" applyAlignment="1">
      <alignment horizontal="center" vertical="center" shrinkToFit="1"/>
    </xf>
    <xf numFmtId="0" fontId="96" fillId="0" borderId="51" xfId="244" applyFont="1" applyFill="1" applyBorder="1" applyAlignment="1">
      <alignment horizontal="center" vertical="center" wrapText="1"/>
    </xf>
    <xf numFmtId="0" fontId="95" fillId="0" borderId="36" xfId="244" applyFont="1" applyBorder="1" applyAlignment="1">
      <alignment horizontal="center" vertical="center" wrapText="1"/>
    </xf>
    <xf numFmtId="0" fontId="96" fillId="30" borderId="52" xfId="244" applyFont="1" applyFill="1" applyBorder="1" applyAlignment="1">
      <alignment horizontal="center" vertical="center" wrapText="1"/>
    </xf>
    <xf numFmtId="0" fontId="96" fillId="0" borderId="50" xfId="244" applyFont="1" applyFill="1" applyBorder="1" applyAlignment="1">
      <alignment horizontal="center" vertical="center" shrinkToFit="1"/>
    </xf>
    <xf numFmtId="0" fontId="99" fillId="0" borderId="37" xfId="244" applyFont="1" applyFill="1" applyBorder="1" applyAlignment="1">
      <alignment horizontal="center" vertical="center" wrapText="1"/>
    </xf>
    <xf numFmtId="0" fontId="96" fillId="0" borderId="19" xfId="244" applyFont="1" applyFill="1" applyBorder="1" applyAlignment="1">
      <alignment horizontal="center" vertical="center" wrapText="1"/>
    </xf>
    <xf numFmtId="0" fontId="96" fillId="0" borderId="53" xfId="244" applyFont="1" applyFill="1" applyBorder="1" applyAlignment="1">
      <alignment horizontal="center" vertical="center" wrapText="1"/>
    </xf>
    <xf numFmtId="0" fontId="96" fillId="0" borderId="54" xfId="244" applyFont="1" applyFill="1" applyBorder="1" applyAlignment="1">
      <alignment horizontal="center" vertical="center" wrapText="1"/>
    </xf>
    <xf numFmtId="0" fontId="96" fillId="0" borderId="55" xfId="244" applyFont="1" applyFill="1" applyBorder="1" applyAlignment="1">
      <alignment horizontal="center" vertical="center" shrinkToFit="1"/>
    </xf>
    <xf numFmtId="0" fontId="96" fillId="17" borderId="56" xfId="244" applyFont="1" applyFill="1" applyBorder="1" applyAlignment="1">
      <alignment horizontal="center" vertical="center" wrapText="1"/>
    </xf>
    <xf numFmtId="0" fontId="96" fillId="0" borderId="57" xfId="244" applyFont="1" applyFill="1" applyBorder="1" applyAlignment="1">
      <alignment horizontal="center" vertical="center" wrapText="1"/>
    </xf>
    <xf numFmtId="0" fontId="100" fillId="0" borderId="15" xfId="244" quotePrefix="1" applyFont="1" applyFill="1" applyBorder="1" applyAlignment="1">
      <alignment horizontal="center" vertical="center" wrapText="1"/>
    </xf>
    <xf numFmtId="0" fontId="19" fillId="0" borderId="58" xfId="244" applyFont="1" applyFill="1" applyBorder="1" applyAlignment="1">
      <alignment vertical="center" wrapText="1"/>
    </xf>
    <xf numFmtId="0" fontId="16" fillId="0" borderId="59" xfId="244" applyFont="1" applyFill="1" applyBorder="1" applyAlignment="1">
      <alignment vertical="center" wrapText="1"/>
    </xf>
    <xf numFmtId="0" fontId="16" fillId="0" borderId="60" xfId="244" applyFont="1" applyFill="1" applyBorder="1" applyAlignment="1">
      <alignment vertical="center" wrapText="1"/>
    </xf>
    <xf numFmtId="0" fontId="14" fillId="0" borderId="61" xfId="244" applyFont="1" applyFill="1" applyBorder="1" applyAlignment="1">
      <alignment vertical="center" wrapText="1"/>
    </xf>
    <xf numFmtId="0" fontId="14" fillId="0" borderId="60" xfId="244" applyFont="1" applyFill="1" applyBorder="1" applyAlignment="1">
      <alignment vertical="center" wrapText="1"/>
    </xf>
    <xf numFmtId="0" fontId="102" fillId="0" borderId="58" xfId="244" applyFont="1" applyFill="1" applyBorder="1" applyAlignment="1">
      <alignment horizontal="center" vertical="center" wrapText="1"/>
    </xf>
    <xf numFmtId="0" fontId="102" fillId="0" borderId="12" xfId="244" applyFont="1" applyFill="1" applyBorder="1" applyAlignment="1">
      <alignment horizontal="center" vertical="center" wrapText="1"/>
    </xf>
    <xf numFmtId="0" fontId="102" fillId="0" borderId="62" xfId="244" applyFont="1" applyFill="1" applyBorder="1" applyAlignment="1">
      <alignment horizontal="center" vertical="center" wrapText="1"/>
    </xf>
    <xf numFmtId="0" fontId="14" fillId="0" borderId="63" xfId="244" applyFont="1" applyFill="1" applyBorder="1" applyAlignment="1">
      <alignment horizontal="left" vertical="center" wrapText="1"/>
    </xf>
    <xf numFmtId="0" fontId="14" fillId="2" borderId="64" xfId="244" applyFont="1" applyFill="1" applyBorder="1" applyAlignment="1">
      <alignment vertical="center" wrapText="1"/>
    </xf>
    <xf numFmtId="0" fontId="102" fillId="0" borderId="39" xfId="244" applyFont="1" applyFill="1" applyBorder="1" applyAlignment="1">
      <alignment horizontal="center" vertical="center" wrapText="1"/>
    </xf>
    <xf numFmtId="0" fontId="102" fillId="0" borderId="65" xfId="244" applyFont="1" applyFill="1" applyBorder="1" applyAlignment="1">
      <alignment horizontal="center" vertical="center" wrapText="1"/>
    </xf>
    <xf numFmtId="0" fontId="102" fillId="0" borderId="66" xfId="244" applyFont="1" applyFill="1" applyBorder="1" applyAlignment="1">
      <alignment horizontal="center" vertical="center" wrapText="1"/>
    </xf>
    <xf numFmtId="0" fontId="102" fillId="0" borderId="67" xfId="244" applyFont="1" applyFill="1" applyBorder="1" applyAlignment="1">
      <alignment horizontal="center" vertical="center" wrapText="1"/>
    </xf>
    <xf numFmtId="0" fontId="100" fillId="0" borderId="0" xfId="244" applyFont="1" applyFill="1">
      <alignment vertical="center"/>
    </xf>
    <xf numFmtId="0" fontId="16" fillId="0" borderId="58" xfId="244" applyFont="1" applyFill="1" applyBorder="1" applyAlignment="1">
      <alignment vertical="center" wrapText="1"/>
    </xf>
    <xf numFmtId="0" fontId="14" fillId="2" borderId="68" xfId="244" applyFont="1" applyFill="1" applyBorder="1" applyAlignment="1">
      <alignment vertical="center" wrapText="1"/>
    </xf>
    <xf numFmtId="0" fontId="102" fillId="0" borderId="69" xfId="244" applyFont="1" applyFill="1" applyBorder="1" applyAlignment="1">
      <alignment horizontal="center" vertical="center" wrapText="1"/>
    </xf>
    <xf numFmtId="0" fontId="14" fillId="0" borderId="70" xfId="244" applyFont="1" applyFill="1" applyBorder="1" applyAlignment="1">
      <alignment horizontal="left" vertical="center" wrapText="1"/>
    </xf>
    <xf numFmtId="0" fontId="102" fillId="0" borderId="71" xfId="244" applyFont="1" applyFill="1" applyBorder="1" applyAlignment="1">
      <alignment horizontal="center" vertical="center" wrapText="1"/>
    </xf>
    <xf numFmtId="0" fontId="14" fillId="0" borderId="72" xfId="244" applyFont="1" applyFill="1" applyBorder="1" applyAlignment="1">
      <alignment horizontal="left" vertical="center" wrapText="1"/>
    </xf>
    <xf numFmtId="0" fontId="14" fillId="0" borderId="9" xfId="244" applyFont="1" applyFill="1" applyBorder="1" applyAlignment="1">
      <alignment horizontal="left" vertical="center" wrapText="1"/>
    </xf>
    <xf numFmtId="0" fontId="14" fillId="2" borderId="70" xfId="244" applyFont="1" applyFill="1" applyBorder="1" applyAlignment="1">
      <alignment horizontal="left" vertical="center" wrapText="1"/>
    </xf>
    <xf numFmtId="0" fontId="14" fillId="2" borderId="72" xfId="244" applyFont="1" applyFill="1" applyBorder="1" applyAlignment="1">
      <alignment horizontal="left" vertical="center" wrapText="1"/>
    </xf>
    <xf numFmtId="0" fontId="14" fillId="2" borderId="9" xfId="244" applyFont="1" applyFill="1" applyBorder="1" applyAlignment="1">
      <alignment horizontal="left" vertical="center" wrapText="1"/>
    </xf>
    <xf numFmtId="0" fontId="102" fillId="0" borderId="73" xfId="244" applyFont="1" applyFill="1" applyBorder="1" applyAlignment="1">
      <alignment horizontal="center" vertical="center" textRotation="255" wrapText="1"/>
    </xf>
    <xf numFmtId="0" fontId="100" fillId="2" borderId="15" xfId="244" quotePrefix="1" applyFont="1" applyFill="1" applyBorder="1" applyAlignment="1">
      <alignment horizontal="center" vertical="center" wrapText="1"/>
    </xf>
    <xf numFmtId="0" fontId="19" fillId="2" borderId="58" xfId="244" applyFont="1" applyFill="1" applyBorder="1" applyAlignment="1">
      <alignment vertical="center" wrapText="1"/>
    </xf>
    <xf numFmtId="0" fontId="100" fillId="31" borderId="58" xfId="244" applyFont="1" applyFill="1" applyBorder="1" applyAlignment="1">
      <alignment vertical="center" wrapText="1"/>
    </xf>
    <xf numFmtId="0" fontId="102" fillId="2" borderId="58" xfId="244" applyFont="1" applyFill="1" applyBorder="1" applyAlignment="1">
      <alignment horizontal="center" vertical="center" wrapText="1"/>
    </xf>
    <xf numFmtId="0" fontId="102" fillId="2" borderId="74" xfId="244" applyFont="1" applyFill="1" applyBorder="1" applyAlignment="1">
      <alignment horizontal="center" vertical="center" wrapText="1"/>
    </xf>
    <xf numFmtId="0" fontId="102" fillId="2" borderId="67" xfId="244" applyFont="1" applyFill="1" applyBorder="1" applyAlignment="1">
      <alignment horizontal="center" vertical="center" wrapText="1"/>
    </xf>
    <xf numFmtId="0" fontId="102" fillId="2" borderId="66" xfId="244" applyFont="1" applyFill="1" applyBorder="1" applyAlignment="1">
      <alignment horizontal="center" vertical="center" wrapText="1"/>
    </xf>
    <xf numFmtId="0" fontId="102" fillId="2" borderId="73" xfId="244" applyFont="1" applyFill="1" applyBorder="1" applyAlignment="1">
      <alignment horizontal="center" vertical="center" textRotation="255" wrapText="1"/>
    </xf>
    <xf numFmtId="0" fontId="100" fillId="0" borderId="58" xfId="244" applyFont="1" applyFill="1" applyBorder="1" applyAlignment="1">
      <alignment vertical="center" wrapText="1"/>
    </xf>
    <xf numFmtId="0" fontId="14" fillId="2" borderId="75" xfId="244" applyFont="1" applyFill="1" applyBorder="1" applyAlignment="1">
      <alignment vertical="center" wrapText="1"/>
    </xf>
    <xf numFmtId="0" fontId="102" fillId="0" borderId="3" xfId="244" applyFont="1" applyFill="1" applyBorder="1" applyAlignment="1">
      <alignment horizontal="center" vertical="center" wrapText="1"/>
    </xf>
    <xf numFmtId="0" fontId="102" fillId="0" borderId="74" xfId="244" applyFont="1" applyFill="1" applyBorder="1" applyAlignment="1">
      <alignment horizontal="center" vertical="center" wrapText="1"/>
    </xf>
    <xf numFmtId="0" fontId="102" fillId="0" borderId="76" xfId="244" applyFont="1" applyFill="1" applyBorder="1" applyAlignment="1">
      <alignment horizontal="center" vertical="center" wrapText="1"/>
    </xf>
    <xf numFmtId="0" fontId="102" fillId="0" borderId="77" xfId="244" applyFont="1" applyFill="1" applyBorder="1" applyAlignment="1">
      <alignment horizontal="center" vertical="center" wrapText="1"/>
    </xf>
    <xf numFmtId="0" fontId="102" fillId="0" borderId="78" xfId="244" applyFont="1" applyFill="1" applyBorder="1" applyAlignment="1">
      <alignment horizontal="center" vertical="center" wrapText="1"/>
    </xf>
    <xf numFmtId="0" fontId="19" fillId="0" borderId="8" xfId="244" applyFont="1" applyFill="1" applyBorder="1" applyAlignment="1">
      <alignment vertical="center" wrapText="1"/>
    </xf>
    <xf numFmtId="0" fontId="100" fillId="0" borderId="8" xfId="244" applyFont="1" applyFill="1" applyBorder="1" applyAlignment="1">
      <alignment vertical="center" wrapText="1"/>
    </xf>
    <xf numFmtId="0" fontId="14" fillId="0" borderId="75" xfId="244" applyFont="1" applyFill="1" applyBorder="1" applyAlignment="1">
      <alignment vertical="center" wrapText="1"/>
    </xf>
    <xf numFmtId="0" fontId="102" fillId="0" borderId="9" xfId="244" applyFont="1" applyFill="1" applyBorder="1" applyAlignment="1">
      <alignment horizontal="center" vertical="center" wrapText="1"/>
    </xf>
    <xf numFmtId="0" fontId="14" fillId="0" borderId="79" xfId="244" applyFont="1" applyFill="1" applyBorder="1" applyAlignment="1">
      <alignment horizontal="left" vertical="center" wrapText="1"/>
    </xf>
    <xf numFmtId="0" fontId="14" fillId="2" borderId="8" xfId="244" applyFont="1" applyFill="1" applyBorder="1" applyAlignment="1">
      <alignment horizontal="left" vertical="center" wrapText="1"/>
    </xf>
    <xf numFmtId="0" fontId="102" fillId="0" borderId="76" xfId="244" applyFont="1" applyFill="1" applyBorder="1" applyAlignment="1">
      <alignment horizontal="center" vertical="center" wrapText="1" shrinkToFit="1"/>
    </xf>
    <xf numFmtId="0" fontId="102" fillId="0" borderId="80" xfId="244" applyFont="1" applyFill="1" applyBorder="1" applyAlignment="1">
      <alignment horizontal="center" vertical="center" wrapText="1"/>
    </xf>
    <xf numFmtId="0" fontId="19" fillId="0" borderId="8" xfId="244" applyFont="1" applyFill="1" applyBorder="1" applyAlignment="1">
      <alignment horizontal="left" vertical="center" wrapText="1"/>
    </xf>
    <xf numFmtId="0" fontId="100" fillId="0" borderId="8" xfId="244" applyFont="1" applyFill="1" applyBorder="1" applyAlignment="1">
      <alignment horizontal="left" vertical="center" wrapText="1"/>
    </xf>
    <xf numFmtId="0" fontId="14" fillId="2" borderId="6" xfId="244" applyFont="1" applyFill="1" applyBorder="1" applyAlignment="1">
      <alignment vertical="center" wrapText="1"/>
    </xf>
    <xf numFmtId="0" fontId="102" fillId="0" borderId="8" xfId="244" applyFont="1" applyFill="1" applyBorder="1" applyAlignment="1">
      <alignment horizontal="center" vertical="center" wrapText="1"/>
    </xf>
    <xf numFmtId="0" fontId="14" fillId="2" borderId="72" xfId="244" applyFont="1" applyFill="1" applyBorder="1" applyAlignment="1">
      <alignment vertical="center" wrapText="1"/>
    </xf>
    <xf numFmtId="0" fontId="14" fillId="2" borderId="8" xfId="244" applyFont="1" applyFill="1" applyBorder="1" applyAlignment="1">
      <alignment vertical="center" wrapText="1"/>
    </xf>
    <xf numFmtId="0" fontId="102" fillId="0" borderId="81" xfId="244" applyFont="1" applyFill="1" applyBorder="1" applyAlignment="1">
      <alignment horizontal="center" vertical="center" textRotation="255" wrapText="1"/>
    </xf>
    <xf numFmtId="0" fontId="100" fillId="0" borderId="75" xfId="244" quotePrefix="1" applyFont="1" applyFill="1" applyBorder="1" applyAlignment="1">
      <alignment horizontal="center" vertical="center" wrapText="1"/>
    </xf>
    <xf numFmtId="0" fontId="19" fillId="2" borderId="8" xfId="244" applyFont="1" applyFill="1" applyBorder="1" applyAlignment="1">
      <alignment horizontal="left" vertical="center" wrapText="1"/>
    </xf>
    <xf numFmtId="0" fontId="100" fillId="0" borderId="60" xfId="244" applyFont="1" applyFill="1" applyBorder="1" applyAlignment="1">
      <alignment vertical="center" wrapText="1"/>
    </xf>
    <xf numFmtId="0" fontId="14" fillId="0" borderId="82" xfId="244" applyFont="1" applyFill="1" applyBorder="1" applyAlignment="1">
      <alignment horizontal="left" vertical="center" wrapText="1"/>
    </xf>
    <xf numFmtId="0" fontId="102" fillId="0" borderId="83" xfId="244" applyFont="1" applyFill="1" applyBorder="1" applyAlignment="1">
      <alignment horizontal="center" vertical="center" wrapText="1"/>
    </xf>
    <xf numFmtId="0" fontId="102" fillId="0" borderId="60" xfId="244" applyFont="1" applyFill="1" applyBorder="1" applyAlignment="1">
      <alignment horizontal="center" vertical="center" wrapText="1"/>
    </xf>
    <xf numFmtId="0" fontId="102" fillId="0" borderId="84" xfId="244" applyFont="1" applyFill="1" applyBorder="1" applyAlignment="1">
      <alignment horizontal="center" vertical="center" wrapText="1"/>
    </xf>
    <xf numFmtId="0" fontId="14" fillId="2" borderId="79" xfId="244" applyFont="1" applyFill="1" applyBorder="1" applyAlignment="1">
      <alignment horizontal="left" vertical="center" wrapText="1"/>
    </xf>
    <xf numFmtId="0" fontId="14" fillId="2" borderId="60" xfId="244" applyFont="1" applyFill="1" applyBorder="1" applyAlignment="1">
      <alignment horizontal="left" vertical="center" wrapText="1"/>
    </xf>
    <xf numFmtId="0" fontId="102" fillId="0" borderId="85" xfId="244" applyFont="1" applyFill="1" applyBorder="1" applyAlignment="1">
      <alignment horizontal="center" vertical="center" wrapText="1"/>
    </xf>
    <xf numFmtId="0" fontId="100" fillId="0" borderId="35" xfId="244" quotePrefix="1" applyFont="1" applyFill="1" applyBorder="1" applyAlignment="1">
      <alignment horizontal="center" vertical="center" wrapText="1"/>
    </xf>
    <xf numFmtId="0" fontId="14" fillId="2" borderId="86" xfId="244" applyFont="1" applyFill="1" applyBorder="1" applyAlignment="1">
      <alignment horizontal="left" vertical="center" wrapText="1"/>
    </xf>
    <xf numFmtId="0" fontId="14" fillId="2" borderId="58" xfId="244" applyFont="1" applyFill="1" applyBorder="1" applyAlignment="1">
      <alignment horizontal="left" vertical="center" wrapText="1"/>
    </xf>
    <xf numFmtId="0" fontId="100" fillId="2" borderId="12" xfId="244" applyFont="1" applyFill="1" applyBorder="1" applyAlignment="1">
      <alignment vertical="center" wrapText="1"/>
    </xf>
    <xf numFmtId="0" fontId="14" fillId="2" borderId="75" xfId="244" applyFont="1" applyFill="1" applyBorder="1" applyAlignment="1">
      <alignment horizontal="left" vertical="center" wrapText="1"/>
    </xf>
    <xf numFmtId="0" fontId="102" fillId="0" borderId="13" xfId="244" applyFont="1" applyFill="1" applyBorder="1" applyAlignment="1">
      <alignment horizontal="center" vertical="center" wrapText="1"/>
    </xf>
    <xf numFmtId="0" fontId="14" fillId="2" borderId="87" xfId="244" applyFont="1" applyFill="1" applyBorder="1" applyAlignment="1">
      <alignment horizontal="left" vertical="center" wrapText="1"/>
    </xf>
    <xf numFmtId="0" fontId="14" fillId="2" borderId="12" xfId="244" applyFont="1" applyFill="1" applyBorder="1" applyAlignment="1">
      <alignment horizontal="left" vertical="center" wrapText="1"/>
    </xf>
    <xf numFmtId="0" fontId="102" fillId="0" borderId="40" xfId="244" applyFont="1" applyFill="1" applyBorder="1" applyAlignment="1">
      <alignment horizontal="center" vertical="center" wrapText="1"/>
    </xf>
    <xf numFmtId="0" fontId="102" fillId="0" borderId="34" xfId="244" applyFont="1" applyFill="1" applyBorder="1" applyAlignment="1">
      <alignment horizontal="center" vertical="center" wrapText="1"/>
    </xf>
    <xf numFmtId="0" fontId="100" fillId="0" borderId="88" xfId="244" quotePrefix="1" applyFont="1" applyFill="1" applyBorder="1" applyAlignment="1">
      <alignment horizontal="center" vertical="center" wrapText="1"/>
    </xf>
    <xf numFmtId="0" fontId="19" fillId="2" borderId="89" xfId="244" applyFont="1" applyFill="1" applyBorder="1" applyAlignment="1">
      <alignment horizontal="left" vertical="center" wrapText="1"/>
    </xf>
    <xf numFmtId="0" fontId="100" fillId="2" borderId="90" xfId="244" applyFont="1" applyFill="1" applyBorder="1" applyAlignment="1">
      <alignment vertical="center" wrapText="1"/>
    </xf>
    <xf numFmtId="0" fontId="14" fillId="2" borderId="91" xfId="244" applyFont="1" applyFill="1" applyBorder="1" applyAlignment="1">
      <alignment horizontal="left" vertical="center" wrapText="1"/>
    </xf>
    <xf numFmtId="0" fontId="14" fillId="2" borderId="89" xfId="244" applyFont="1" applyFill="1" applyBorder="1" applyAlignment="1">
      <alignment horizontal="left" vertical="center" wrapText="1"/>
    </xf>
    <xf numFmtId="0" fontId="102" fillId="2" borderId="13" xfId="244" applyFont="1" applyFill="1" applyBorder="1" applyAlignment="1">
      <alignment horizontal="center" vertical="center" wrapText="1"/>
    </xf>
    <xf numFmtId="0" fontId="102" fillId="2" borderId="12" xfId="244" applyFont="1" applyFill="1" applyBorder="1" applyAlignment="1">
      <alignment horizontal="center" vertical="center" wrapText="1"/>
    </xf>
    <xf numFmtId="0" fontId="102" fillId="2" borderId="62" xfId="244" applyFont="1" applyFill="1" applyBorder="1" applyAlignment="1">
      <alignment horizontal="center" vertical="center" wrapText="1"/>
    </xf>
    <xf numFmtId="0" fontId="14" fillId="2" borderId="92" xfId="244" applyFont="1" applyFill="1" applyBorder="1" applyAlignment="1">
      <alignment horizontal="left" vertical="center" wrapText="1"/>
    </xf>
    <xf numFmtId="0" fontId="14" fillId="2" borderId="90" xfId="244" applyFont="1" applyFill="1" applyBorder="1" applyAlignment="1">
      <alignment horizontal="left" vertical="center" wrapText="1"/>
    </xf>
    <xf numFmtId="0" fontId="102" fillId="2" borderId="40" xfId="244" applyFont="1" applyFill="1" applyBorder="1" applyAlignment="1">
      <alignment horizontal="center" vertical="center" wrapText="1"/>
    </xf>
    <xf numFmtId="0" fontId="102" fillId="2" borderId="34" xfId="244" applyFont="1" applyFill="1" applyBorder="1" applyAlignment="1">
      <alignment horizontal="center" vertical="center" wrapText="1"/>
    </xf>
    <xf numFmtId="0" fontId="96" fillId="0" borderId="0" xfId="244" applyFont="1" applyBorder="1" applyAlignment="1">
      <alignment horizontal="center" vertical="center" wrapText="1"/>
    </xf>
    <xf numFmtId="0" fontId="96" fillId="0" borderId="0" xfId="244" applyFont="1" applyBorder="1" applyAlignment="1">
      <alignment horizontal="left" wrapText="1"/>
    </xf>
    <xf numFmtId="0" fontId="96" fillId="0" borderId="0" xfId="244" applyFont="1" applyBorder="1" applyAlignment="1">
      <alignment horizontal="right" wrapText="1"/>
    </xf>
    <xf numFmtId="0" fontId="96" fillId="32" borderId="16" xfId="244" applyFont="1" applyFill="1" applyBorder="1" applyAlignment="1">
      <alignment horizontal="center" vertical="center" wrapText="1"/>
    </xf>
    <xf numFmtId="0" fontId="96" fillId="32" borderId="17" xfId="244" applyFont="1" applyFill="1" applyBorder="1" applyAlignment="1">
      <alignment horizontal="center" vertical="center" wrapText="1"/>
    </xf>
    <xf numFmtId="0" fontId="96" fillId="32" borderId="53" xfId="244" applyFont="1" applyFill="1" applyBorder="1" applyAlignment="1">
      <alignment horizontal="center" vertical="center" wrapText="1"/>
    </xf>
    <xf numFmtId="0" fontId="96" fillId="32" borderId="93" xfId="244" applyFont="1" applyFill="1" applyBorder="1" applyAlignment="1">
      <alignment horizontal="center" vertical="center" wrapText="1"/>
    </xf>
    <xf numFmtId="0" fontId="96" fillId="32" borderId="94" xfId="244" applyFont="1" applyFill="1" applyBorder="1" applyAlignment="1">
      <alignment horizontal="center" vertical="center" wrapText="1"/>
    </xf>
    <xf numFmtId="0" fontId="96" fillId="21" borderId="95" xfId="244" applyFont="1" applyFill="1" applyBorder="1" applyAlignment="1">
      <alignment horizontal="center" vertical="center" wrapText="1"/>
    </xf>
    <xf numFmtId="0" fontId="96" fillId="21" borderId="93" xfId="244" applyFont="1" applyFill="1" applyBorder="1" applyAlignment="1">
      <alignment horizontal="center" vertical="center" wrapText="1"/>
    </xf>
    <xf numFmtId="0" fontId="96" fillId="32" borderId="96" xfId="244" applyFont="1" applyFill="1" applyBorder="1" applyAlignment="1">
      <alignment horizontal="center" vertical="center" wrapText="1"/>
    </xf>
    <xf numFmtId="0" fontId="104" fillId="33" borderId="46" xfId="244" applyFont="1" applyFill="1" applyBorder="1" applyAlignment="1">
      <alignment horizontal="center" vertical="center" shrinkToFit="1"/>
    </xf>
    <xf numFmtId="0" fontId="96" fillId="0" borderId="18" xfId="244" applyFont="1" applyBorder="1" applyAlignment="1">
      <alignment horizontal="center" vertical="center" wrapText="1"/>
    </xf>
    <xf numFmtId="0" fontId="96" fillId="0" borderId="0" xfId="244" applyFont="1" applyBorder="1" applyAlignment="1">
      <alignment wrapText="1"/>
    </xf>
    <xf numFmtId="0" fontId="96" fillId="0" borderId="0" xfId="244" applyFont="1" applyAlignment="1">
      <alignment vertical="center" wrapText="1"/>
    </xf>
    <xf numFmtId="0" fontId="105" fillId="0" borderId="0" xfId="244" applyFont="1" applyAlignment="1">
      <alignment vertical="center" textRotation="180"/>
    </xf>
    <xf numFmtId="0" fontId="105" fillId="0" borderId="0" xfId="244" applyFont="1" applyAlignment="1">
      <alignment vertical="center" wrapText="1"/>
    </xf>
    <xf numFmtId="0" fontId="95" fillId="0" borderId="0" xfId="244" applyFont="1" applyBorder="1" applyAlignment="1">
      <alignment horizontal="left" vertical="center"/>
    </xf>
    <xf numFmtId="0" fontId="96" fillId="0" borderId="16" xfId="244" applyFont="1" applyFill="1" applyBorder="1" applyAlignment="1">
      <alignment horizontal="center" vertical="center" wrapText="1"/>
    </xf>
    <xf numFmtId="0" fontId="107" fillId="17" borderId="98" xfId="244" applyFont="1" applyFill="1" applyBorder="1" applyAlignment="1">
      <alignment horizontal="center" vertical="center" shrinkToFit="1"/>
    </xf>
    <xf numFmtId="0" fontId="107" fillId="17" borderId="51" xfId="244" applyFont="1" applyFill="1" applyBorder="1" applyAlignment="1">
      <alignment horizontal="center" vertical="center" shrinkToFit="1"/>
    </xf>
    <xf numFmtId="0" fontId="92" fillId="0" borderId="0" xfId="244" applyFont="1" applyBorder="1" applyAlignment="1">
      <alignment horizontal="left" vertical="center"/>
    </xf>
    <xf numFmtId="0" fontId="96" fillId="0" borderId="100" xfId="244" applyFont="1" applyFill="1" applyBorder="1" applyAlignment="1">
      <alignment horizontal="center" vertical="center" shrinkToFit="1"/>
    </xf>
    <xf numFmtId="0" fontId="96" fillId="0" borderId="101" xfId="244" applyFont="1" applyFill="1" applyBorder="1" applyAlignment="1">
      <alignment horizontal="center" vertical="center" wrapText="1"/>
    </xf>
    <xf numFmtId="0" fontId="96" fillId="0" borderId="102" xfId="244" applyFont="1" applyFill="1" applyBorder="1" applyAlignment="1">
      <alignment horizontal="center" vertical="center" shrinkToFit="1"/>
    </xf>
    <xf numFmtId="0" fontId="96" fillId="0" borderId="103" xfId="244" applyFont="1" applyFill="1" applyBorder="1" applyAlignment="1">
      <alignment horizontal="center" vertical="center" wrapText="1"/>
    </xf>
    <xf numFmtId="0" fontId="107" fillId="17" borderId="38" xfId="244" applyFont="1" applyFill="1" applyBorder="1" applyAlignment="1">
      <alignment horizontal="center" vertical="center" wrapText="1"/>
    </xf>
    <xf numFmtId="0" fontId="107" fillId="17" borderId="104" xfId="244" applyFont="1" applyFill="1" applyBorder="1" applyAlignment="1">
      <alignment horizontal="center" vertical="top" wrapText="1"/>
    </xf>
    <xf numFmtId="0" fontId="14" fillId="0" borderId="63" xfId="244" applyFont="1" applyFill="1" applyBorder="1" applyAlignment="1">
      <alignment vertical="center" wrapText="1"/>
    </xf>
    <xf numFmtId="0" fontId="14" fillId="0" borderId="105" xfId="244" applyFont="1" applyFill="1" applyBorder="1" applyAlignment="1">
      <alignment vertical="center" wrapText="1"/>
    </xf>
    <xf numFmtId="0" fontId="14" fillId="2" borderId="105" xfId="244" applyFont="1" applyFill="1" applyBorder="1" applyAlignment="1">
      <alignment vertical="center" wrapText="1"/>
    </xf>
    <xf numFmtId="0" fontId="102" fillId="0" borderId="44" xfId="244" applyFont="1" applyFill="1" applyBorder="1" applyAlignment="1">
      <alignment horizontal="center" vertical="center" wrapText="1"/>
    </xf>
    <xf numFmtId="0" fontId="102" fillId="0" borderId="64" xfId="244" applyFont="1" applyFill="1" applyBorder="1" applyAlignment="1">
      <alignment horizontal="center" vertical="center" wrapText="1"/>
    </xf>
    <xf numFmtId="0" fontId="100" fillId="0" borderId="39" xfId="244" applyFont="1" applyFill="1" applyBorder="1">
      <alignment vertical="center"/>
    </xf>
    <xf numFmtId="0" fontId="14" fillId="0" borderId="72" xfId="244" applyFont="1" applyFill="1" applyBorder="1" applyAlignment="1">
      <alignment vertical="center" wrapText="1"/>
    </xf>
    <xf numFmtId="0" fontId="14" fillId="2" borderId="74" xfId="244" applyFont="1" applyFill="1" applyBorder="1" applyAlignment="1">
      <alignment vertical="center" wrapText="1"/>
    </xf>
    <xf numFmtId="0" fontId="14" fillId="0" borderId="74" xfId="244" applyFont="1" applyFill="1" applyBorder="1" applyAlignment="1">
      <alignment horizontal="left" vertical="center" wrapText="1"/>
    </xf>
    <xf numFmtId="0" fontId="102" fillId="0" borderId="6" xfId="244" applyFont="1" applyFill="1" applyBorder="1" applyAlignment="1">
      <alignment horizontal="center" vertical="center" wrapText="1"/>
    </xf>
    <xf numFmtId="0" fontId="100" fillId="0" borderId="76" xfId="244" applyFont="1" applyFill="1" applyBorder="1">
      <alignment vertical="center"/>
    </xf>
    <xf numFmtId="0" fontId="14" fillId="2" borderId="74" xfId="244" applyFont="1" applyFill="1" applyBorder="1" applyAlignment="1">
      <alignment horizontal="left" vertical="center" wrapText="1"/>
    </xf>
    <xf numFmtId="0" fontId="14" fillId="2" borderId="106" xfId="244" applyFont="1" applyFill="1" applyBorder="1" applyAlignment="1">
      <alignment horizontal="left" vertical="center" wrapText="1"/>
    </xf>
    <xf numFmtId="0" fontId="102" fillId="0" borderId="107" xfId="244" applyFont="1" applyFill="1" applyBorder="1" applyAlignment="1">
      <alignment horizontal="center" vertical="center" wrapText="1"/>
    </xf>
    <xf numFmtId="0" fontId="102" fillId="0" borderId="89" xfId="244" applyFont="1" applyFill="1" applyBorder="1" applyAlignment="1">
      <alignment horizontal="center" vertical="center" wrapText="1"/>
    </xf>
    <xf numFmtId="0" fontId="100" fillId="0" borderId="108" xfId="244" applyFont="1" applyFill="1" applyBorder="1">
      <alignment vertical="center"/>
    </xf>
    <xf numFmtId="0" fontId="104" fillId="0" borderId="110" xfId="244" applyFont="1" applyFill="1" applyBorder="1" applyAlignment="1">
      <alignment horizontal="center" vertical="center" shrinkToFit="1"/>
    </xf>
    <xf numFmtId="0" fontId="104" fillId="0" borderId="91" xfId="244" applyFont="1" applyFill="1" applyBorder="1" applyAlignment="1">
      <alignment horizontal="center" vertical="center" shrinkToFit="1"/>
    </xf>
    <xf numFmtId="0" fontId="95" fillId="0" borderId="57" xfId="244" applyFont="1" applyBorder="1">
      <alignment vertical="center"/>
    </xf>
    <xf numFmtId="0" fontId="107" fillId="0" borderId="0" xfId="244" applyFont="1" applyBorder="1" applyAlignment="1">
      <alignment horizontal="left" wrapText="1"/>
    </xf>
    <xf numFmtId="0" fontId="107" fillId="0" borderId="0" xfId="244" applyFont="1" applyBorder="1" applyAlignment="1">
      <alignment horizontal="right" wrapText="1"/>
    </xf>
    <xf numFmtId="0" fontId="107" fillId="0" borderId="0" xfId="244" applyFont="1" applyBorder="1" applyAlignment="1">
      <alignment wrapText="1"/>
    </xf>
    <xf numFmtId="0" fontId="107" fillId="0" borderId="0" xfId="244" applyFont="1" applyAlignment="1">
      <alignment vertical="center" wrapText="1"/>
    </xf>
    <xf numFmtId="0" fontId="86" fillId="0" borderId="110" xfId="243" applyBorder="1"/>
    <xf numFmtId="0" fontId="86" fillId="0" borderId="19" xfId="243" applyBorder="1"/>
    <xf numFmtId="0" fontId="86" fillId="0" borderId="91" xfId="243" applyBorder="1"/>
    <xf numFmtId="0" fontId="86" fillId="0" borderId="38" xfId="243" applyBorder="1"/>
    <xf numFmtId="0" fontId="86" fillId="0" borderId="0" xfId="243" applyBorder="1"/>
    <xf numFmtId="0" fontId="110" fillId="0" borderId="0" xfId="243" applyFont="1" applyBorder="1"/>
    <xf numFmtId="0" fontId="86" fillId="0" borderId="41" xfId="243" applyBorder="1"/>
    <xf numFmtId="0" fontId="86" fillId="0" borderId="5" xfId="243" applyBorder="1"/>
    <xf numFmtId="0" fontId="89" fillId="0" borderId="0" xfId="243" applyFont="1" applyBorder="1"/>
    <xf numFmtId="0" fontId="86" fillId="0" borderId="98" xfId="243" applyBorder="1"/>
    <xf numFmtId="0" fontId="86" fillId="0" borderId="49" xfId="243" applyBorder="1"/>
    <xf numFmtId="0" fontId="86" fillId="0" borderId="97" xfId="243" applyBorder="1"/>
    <xf numFmtId="0" fontId="0" fillId="0" borderId="0" xfId="0" applyBorder="1"/>
    <xf numFmtId="0" fontId="20" fillId="0" borderId="0" xfId="0" applyFont="1" applyAlignment="1">
      <alignment vertical="center"/>
    </xf>
    <xf numFmtId="0" fontId="20" fillId="0" borderId="45" xfId="0" applyFont="1" applyBorder="1" applyAlignment="1">
      <alignment vertical="center"/>
    </xf>
    <xf numFmtId="0" fontId="20" fillId="0" borderId="42" xfId="0" applyFont="1" applyBorder="1" applyAlignment="1">
      <alignment vertical="center"/>
    </xf>
    <xf numFmtId="0" fontId="20" fillId="0" borderId="64" xfId="0" applyFont="1" applyBorder="1" applyAlignment="1">
      <alignment vertical="center"/>
    </xf>
    <xf numFmtId="0" fontId="20" fillId="0" borderId="120" xfId="0" applyFont="1" applyBorder="1" applyAlignment="1">
      <alignment vertical="center"/>
    </xf>
    <xf numFmtId="0" fontId="20" fillId="0" borderId="7" xfId="0" applyFont="1" applyBorder="1" applyAlignment="1">
      <alignment vertical="center"/>
    </xf>
    <xf numFmtId="0" fontId="20" fillId="0" borderId="9" xfId="0" applyFont="1" applyBorder="1" applyAlignment="1">
      <alignment vertical="center"/>
    </xf>
    <xf numFmtId="0" fontId="20" fillId="0" borderId="7" xfId="0" quotePrefix="1" applyFont="1" applyBorder="1" applyAlignment="1">
      <alignment vertical="center"/>
    </xf>
    <xf numFmtId="0" fontId="20" fillId="0" borderId="121" xfId="0" applyFont="1" applyBorder="1" applyAlignment="1">
      <alignment vertical="center"/>
    </xf>
    <xf numFmtId="0" fontId="20" fillId="0" borderId="122" xfId="0" quotePrefix="1" applyFont="1" applyBorder="1" applyAlignment="1">
      <alignment vertical="center"/>
    </xf>
    <xf numFmtId="0" fontId="20" fillId="0" borderId="89" xfId="0" applyFont="1" applyBorder="1" applyAlignment="1">
      <alignment vertical="center"/>
    </xf>
    <xf numFmtId="0" fontId="20" fillId="0" borderId="43" xfId="0" applyFont="1" applyBorder="1" applyAlignment="1">
      <alignment vertical="center"/>
    </xf>
    <xf numFmtId="0" fontId="20" fillId="0" borderId="80" xfId="0" applyFont="1" applyBorder="1" applyAlignment="1">
      <alignment vertical="center"/>
    </xf>
    <xf numFmtId="193" fontId="20" fillId="0" borderId="76" xfId="0" applyNumberFormat="1" applyFont="1" applyBorder="1" applyAlignment="1">
      <alignment vertical="center"/>
    </xf>
    <xf numFmtId="193" fontId="20" fillId="0" borderId="80" xfId="0" applyNumberFormat="1" applyFont="1" applyBorder="1" applyAlignment="1">
      <alignment vertical="center"/>
    </xf>
    <xf numFmtId="0" fontId="20" fillId="0" borderId="122" xfId="0" applyFont="1" applyBorder="1" applyAlignment="1">
      <alignment vertical="center"/>
    </xf>
    <xf numFmtId="0" fontId="20" fillId="0" borderId="124" xfId="0" applyFont="1" applyBorder="1" applyAlignment="1">
      <alignment vertical="center"/>
    </xf>
    <xf numFmtId="193" fontId="20" fillId="0" borderId="124" xfId="0" applyNumberFormat="1" applyFont="1" applyBorder="1" applyAlignment="1">
      <alignment vertical="center"/>
    </xf>
    <xf numFmtId="0" fontId="20" fillId="0" borderId="91" xfId="0" applyFont="1" applyBorder="1" applyAlignment="1">
      <alignment vertical="center"/>
    </xf>
    <xf numFmtId="0" fontId="20" fillId="0" borderId="19" xfId="0" applyFont="1" applyBorder="1" applyAlignment="1">
      <alignment vertical="center"/>
    </xf>
    <xf numFmtId="0" fontId="20" fillId="0" borderId="110" xfId="0" applyFont="1" applyBorder="1" applyAlignment="1">
      <alignment vertical="center"/>
    </xf>
    <xf numFmtId="194" fontId="20" fillId="0" borderId="110" xfId="0" applyNumberFormat="1" applyFont="1" applyBorder="1" applyAlignment="1">
      <alignment vertical="center"/>
    </xf>
    <xf numFmtId="192" fontId="20" fillId="0" borderId="0" xfId="0" applyNumberFormat="1" applyFont="1" applyAlignment="1">
      <alignment vertical="center"/>
    </xf>
    <xf numFmtId="0" fontId="10" fillId="0" borderId="0" xfId="243" applyFont="1"/>
    <xf numFmtId="14" fontId="10" fillId="0" borderId="0" xfId="243" applyNumberFormat="1" applyFont="1"/>
    <xf numFmtId="14" fontId="12" fillId="0" borderId="0" xfId="243" applyNumberFormat="1" applyFont="1"/>
    <xf numFmtId="0" fontId="100" fillId="0" borderId="12" xfId="244" applyFont="1" applyFill="1" applyBorder="1" applyAlignment="1">
      <alignment horizontal="center" vertical="center" wrapText="1"/>
    </xf>
    <xf numFmtId="0" fontId="100" fillId="0" borderId="62" xfId="244" applyFont="1" applyFill="1" applyBorder="1" applyAlignment="1">
      <alignment horizontal="center" vertical="center" wrapText="1"/>
    </xf>
    <xf numFmtId="0" fontId="20" fillId="0" borderId="97" xfId="0" applyFont="1" applyBorder="1" applyAlignment="1">
      <alignment vertical="center"/>
    </xf>
    <xf numFmtId="193" fontId="20" fillId="0" borderId="126" xfId="0" applyNumberFormat="1" applyFont="1" applyBorder="1" applyAlignment="1">
      <alignment vertical="center"/>
    </xf>
    <xf numFmtId="0" fontId="20" fillId="0" borderId="47" xfId="0" applyFont="1" applyBorder="1" applyAlignment="1">
      <alignment vertical="center"/>
    </xf>
    <xf numFmtId="0" fontId="20" fillId="0" borderId="75" xfId="0" applyFont="1" applyBorder="1" applyAlignment="1">
      <alignment vertical="center"/>
    </xf>
    <xf numFmtId="193" fontId="20" fillId="0" borderId="98" xfId="0" applyNumberFormat="1" applyFont="1" applyBorder="1" applyAlignment="1">
      <alignment vertical="center"/>
    </xf>
    <xf numFmtId="193" fontId="20" fillId="0" borderId="40" xfId="0" applyNumberFormat="1" applyFont="1" applyBorder="1" applyAlignment="1">
      <alignment vertical="center"/>
    </xf>
    <xf numFmtId="0" fontId="20" fillId="0" borderId="16" xfId="0" applyFont="1" applyBorder="1" applyAlignment="1">
      <alignment vertical="center"/>
    </xf>
    <xf numFmtId="194" fontId="20" fillId="0" borderId="96" xfId="0" applyNumberFormat="1" applyFont="1" applyBorder="1" applyAlignment="1">
      <alignment vertical="center"/>
    </xf>
    <xf numFmtId="0" fontId="20" fillId="0" borderId="127" xfId="0" applyFont="1" applyBorder="1" applyAlignment="1">
      <alignment vertical="center"/>
    </xf>
    <xf numFmtId="0" fontId="119" fillId="0" borderId="0" xfId="0" applyFont="1"/>
    <xf numFmtId="0" fontId="120" fillId="0" borderId="0" xfId="0" applyFont="1"/>
    <xf numFmtId="0" fontId="0" fillId="0" borderId="0" xfId="0" applyAlignment="1">
      <alignment wrapText="1"/>
    </xf>
    <xf numFmtId="0" fontId="17" fillId="0" borderId="0" xfId="0" applyFont="1"/>
    <xf numFmtId="0" fontId="86" fillId="0" borderId="13" xfId="243" applyBorder="1" applyAlignment="1">
      <alignment horizontal="center" vertical="center"/>
    </xf>
    <xf numFmtId="0" fontId="86" fillId="0" borderId="10" xfId="243" applyBorder="1" applyAlignment="1">
      <alignment horizontal="center"/>
    </xf>
    <xf numFmtId="0" fontId="86" fillId="0" borderId="0" xfId="243" applyBorder="1" applyAlignment="1">
      <alignment horizontal="center"/>
    </xf>
    <xf numFmtId="0" fontId="14" fillId="0" borderId="0" xfId="0" applyFont="1" applyAlignment="1">
      <alignment horizontal="center"/>
    </xf>
    <xf numFmtId="0" fontId="14" fillId="0" borderId="0" xfId="0" applyFont="1" applyBorder="1" applyAlignment="1">
      <alignment horizontal="center"/>
    </xf>
    <xf numFmtId="0" fontId="96" fillId="21" borderId="17" xfId="244" applyFont="1" applyFill="1" applyBorder="1" applyAlignment="1">
      <alignment horizontal="center" vertical="center" wrapText="1"/>
    </xf>
    <xf numFmtId="196" fontId="17" fillId="0" borderId="114" xfId="0" applyNumberFormat="1" applyFont="1" applyBorder="1" applyAlignment="1">
      <alignment vertical="center"/>
    </xf>
    <xf numFmtId="0" fontId="14" fillId="0" borderId="114" xfId="0" applyFont="1" applyBorder="1" applyAlignment="1">
      <alignment horizontal="center" vertical="center"/>
    </xf>
    <xf numFmtId="0" fontId="0" fillId="0" borderId="114" xfId="0" applyBorder="1" applyAlignment="1">
      <alignment horizontal="center" vertical="center" wrapText="1"/>
    </xf>
    <xf numFmtId="0" fontId="17" fillId="0" borderId="114" xfId="0" applyFont="1" applyBorder="1" applyAlignment="1">
      <alignment horizontal="center" vertical="center"/>
    </xf>
    <xf numFmtId="0" fontId="17" fillId="0" borderId="142" xfId="0" applyFont="1" applyBorder="1" applyAlignment="1">
      <alignment vertical="center" wrapText="1"/>
    </xf>
    <xf numFmtId="0" fontId="17" fillId="0" borderId="139" xfId="0" applyFont="1" applyBorder="1" applyAlignment="1">
      <alignment horizontal="left" vertical="center"/>
    </xf>
    <xf numFmtId="0" fontId="17" fillId="0" borderId="141" xfId="0" applyFont="1" applyBorder="1" applyAlignment="1">
      <alignment horizontal="left" vertical="center"/>
    </xf>
    <xf numFmtId="0" fontId="120" fillId="0" borderId="130" xfId="0" applyFont="1" applyBorder="1" applyAlignment="1">
      <alignment horizontal="center" vertical="center"/>
    </xf>
    <xf numFmtId="0" fontId="120" fillId="0" borderId="128" xfId="0" applyFont="1" applyBorder="1" applyAlignment="1">
      <alignment horizontal="center" vertical="center"/>
    </xf>
    <xf numFmtId="0" fontId="120" fillId="0" borderId="129" xfId="0" applyFont="1" applyBorder="1" applyAlignment="1">
      <alignment horizontal="center" vertical="center"/>
    </xf>
    <xf numFmtId="0" fontId="120" fillId="0" borderId="131" xfId="0" applyFont="1" applyBorder="1" applyAlignment="1">
      <alignment horizontal="center" vertical="center"/>
    </xf>
    <xf numFmtId="0" fontId="96" fillId="21" borderId="17" xfId="244" applyFont="1" applyFill="1" applyBorder="1" applyAlignment="1">
      <alignment horizontal="center" vertical="center" wrapText="1"/>
    </xf>
    <xf numFmtId="197" fontId="16" fillId="0" borderId="1" xfId="0" applyNumberFormat="1" applyFont="1" applyBorder="1" applyAlignment="1">
      <alignment horizontal="center" vertical="center"/>
    </xf>
    <xf numFmtId="197" fontId="16" fillId="0" borderId="10" xfId="0" applyNumberFormat="1" applyFont="1" applyBorder="1" applyAlignment="1">
      <alignment horizontal="center" vertical="center" wrapText="1"/>
    </xf>
    <xf numFmtId="197" fontId="16" fillId="0" borderId="77" xfId="0" applyNumberFormat="1" applyFont="1" applyBorder="1" applyAlignment="1">
      <alignment horizontal="center" vertical="center" wrapText="1"/>
    </xf>
    <xf numFmtId="197" fontId="16" fillId="0" borderId="2" xfId="0" applyNumberFormat="1" applyFont="1" applyBorder="1" applyAlignment="1">
      <alignment horizontal="center" vertical="center" wrapText="1"/>
    </xf>
    <xf numFmtId="197" fontId="16" fillId="0" borderId="10" xfId="0" applyNumberFormat="1" applyFont="1" applyBorder="1" applyAlignment="1">
      <alignment horizontal="center" vertical="center"/>
    </xf>
    <xf numFmtId="197" fontId="16" fillId="0" borderId="143" xfId="0" applyNumberFormat="1" applyFont="1" applyBorder="1" applyAlignment="1">
      <alignment horizontal="center" vertical="center" wrapText="1"/>
    </xf>
    <xf numFmtId="197" fontId="16" fillId="0" borderId="3" xfId="0" applyNumberFormat="1" applyFont="1" applyBorder="1" applyAlignment="1">
      <alignment horizontal="center" vertical="center" wrapText="1"/>
    </xf>
    <xf numFmtId="197" fontId="16" fillId="0" borderId="77" xfId="0" applyNumberFormat="1" applyFont="1" applyBorder="1" applyAlignment="1">
      <alignment horizontal="center" vertical="center"/>
    </xf>
    <xf numFmtId="197" fontId="16" fillId="0" borderId="131" xfId="0" applyNumberFormat="1" applyFont="1" applyBorder="1" applyAlignment="1">
      <alignment horizontal="center" vertical="center"/>
    </xf>
    <xf numFmtId="197" fontId="16" fillId="0" borderId="128" xfId="0" applyNumberFormat="1" applyFont="1" applyBorder="1" applyAlignment="1">
      <alignment horizontal="center" vertical="center" wrapText="1"/>
    </xf>
    <xf numFmtId="197" fontId="16" fillId="0" borderId="129" xfId="0" applyNumberFormat="1" applyFont="1" applyBorder="1" applyAlignment="1">
      <alignment horizontal="center" vertical="center" wrapText="1"/>
    </xf>
    <xf numFmtId="197" fontId="16" fillId="0" borderId="130" xfId="0" applyNumberFormat="1" applyFont="1" applyBorder="1" applyAlignment="1">
      <alignment horizontal="center" vertical="center"/>
    </xf>
    <xf numFmtId="197" fontId="16" fillId="0" borderId="138" xfId="0" applyNumberFormat="1" applyFont="1" applyBorder="1" applyAlignment="1">
      <alignment horizontal="center" vertical="center" wrapText="1"/>
    </xf>
    <xf numFmtId="197" fontId="16" fillId="0" borderId="128" xfId="0" applyNumberFormat="1" applyFont="1" applyBorder="1" applyAlignment="1">
      <alignment horizontal="center" vertical="center"/>
    </xf>
    <xf numFmtId="197" fontId="16" fillId="0" borderId="147" xfId="0" applyNumberFormat="1" applyFont="1" applyBorder="1" applyAlignment="1">
      <alignment horizontal="center" vertical="center" wrapText="1"/>
    </xf>
    <xf numFmtId="197" fontId="16" fillId="0" borderId="137" xfId="0" applyNumberFormat="1" applyFont="1" applyBorder="1" applyAlignment="1">
      <alignment horizontal="center" vertical="center" wrapText="1"/>
    </xf>
    <xf numFmtId="197" fontId="16" fillId="0" borderId="129" xfId="0" applyNumberFormat="1" applyFont="1" applyBorder="1" applyAlignment="1">
      <alignment horizontal="center" vertical="center"/>
    </xf>
    <xf numFmtId="197" fontId="16" fillId="0" borderId="2" xfId="0" applyNumberFormat="1" applyFont="1" applyBorder="1" applyAlignment="1">
      <alignment horizontal="center" vertical="center"/>
    </xf>
    <xf numFmtId="197" fontId="16" fillId="0" borderId="143" xfId="0" applyNumberFormat="1" applyFont="1" applyBorder="1" applyAlignment="1">
      <alignment horizontal="center" vertical="center"/>
    </xf>
    <xf numFmtId="197" fontId="16" fillId="0" borderId="3" xfId="0" applyNumberFormat="1" applyFont="1" applyBorder="1" applyAlignment="1">
      <alignment horizontal="center" vertical="center"/>
    </xf>
    <xf numFmtId="197" fontId="16" fillId="0" borderId="138" xfId="0" applyNumberFormat="1" applyFont="1" applyBorder="1" applyAlignment="1">
      <alignment horizontal="center" vertical="center"/>
    </xf>
    <xf numFmtId="197" fontId="16" fillId="0" borderId="147" xfId="0" applyNumberFormat="1" applyFont="1" applyBorder="1" applyAlignment="1">
      <alignment horizontal="center" vertical="center"/>
    </xf>
    <xf numFmtId="197" fontId="16" fillId="0" borderId="137" xfId="0" applyNumberFormat="1" applyFont="1" applyBorder="1" applyAlignment="1">
      <alignment horizontal="center" vertical="center"/>
    </xf>
    <xf numFmtId="197" fontId="17" fillId="0" borderId="131" xfId="0" applyNumberFormat="1" applyFont="1" applyBorder="1" applyAlignment="1">
      <alignment horizontal="center" vertical="center"/>
    </xf>
    <xf numFmtId="197" fontId="17" fillId="0" borderId="128" xfId="0" applyNumberFormat="1" applyFont="1" applyBorder="1" applyAlignment="1">
      <alignment horizontal="center" vertical="center"/>
    </xf>
    <xf numFmtId="197" fontId="17" fillId="0" borderId="129" xfId="0" applyNumberFormat="1" applyFont="1" applyBorder="1" applyAlignment="1">
      <alignment horizontal="center" vertical="center"/>
    </xf>
    <xf numFmtId="0" fontId="95" fillId="0" borderId="97" xfId="244" applyFont="1" applyBorder="1">
      <alignment vertical="center"/>
    </xf>
    <xf numFmtId="0" fontId="95" fillId="0" borderId="98" xfId="244" applyFont="1" applyBorder="1">
      <alignment vertical="center"/>
    </xf>
    <xf numFmtId="0" fontId="95" fillId="0" borderId="41" xfId="244" applyFont="1" applyBorder="1">
      <alignment vertical="center"/>
    </xf>
    <xf numFmtId="0" fontId="95" fillId="0" borderId="38" xfId="244" applyFont="1" applyBorder="1">
      <alignment vertical="center"/>
    </xf>
    <xf numFmtId="197" fontId="107" fillId="17" borderId="110" xfId="244" applyNumberFormat="1" applyFont="1" applyFill="1" applyBorder="1" applyAlignment="1">
      <alignment horizontal="center" vertical="center" wrapText="1"/>
    </xf>
    <xf numFmtId="0" fontId="100" fillId="0" borderId="41" xfId="244" applyFont="1" applyFill="1" applyBorder="1">
      <alignment vertical="center"/>
    </xf>
    <xf numFmtId="0" fontId="100" fillId="0" borderId="38" xfId="244" applyFont="1" applyFill="1" applyBorder="1">
      <alignment vertical="center"/>
    </xf>
    <xf numFmtId="0" fontId="19" fillId="2" borderId="13" xfId="244" applyFont="1" applyFill="1" applyBorder="1" applyAlignment="1">
      <alignment horizontal="left" vertical="center" wrapText="1"/>
    </xf>
    <xf numFmtId="0" fontId="14" fillId="2" borderId="62" xfId="244" applyFont="1" applyFill="1" applyBorder="1" applyAlignment="1">
      <alignment horizontal="left" vertical="center" wrapText="1"/>
    </xf>
    <xf numFmtId="0" fontId="102" fillId="0" borderId="11" xfId="244" applyFont="1" applyFill="1" applyBorder="1" applyAlignment="1">
      <alignment horizontal="center" vertical="center" wrapText="1"/>
    </xf>
    <xf numFmtId="0" fontId="102" fillId="0" borderId="108" xfId="244" applyFont="1" applyFill="1" applyBorder="1" applyAlignment="1">
      <alignment horizontal="center" vertical="center" wrapText="1"/>
    </xf>
    <xf numFmtId="0" fontId="96" fillId="0" borderId="16" xfId="244" applyFont="1" applyBorder="1" applyAlignment="1">
      <alignment vertical="top"/>
    </xf>
    <xf numFmtId="0" fontId="96" fillId="0" borderId="16" xfId="244" applyFont="1" applyBorder="1" applyAlignment="1">
      <alignment horizontal="left"/>
    </xf>
    <xf numFmtId="0" fontId="96" fillId="0" borderId="17" xfId="244" applyFont="1" applyFill="1" applyBorder="1" applyAlignment="1">
      <alignment vertical="center"/>
    </xf>
    <xf numFmtId="0" fontId="95" fillId="0" borderId="91" xfId="244" applyFont="1" applyBorder="1">
      <alignment vertical="center"/>
    </xf>
    <xf numFmtId="0" fontId="95" fillId="0" borderId="110" xfId="244" applyFont="1" applyBorder="1">
      <alignment vertical="center"/>
    </xf>
    <xf numFmtId="0" fontId="96" fillId="0" borderId="17" xfId="244" applyFont="1" applyBorder="1" applyAlignment="1">
      <alignment horizontal="left"/>
    </xf>
    <xf numFmtId="0" fontId="96" fillId="21" borderId="17" xfId="244" applyFont="1" applyFill="1" applyBorder="1" applyAlignment="1">
      <alignment horizontal="center" vertical="center" wrapText="1"/>
    </xf>
    <xf numFmtId="0" fontId="124" fillId="0" borderId="44" xfId="244" applyFont="1" applyFill="1" applyBorder="1" applyAlignment="1">
      <alignment horizontal="center" vertical="center" wrapText="1"/>
    </xf>
    <xf numFmtId="0" fontId="111" fillId="0" borderId="9" xfId="243" applyFont="1" applyBorder="1" applyAlignment="1">
      <alignment horizontal="center" vertical="center"/>
    </xf>
    <xf numFmtId="0" fontId="111" fillId="0" borderId="8" xfId="243" applyFont="1" applyBorder="1" applyAlignment="1">
      <alignment horizontal="center" vertical="center"/>
    </xf>
    <xf numFmtId="0" fontId="127" fillId="0" borderId="0" xfId="243" applyFont="1" applyBorder="1"/>
    <xf numFmtId="0" fontId="86" fillId="0" borderId="123" xfId="243" applyBorder="1" applyAlignment="1"/>
    <xf numFmtId="14" fontId="86" fillId="0" borderId="9" xfId="243" applyNumberFormat="1" applyBorder="1" applyAlignment="1">
      <alignment horizontal="left" vertical="top"/>
    </xf>
    <xf numFmtId="0" fontId="6" fillId="0" borderId="9" xfId="243" applyFont="1" applyBorder="1" applyAlignment="1">
      <alignment horizontal="left" vertical="top"/>
    </xf>
    <xf numFmtId="0" fontId="86" fillId="0" borderId="9" xfId="243" applyBorder="1" applyAlignment="1"/>
    <xf numFmtId="0" fontId="124" fillId="0" borderId="1" xfId="244" applyFont="1" applyFill="1" applyBorder="1" applyAlignment="1">
      <alignment horizontal="center" vertical="center" wrapText="1"/>
    </xf>
    <xf numFmtId="0" fontId="124" fillId="0" borderId="63" xfId="244" applyFont="1" applyFill="1" applyBorder="1" applyAlignment="1">
      <alignment horizontal="center" vertical="center" wrapText="1"/>
    </xf>
    <xf numFmtId="197" fontId="16" fillId="0" borderId="132" xfId="0" applyNumberFormat="1" applyFont="1" applyBorder="1" applyAlignment="1">
      <alignment horizontal="center" vertical="center" wrapText="1"/>
    </xf>
    <xf numFmtId="197" fontId="16" fillId="0" borderId="149" xfId="0" applyNumberFormat="1" applyFont="1" applyBorder="1" applyAlignment="1">
      <alignment horizontal="center" vertical="center" wrapText="1"/>
    </xf>
    <xf numFmtId="0" fontId="86" fillId="0" borderId="13" xfId="243" applyBorder="1" applyAlignment="1">
      <alignment horizontal="center" vertical="center"/>
    </xf>
    <xf numFmtId="0" fontId="132" fillId="0" borderId="0" xfId="0" applyFont="1"/>
    <xf numFmtId="0" fontId="0" fillId="0" borderId="150" xfId="0" applyBorder="1"/>
    <xf numFmtId="0" fontId="0" fillId="0" borderId="151" xfId="0" applyBorder="1"/>
    <xf numFmtId="0" fontId="131" fillId="39" borderId="69" xfId="0" applyFont="1" applyFill="1" applyBorder="1" applyAlignment="1">
      <alignment horizontal="center"/>
    </xf>
    <xf numFmtId="0" fontId="0" fillId="0" borderId="152" xfId="0" applyBorder="1"/>
    <xf numFmtId="0" fontId="0" fillId="0" borderId="153" xfId="0" applyBorder="1"/>
    <xf numFmtId="0" fontId="0" fillId="0" borderId="154" xfId="0" applyBorder="1"/>
    <xf numFmtId="0" fontId="0" fillId="0" borderId="155" xfId="0" applyBorder="1"/>
    <xf numFmtId="0" fontId="0" fillId="0" borderId="156" xfId="0" applyBorder="1"/>
    <xf numFmtId="0" fontId="0" fillId="0" borderId="157" xfId="0" applyBorder="1"/>
    <xf numFmtId="0" fontId="133" fillId="0" borderId="0" xfId="0" applyFont="1"/>
    <xf numFmtId="0" fontId="88" fillId="0" borderId="69" xfId="0" applyFont="1" applyBorder="1" applyAlignment="1">
      <alignment horizontal="center"/>
    </xf>
    <xf numFmtId="0" fontId="88" fillId="40" borderId="69" xfId="0" applyFont="1" applyFill="1" applyBorder="1" applyAlignment="1">
      <alignment horizontal="center"/>
    </xf>
    <xf numFmtId="0" fontId="88" fillId="0" borderId="69" xfId="0" applyFont="1" applyFill="1" applyBorder="1" applyAlignment="1">
      <alignment horizontal="center"/>
    </xf>
    <xf numFmtId="0" fontId="0" fillId="0" borderId="154" xfId="0" applyBorder="1" applyAlignment="1">
      <alignment horizontal="center"/>
    </xf>
    <xf numFmtId="9" fontId="0" fillId="40" borderId="154" xfId="249" applyFont="1" applyFill="1" applyBorder="1"/>
    <xf numFmtId="0" fontId="0" fillId="0" borderId="69" xfId="0" applyBorder="1"/>
    <xf numFmtId="195" fontId="0" fillId="0" borderId="154" xfId="0" applyNumberFormat="1" applyBorder="1"/>
    <xf numFmtId="0" fontId="0" fillId="41" borderId="69" xfId="0" applyFill="1" applyBorder="1" applyAlignment="1">
      <alignment horizontal="center" vertical="center"/>
    </xf>
    <xf numFmtId="0" fontId="89" fillId="41" borderId="69" xfId="0" applyFont="1" applyFill="1" applyBorder="1" applyAlignment="1">
      <alignment horizontal="center" vertical="center" wrapText="1"/>
    </xf>
    <xf numFmtId="0" fontId="0" fillId="41" borderId="69" xfId="0" applyFill="1" applyBorder="1" applyAlignment="1">
      <alignment horizontal="center" vertical="center" wrapText="1"/>
    </xf>
    <xf numFmtId="0" fontId="0" fillId="41" borderId="154" xfId="0" applyFill="1" applyBorder="1"/>
    <xf numFmtId="199" fontId="0" fillId="41" borderId="154" xfId="249" applyNumberFormat="1" applyFont="1" applyFill="1" applyBorder="1"/>
    <xf numFmtId="0" fontId="0" fillId="41" borderId="154" xfId="0" applyFill="1" applyBorder="1" applyAlignment="1"/>
    <xf numFmtId="0" fontId="0" fillId="41" borderId="155" xfId="0" applyFill="1" applyBorder="1"/>
    <xf numFmtId="200" fontId="0" fillId="41" borderId="155" xfId="0" applyNumberFormat="1" applyFill="1" applyBorder="1" applyAlignment="1"/>
    <xf numFmtId="0" fontId="0" fillId="41" borderId="69" xfId="0" applyFill="1" applyBorder="1" applyAlignment="1">
      <alignment horizontal="center"/>
    </xf>
    <xf numFmtId="0" fontId="0" fillId="41" borderId="155" xfId="0" applyFill="1" applyBorder="1" applyAlignment="1">
      <alignment horizontal="center"/>
    </xf>
    <xf numFmtId="0" fontId="0" fillId="34" borderId="0" xfId="0" applyFont="1" applyFill="1"/>
    <xf numFmtId="0" fontId="0" fillId="34" borderId="0" xfId="0" applyFont="1" applyFill="1" applyAlignment="1">
      <alignment horizontal="left"/>
    </xf>
    <xf numFmtId="0" fontId="0" fillId="34" borderId="13" xfId="0" applyFont="1" applyFill="1" applyBorder="1" applyAlignment="1">
      <alignment horizontal="center" textRotation="90" wrapText="1"/>
    </xf>
    <xf numFmtId="0" fontId="0" fillId="34" borderId="13" xfId="0" applyFont="1" applyFill="1" applyBorder="1" applyAlignment="1">
      <alignment horizontal="center" vertical="center" wrapText="1"/>
    </xf>
    <xf numFmtId="0" fontId="0" fillId="34" borderId="0" xfId="0" applyFont="1" applyFill="1" applyAlignment="1">
      <alignment wrapText="1"/>
    </xf>
    <xf numFmtId="0" fontId="135" fillId="34" borderId="9" xfId="0" applyFont="1" applyFill="1" applyBorder="1" applyAlignment="1">
      <alignment horizontal="center" vertical="center"/>
    </xf>
    <xf numFmtId="0" fontId="135" fillId="34" borderId="8" xfId="0" applyFont="1" applyFill="1" applyBorder="1" applyAlignment="1">
      <alignment horizontal="center" vertical="center"/>
    </xf>
    <xf numFmtId="0" fontId="0" fillId="34" borderId="9" xfId="0" applyFont="1" applyFill="1" applyBorder="1" applyAlignment="1">
      <alignment horizontal="center" vertical="center" wrapText="1"/>
    </xf>
    <xf numFmtId="0" fontId="0" fillId="34" borderId="9" xfId="0" applyFont="1" applyFill="1" applyBorder="1" applyAlignment="1">
      <alignment horizontal="center" vertical="center"/>
    </xf>
    <xf numFmtId="0" fontId="0" fillId="34" borderId="9" xfId="0" applyFont="1" applyFill="1" applyBorder="1" applyAlignment="1">
      <alignment horizontal="center" vertical="center" textRotation="90" wrapText="1"/>
    </xf>
    <xf numFmtId="0" fontId="0" fillId="34" borderId="0" xfId="0" applyFont="1" applyFill="1" applyAlignment="1">
      <alignment horizontal="center" vertical="center" wrapText="1"/>
    </xf>
    <xf numFmtId="15" fontId="145" fillId="34" borderId="60" xfId="0" applyNumberFormat="1" applyFont="1" applyFill="1" applyBorder="1" applyAlignment="1">
      <alignment horizontal="center" vertical="center"/>
    </xf>
    <xf numFmtId="9" fontId="146" fillId="34" borderId="69" xfId="249" applyFont="1" applyFill="1" applyBorder="1"/>
    <xf numFmtId="0" fontId="146" fillId="34" borderId="0" xfId="0" applyFont="1" applyFill="1"/>
    <xf numFmtId="0" fontId="146" fillId="34" borderId="0" xfId="0" applyFont="1" applyFill="1" applyBorder="1"/>
    <xf numFmtId="0" fontId="145" fillId="34" borderId="154" xfId="0" applyFont="1" applyFill="1" applyBorder="1" applyAlignment="1">
      <alignment horizontal="center" vertical="center"/>
    </xf>
    <xf numFmtId="15" fontId="145" fillId="34" borderId="154" xfId="0" applyNumberFormat="1" applyFont="1" applyFill="1" applyBorder="1" applyAlignment="1">
      <alignment horizontal="left" vertical="center"/>
    </xf>
    <xf numFmtId="20" fontId="145" fillId="34" borderId="154" xfId="0" applyNumberFormat="1" applyFont="1" applyFill="1" applyBorder="1" applyAlignment="1">
      <alignment horizontal="center" vertical="center"/>
    </xf>
    <xf numFmtId="0" fontId="145" fillId="34" borderId="154" xfId="0" applyFont="1" applyFill="1" applyBorder="1" applyAlignment="1">
      <alignment horizontal="left" vertical="center"/>
    </xf>
    <xf numFmtId="9" fontId="146" fillId="34" borderId="0" xfId="249" applyFont="1" applyFill="1"/>
    <xf numFmtId="0" fontId="145" fillId="34" borderId="0" xfId="0" applyFont="1" applyFill="1" applyBorder="1" applyAlignment="1">
      <alignment horizontal="left" vertical="center"/>
    </xf>
    <xf numFmtId="0" fontId="0" fillId="34" borderId="154" xfId="0" applyFont="1" applyFill="1" applyBorder="1" applyAlignment="1">
      <alignment horizontal="left"/>
    </xf>
    <xf numFmtId="20" fontId="0" fillId="34" borderId="154" xfId="0" applyNumberFormat="1" applyFont="1" applyFill="1" applyBorder="1" applyAlignment="1">
      <alignment horizontal="center"/>
    </xf>
    <xf numFmtId="15" fontId="145" fillId="34" borderId="155" xfId="0" applyNumberFormat="1" applyFont="1" applyFill="1" applyBorder="1" applyAlignment="1">
      <alignment horizontal="left" vertical="center"/>
    </xf>
    <xf numFmtId="0" fontId="128" fillId="34" borderId="0" xfId="197" applyFont="1" applyFill="1" applyAlignment="1">
      <alignment horizontal="center"/>
    </xf>
    <xf numFmtId="0" fontId="128" fillId="34" borderId="0" xfId="197" applyFont="1" applyFill="1"/>
    <xf numFmtId="0" fontId="128" fillId="34" borderId="0" xfId="197" applyFont="1" applyFill="1" applyAlignment="1">
      <alignment horizontal="left"/>
    </xf>
    <xf numFmtId="0" fontId="128" fillId="34" borderId="0" xfId="197" applyFont="1" applyFill="1" applyAlignment="1"/>
    <xf numFmtId="0" fontId="134" fillId="34" borderId="0" xfId="197" applyFont="1" applyFill="1" applyAlignment="1"/>
    <xf numFmtId="0" fontId="128" fillId="34" borderId="0" xfId="197" applyFont="1" applyFill="1" applyBorder="1" applyAlignment="1">
      <alignment horizontal="center"/>
    </xf>
    <xf numFmtId="0" fontId="128" fillId="34" borderId="158" xfId="197" applyFont="1" applyFill="1" applyBorder="1"/>
    <xf numFmtId="0" fontId="128" fillId="34" borderId="125" xfId="197" applyFont="1" applyFill="1" applyBorder="1"/>
    <xf numFmtId="0" fontId="128" fillId="34" borderId="2" xfId="197" applyFont="1" applyFill="1" applyBorder="1" applyAlignment="1"/>
    <xf numFmtId="0" fontId="129" fillId="34" borderId="9" xfId="0" applyFont="1" applyFill="1" applyBorder="1" applyAlignment="1">
      <alignment horizontal="center" vertical="center" wrapText="1"/>
    </xf>
    <xf numFmtId="0" fontId="136" fillId="34" borderId="0" xfId="0" applyFont="1" applyFill="1" applyBorder="1" applyAlignment="1">
      <alignment horizontal="center" vertical="center"/>
    </xf>
    <xf numFmtId="0" fontId="128" fillId="34" borderId="0" xfId="197" applyFont="1" applyFill="1" applyBorder="1" applyAlignment="1"/>
    <xf numFmtId="0" fontId="136" fillId="34" borderId="0" xfId="0" applyFont="1" applyFill="1"/>
    <xf numFmtId="0" fontId="136" fillId="34" borderId="0" xfId="0" applyFont="1" applyFill="1" applyAlignment="1">
      <alignment horizontal="left"/>
    </xf>
    <xf numFmtId="195" fontId="0" fillId="0" borderId="155" xfId="0" applyNumberFormat="1" applyBorder="1"/>
    <xf numFmtId="0" fontId="88" fillId="0" borderId="0" xfId="0" applyFont="1" applyFill="1" applyBorder="1" applyAlignment="1">
      <alignment horizontal="center"/>
    </xf>
    <xf numFmtId="0" fontId="0" fillId="0" borderId="4" xfId="0" applyBorder="1"/>
    <xf numFmtId="0" fontId="0" fillId="0" borderId="154" xfId="0" applyBorder="1" applyAlignment="1">
      <alignment horizontal="left"/>
    </xf>
    <xf numFmtId="0" fontId="14" fillId="0" borderId="154" xfId="0" applyFont="1" applyBorder="1" applyAlignment="1">
      <alignment shrinkToFit="1"/>
    </xf>
    <xf numFmtId="0" fontId="14" fillId="34" borderId="154" xfId="0" applyFont="1" applyFill="1" applyBorder="1" applyAlignment="1">
      <alignment horizontal="left"/>
    </xf>
    <xf numFmtId="0" fontId="14" fillId="34" borderId="155" xfId="0" applyFont="1" applyFill="1" applyBorder="1" applyAlignment="1">
      <alignment horizontal="left"/>
    </xf>
    <xf numFmtId="0" fontId="0" fillId="34" borderId="9" xfId="0" applyFill="1" applyBorder="1" applyAlignment="1">
      <alignment vertical="center"/>
    </xf>
    <xf numFmtId="0" fontId="128" fillId="34" borderId="9" xfId="197" applyFont="1" applyFill="1" applyBorder="1"/>
    <xf numFmtId="0" fontId="147" fillId="0" borderId="9" xfId="197" applyFont="1" applyFill="1" applyBorder="1" applyAlignment="1">
      <alignment horizontal="center" vertical="center" wrapText="1"/>
    </xf>
    <xf numFmtId="195" fontId="149" fillId="0" borderId="9" xfId="0" applyNumberFormat="1" applyFont="1" applyBorder="1" applyAlignment="1">
      <alignment horizontal="center" vertical="center" wrapText="1"/>
    </xf>
    <xf numFmtId="0" fontId="14" fillId="34" borderId="9" xfId="0" applyFont="1" applyFill="1" applyBorder="1" applyAlignment="1">
      <alignment vertical="center"/>
    </xf>
    <xf numFmtId="0" fontId="0" fillId="34" borderId="0" xfId="0" applyFont="1" applyFill="1" applyBorder="1" applyAlignment="1">
      <alignment horizontal="center"/>
    </xf>
    <xf numFmtId="0" fontId="0" fillId="0" borderId="159" xfId="0" applyBorder="1"/>
    <xf numFmtId="0" fontId="0" fillId="0" borderId="155" xfId="0" applyFill="1" applyBorder="1"/>
    <xf numFmtId="15" fontId="145" fillId="34" borderId="69" xfId="0" applyNumberFormat="1" applyFont="1" applyFill="1" applyBorder="1" applyAlignment="1">
      <alignment horizontal="left" vertical="center"/>
    </xf>
    <xf numFmtId="0" fontId="145" fillId="34" borderId="69" xfId="0" applyFont="1" applyFill="1" applyBorder="1" applyAlignment="1">
      <alignment horizontal="left" vertical="center"/>
    </xf>
    <xf numFmtId="0" fontId="128" fillId="34" borderId="158" xfId="197" applyFont="1" applyFill="1" applyBorder="1" applyAlignment="1">
      <alignment horizontal="left"/>
    </xf>
    <xf numFmtId="0" fontId="128" fillId="34" borderId="125" xfId="197" applyFont="1" applyFill="1" applyBorder="1" applyAlignment="1">
      <alignment horizontal="left"/>
    </xf>
    <xf numFmtId="0" fontId="0" fillId="34" borderId="9" xfId="0" applyFill="1" applyBorder="1" applyAlignment="1">
      <alignment horizontal="left" vertical="center"/>
    </xf>
    <xf numFmtId="0" fontId="0" fillId="0" borderId="0" xfId="0" applyFont="1" applyAlignment="1">
      <alignment horizontal="left"/>
    </xf>
    <xf numFmtId="0" fontId="89" fillId="0" borderId="0" xfId="0" applyFont="1" applyAlignment="1">
      <alignment horizontal="left"/>
    </xf>
    <xf numFmtId="0" fontId="89" fillId="0" borderId="0" xfId="0" applyFont="1" applyAlignment="1"/>
    <xf numFmtId="0" fontId="89" fillId="0" borderId="0" xfId="0" applyFont="1" applyFill="1" applyAlignment="1">
      <alignment horizontal="left"/>
    </xf>
    <xf numFmtId="0" fontId="89" fillId="2" borderId="0" xfId="0" applyFont="1" applyFill="1" applyAlignment="1">
      <alignment horizontal="left"/>
    </xf>
    <xf numFmtId="0" fontId="89" fillId="0" borderId="97" xfId="0" applyFont="1" applyBorder="1" applyAlignment="1">
      <alignment horizontal="left"/>
    </xf>
    <xf numFmtId="0" fontId="89" fillId="0" borderId="49" xfId="0" applyFont="1" applyBorder="1" applyAlignment="1">
      <alignment horizontal="left"/>
    </xf>
    <xf numFmtId="0" fontId="89" fillId="0" borderId="98" xfId="0" applyFont="1" applyFill="1" applyBorder="1" applyAlignment="1">
      <alignment horizontal="left"/>
    </xf>
    <xf numFmtId="0" fontId="0" fillId="0" borderId="0" xfId="0" applyFont="1" applyAlignment="1">
      <alignment horizontal="right"/>
    </xf>
    <xf numFmtId="0" fontId="0" fillId="0" borderId="0" xfId="0" applyFont="1" applyAlignment="1"/>
    <xf numFmtId="0" fontId="89" fillId="0" borderId="0" xfId="0" applyFont="1" applyBorder="1" applyAlignment="1">
      <alignment horizontal="left"/>
    </xf>
    <xf numFmtId="0" fontId="0" fillId="34" borderId="9" xfId="0" applyFill="1" applyBorder="1" applyAlignment="1">
      <alignment horizontal="center" vertical="center"/>
    </xf>
    <xf numFmtId="0" fontId="0" fillId="0" borderId="0" xfId="0" applyFont="1" applyBorder="1" applyAlignment="1">
      <alignment horizontal="left"/>
    </xf>
    <xf numFmtId="0" fontId="89" fillId="0" borderId="0" xfId="0" applyFont="1" applyFill="1" applyBorder="1" applyAlignment="1">
      <alignment horizontal="left"/>
    </xf>
    <xf numFmtId="0" fontId="86" fillId="0" borderId="13" xfId="243" applyBorder="1" applyAlignment="1">
      <alignment horizontal="center" vertical="center"/>
    </xf>
    <xf numFmtId="15" fontId="145" fillId="34" borderId="154" xfId="0" applyNumberFormat="1" applyFont="1" applyFill="1" applyBorder="1" applyAlignment="1">
      <alignment horizontal="center" vertical="center"/>
    </xf>
    <xf numFmtId="0" fontId="0" fillId="34" borderId="154" xfId="0" applyFont="1" applyFill="1" applyBorder="1"/>
    <xf numFmtId="0" fontId="145" fillId="34" borderId="155" xfId="0" applyFont="1" applyFill="1" applyBorder="1" applyAlignment="1">
      <alignment horizontal="center" vertical="center"/>
    </xf>
    <xf numFmtId="0" fontId="0" fillId="34" borderId="10" xfId="0" applyFill="1" applyBorder="1" applyAlignment="1">
      <alignment horizontal="center" vertical="center"/>
    </xf>
    <xf numFmtId="0" fontId="128" fillId="34" borderId="2" xfId="197" applyFont="1" applyFill="1" applyBorder="1" applyAlignment="1">
      <alignment horizontal="center"/>
    </xf>
    <xf numFmtId="0" fontId="136" fillId="34" borderId="0" xfId="0" applyFont="1" applyFill="1" applyAlignment="1">
      <alignment horizontal="center"/>
    </xf>
    <xf numFmtId="0" fontId="0" fillId="34" borderId="0" xfId="0" applyFill="1" applyAlignment="1">
      <alignment horizontal="left"/>
    </xf>
    <xf numFmtId="0" fontId="0" fillId="34" borderId="0" xfId="0" applyFill="1" applyAlignment="1">
      <alignment horizontal="center" vertical="center"/>
    </xf>
    <xf numFmtId="0" fontId="88" fillId="34" borderId="0" xfId="0" applyFont="1" applyFill="1"/>
    <xf numFmtId="0" fontId="0" fillId="34" borderId="0" xfId="0" applyFill="1"/>
    <xf numFmtId="0" fontId="88" fillId="34" borderId="158" xfId="0" applyFont="1" applyFill="1" applyBorder="1" applyAlignment="1">
      <alignment horizontal="left"/>
    </xf>
    <xf numFmtId="203" fontId="88" fillId="34" borderId="158" xfId="0" applyNumberFormat="1" applyFont="1" applyFill="1" applyBorder="1"/>
    <xf numFmtId="0" fontId="0" fillId="34" borderId="158" xfId="0" applyFill="1" applyBorder="1"/>
    <xf numFmtId="0" fontId="0" fillId="34" borderId="0" xfId="0" applyFill="1" applyBorder="1"/>
    <xf numFmtId="0" fontId="88" fillId="34" borderId="125" xfId="0" applyFont="1" applyFill="1" applyBorder="1" applyAlignment="1">
      <alignment horizontal="left"/>
    </xf>
    <xf numFmtId="0" fontId="88" fillId="34" borderId="125" xfId="0" applyFont="1" applyFill="1" applyBorder="1"/>
    <xf numFmtId="0" fontId="0" fillId="34" borderId="125" xfId="0" applyFill="1" applyBorder="1"/>
    <xf numFmtId="203" fontId="88" fillId="34" borderId="125" xfId="0" applyNumberFormat="1" applyFont="1" applyFill="1" applyBorder="1"/>
    <xf numFmtId="0" fontId="89" fillId="34" borderId="12" xfId="0" applyFont="1" applyFill="1" applyBorder="1" applyAlignment="1">
      <alignment horizontal="left" vertical="center"/>
    </xf>
    <xf numFmtId="0" fontId="151" fillId="34" borderId="13" xfId="0" applyFont="1" applyFill="1" applyBorder="1" applyAlignment="1">
      <alignment horizontal="center" vertical="center" wrapText="1"/>
    </xf>
    <xf numFmtId="0" fontId="88" fillId="34" borderId="1" xfId="0" applyFont="1" applyFill="1" applyBorder="1" applyAlignment="1">
      <alignment horizontal="center" vertical="center"/>
    </xf>
    <xf numFmtId="0" fontId="88" fillId="34" borderId="10" xfId="0" applyFont="1" applyFill="1" applyBorder="1" applyAlignment="1">
      <alignment horizontal="center" vertical="center"/>
    </xf>
    <xf numFmtId="0" fontId="88" fillId="34" borderId="9" xfId="0" applyFont="1" applyFill="1" applyBorder="1" applyAlignment="1">
      <alignment horizontal="center" vertical="center"/>
    </xf>
    <xf numFmtId="0" fontId="89" fillId="34" borderId="4" xfId="0" applyFont="1" applyFill="1" applyBorder="1" applyAlignment="1">
      <alignment horizontal="left" vertical="center"/>
    </xf>
    <xf numFmtId="0" fontId="0" fillId="34" borderId="14" xfId="0" applyFill="1" applyBorder="1" applyAlignment="1">
      <alignment horizontal="center" vertical="center"/>
    </xf>
    <xf numFmtId="0" fontId="88" fillId="34" borderId="6" xfId="0" applyFont="1" applyFill="1" applyBorder="1" applyAlignment="1">
      <alignment horizontal="center" vertical="center"/>
    </xf>
    <xf numFmtId="0" fontId="0" fillId="34" borderId="3" xfId="0" applyFont="1" applyFill="1" applyBorder="1" applyAlignment="1">
      <alignment horizontal="right" vertical="center"/>
    </xf>
    <xf numFmtId="0" fontId="88" fillId="0" borderId="9" xfId="0" applyFont="1" applyBorder="1" applyAlignment="1">
      <alignment horizontal="center" vertical="center"/>
    </xf>
    <xf numFmtId="0" fontId="0" fillId="34" borderId="0" xfId="0" applyFont="1" applyFill="1" applyAlignment="1">
      <alignment horizontal="right" vertical="center"/>
    </xf>
    <xf numFmtId="0" fontId="110" fillId="34" borderId="0" xfId="0" applyFont="1" applyFill="1" applyAlignment="1">
      <alignment horizontal="center" vertical="center"/>
    </xf>
    <xf numFmtId="0" fontId="89" fillId="34" borderId="13" xfId="0" applyFont="1" applyFill="1" applyBorder="1" applyAlignment="1">
      <alignment vertical="center"/>
    </xf>
    <xf numFmtId="0" fontId="0" fillId="34" borderId="10" xfId="0" applyFont="1" applyFill="1" applyBorder="1" applyAlignment="1">
      <alignment vertical="center"/>
    </xf>
    <xf numFmtId="0" fontId="152" fillId="34" borderId="13" xfId="0" applyFont="1" applyFill="1" applyBorder="1" applyAlignment="1">
      <alignment horizontal="center" vertical="center"/>
    </xf>
    <xf numFmtId="0" fontId="88" fillId="34" borderId="69" xfId="0" applyFont="1" applyFill="1" applyBorder="1" applyAlignment="1">
      <alignment horizontal="center" vertical="center"/>
    </xf>
    <xf numFmtId="0" fontId="152" fillId="34" borderId="155" xfId="0" applyFont="1" applyFill="1" applyBorder="1" applyAlignment="1">
      <alignment horizontal="center" vertical="center"/>
    </xf>
    <xf numFmtId="0" fontId="88" fillId="34" borderId="155" xfId="0" applyFont="1" applyFill="1" applyBorder="1" applyAlignment="1">
      <alignment horizontal="center" vertical="center"/>
    </xf>
    <xf numFmtId="0" fontId="89" fillId="34" borderId="13" xfId="0" applyFont="1" applyFill="1" applyBorder="1" applyAlignment="1">
      <alignment vertical="top"/>
    </xf>
    <xf numFmtId="0" fontId="0" fillId="34" borderId="10" xfId="0" applyFont="1" applyFill="1" applyBorder="1" applyAlignment="1">
      <alignment horizontal="right" vertical="center"/>
    </xf>
    <xf numFmtId="0" fontId="88" fillId="34" borderId="8" xfId="0" applyFont="1" applyFill="1" applyBorder="1" applyAlignment="1">
      <alignment horizontal="center" vertical="center"/>
    </xf>
    <xf numFmtId="0" fontId="88" fillId="34" borderId="7" xfId="0" applyFont="1" applyFill="1" applyBorder="1" applyAlignment="1">
      <alignment horizontal="center" vertical="center"/>
    </xf>
    <xf numFmtId="0" fontId="88" fillId="34" borderId="2" xfId="0" applyFont="1" applyFill="1" applyBorder="1" applyAlignment="1">
      <alignment horizontal="center" vertical="center"/>
    </xf>
    <xf numFmtId="0" fontId="89" fillId="34" borderId="13" xfId="0" applyFont="1" applyFill="1" applyBorder="1" applyAlignment="1">
      <alignment horizontal="left" vertical="center"/>
    </xf>
    <xf numFmtId="0" fontId="0" fillId="34" borderId="160" xfId="0" applyFill="1" applyBorder="1" applyAlignment="1">
      <alignment horizontal="center" vertical="center"/>
    </xf>
    <xf numFmtId="0" fontId="110" fillId="34" borderId="9" xfId="0" applyFont="1" applyFill="1" applyBorder="1" applyAlignment="1">
      <alignment horizontal="center" vertical="center"/>
    </xf>
    <xf numFmtId="0" fontId="89" fillId="34" borderId="14" xfId="0" applyFont="1" applyFill="1" applyBorder="1" applyAlignment="1">
      <alignment vertical="top"/>
    </xf>
    <xf numFmtId="0" fontId="89" fillId="34" borderId="69" xfId="0" applyFont="1" applyFill="1" applyBorder="1" applyAlignment="1">
      <alignment horizontal="left" vertical="center"/>
    </xf>
    <xf numFmtId="0" fontId="89" fillId="34" borderId="14" xfId="0" applyFont="1" applyFill="1" applyBorder="1" applyAlignment="1">
      <alignment horizontal="left" vertical="center"/>
    </xf>
    <xf numFmtId="0" fontId="89" fillId="34" borderId="154" xfId="0" applyFont="1" applyFill="1" applyBorder="1" applyAlignment="1">
      <alignment horizontal="left" vertical="center"/>
    </xf>
    <xf numFmtId="0" fontId="88" fillId="34" borderId="154" xfId="0" applyFont="1" applyFill="1" applyBorder="1" applyAlignment="1">
      <alignment horizontal="center" vertical="center"/>
    </xf>
    <xf numFmtId="0" fontId="89" fillId="34" borderId="10" xfId="0" applyFont="1" applyFill="1" applyBorder="1" applyAlignment="1">
      <alignment horizontal="left" vertical="center" wrapText="1"/>
    </xf>
    <xf numFmtId="0" fontId="110" fillId="34" borderId="160" xfId="0" applyFont="1" applyFill="1" applyBorder="1" applyAlignment="1">
      <alignment horizontal="center" vertical="center"/>
    </xf>
    <xf numFmtId="0" fontId="151" fillId="34" borderId="12" xfId="0" applyFont="1" applyFill="1" applyBorder="1" applyAlignment="1">
      <alignment horizontal="center" vertical="center"/>
    </xf>
    <xf numFmtId="0" fontId="0" fillId="34" borderId="11" xfId="0" applyFill="1" applyBorder="1" applyAlignment="1">
      <alignment horizontal="center" vertical="center"/>
    </xf>
    <xf numFmtId="0" fontId="151" fillId="34" borderId="13" xfId="0" quotePrefix="1" applyFont="1" applyFill="1" applyBorder="1" applyAlignment="1">
      <alignment vertical="top"/>
    </xf>
    <xf numFmtId="0" fontId="89" fillId="34" borderId="10" xfId="0" applyFont="1" applyFill="1" applyBorder="1" applyAlignment="1">
      <alignment horizontal="center" vertical="center"/>
    </xf>
    <xf numFmtId="0" fontId="0" fillId="34" borderId="4" xfId="0" applyFill="1" applyBorder="1" applyAlignment="1">
      <alignment horizontal="center" vertical="center"/>
    </xf>
    <xf numFmtId="0" fontId="0" fillId="34" borderId="161" xfId="0" applyFill="1" applyBorder="1" applyAlignment="1">
      <alignment horizontal="center" vertical="center"/>
    </xf>
    <xf numFmtId="0" fontId="151" fillId="34" borderId="4" xfId="0" applyFont="1" applyFill="1" applyBorder="1" applyAlignment="1">
      <alignment horizontal="center" vertical="center"/>
    </xf>
    <xf numFmtId="0" fontId="151" fillId="34" borderId="13" xfId="0" applyFont="1" applyFill="1" applyBorder="1" applyAlignment="1">
      <alignment vertical="top"/>
    </xf>
    <xf numFmtId="0" fontId="88" fillId="34" borderId="1" xfId="0" applyFont="1" applyFill="1" applyBorder="1" applyAlignment="1">
      <alignment horizontal="center" vertical="center"/>
    </xf>
    <xf numFmtId="9" fontId="0" fillId="34" borderId="0" xfId="0" applyNumberFormat="1" applyFill="1" applyAlignment="1">
      <alignment horizontal="center" vertical="center"/>
    </xf>
    <xf numFmtId="0" fontId="0" fillId="34" borderId="3" xfId="0" applyFill="1" applyBorder="1" applyAlignment="1">
      <alignment horizontal="center" vertical="center"/>
    </xf>
    <xf numFmtId="0" fontId="0" fillId="34" borderId="1" xfId="0" applyFill="1" applyBorder="1" applyAlignment="1">
      <alignment horizontal="center" vertical="center"/>
    </xf>
    <xf numFmtId="0" fontId="0" fillId="34" borderId="12" xfId="0" applyFill="1" applyBorder="1" applyAlignment="1">
      <alignment horizontal="center" vertical="center"/>
    </xf>
    <xf numFmtId="0" fontId="89" fillId="34" borderId="14" xfId="0" applyFont="1" applyFill="1" applyBorder="1" applyAlignment="1">
      <alignment horizontal="center" vertical="center"/>
    </xf>
    <xf numFmtId="0" fontId="89" fillId="34" borderId="13" xfId="0" applyFont="1" applyFill="1" applyBorder="1" applyAlignment="1">
      <alignment vertical="top" wrapText="1"/>
    </xf>
    <xf numFmtId="0" fontId="0" fillId="42" borderId="13" xfId="0" applyFill="1" applyBorder="1" applyAlignment="1">
      <alignment horizontal="center" vertical="center"/>
    </xf>
    <xf numFmtId="0" fontId="89" fillId="34" borderId="14" xfId="0" applyFont="1" applyFill="1" applyBorder="1" applyAlignment="1">
      <alignment horizontal="right" vertical="top" wrapText="1"/>
    </xf>
    <xf numFmtId="0" fontId="0" fillId="42" borderId="14" xfId="0" applyFill="1" applyBorder="1" applyAlignment="1">
      <alignment horizontal="center" vertical="center"/>
    </xf>
    <xf numFmtId="0" fontId="89" fillId="34" borderId="14" xfId="0" applyFont="1" applyFill="1" applyBorder="1" applyAlignment="1">
      <alignment horizontal="right" vertical="center"/>
    </xf>
    <xf numFmtId="0" fontId="88" fillId="42" borderId="9" xfId="0" applyFont="1" applyFill="1" applyBorder="1" applyAlignment="1">
      <alignment horizontal="center" vertical="center"/>
    </xf>
    <xf numFmtId="0" fontId="88" fillId="34" borderId="0" xfId="0" applyFont="1" applyFill="1" applyAlignment="1">
      <alignment horizontal="center" vertical="center"/>
    </xf>
    <xf numFmtId="0" fontId="0" fillId="42" borderId="10" xfId="0" applyFill="1" applyBorder="1" applyAlignment="1">
      <alignment horizontal="center" vertical="center"/>
    </xf>
    <xf numFmtId="0" fontId="0" fillId="34" borderId="14" xfId="0" applyFont="1" applyFill="1" applyBorder="1" applyAlignment="1">
      <alignment horizontal="right" vertical="center"/>
    </xf>
    <xf numFmtId="0" fontId="151" fillId="34" borderId="13" xfId="0" applyFont="1" applyFill="1" applyBorder="1" applyAlignment="1">
      <alignment horizontal="left" vertical="top"/>
    </xf>
    <xf numFmtId="0" fontId="151" fillId="34" borderId="10" xfId="0" applyFont="1" applyFill="1" applyBorder="1" applyAlignment="1">
      <alignment horizontal="center" vertical="center"/>
    </xf>
    <xf numFmtId="0" fontId="0" fillId="34" borderId="0" xfId="0" applyFill="1" applyAlignment="1">
      <alignment horizontal="left" vertical="center"/>
    </xf>
    <xf numFmtId="0" fontId="88" fillId="0" borderId="9" xfId="0" applyFont="1" applyBorder="1" applyAlignment="1">
      <alignment horizontal="center" vertical="center"/>
    </xf>
    <xf numFmtId="0" fontId="88" fillId="34" borderId="10" xfId="0" applyFont="1" applyFill="1" applyBorder="1" applyAlignment="1">
      <alignment horizontal="center" vertical="center"/>
    </xf>
    <xf numFmtId="0" fontId="88" fillId="0" borderId="9" xfId="0" applyFont="1" applyBorder="1" applyAlignment="1">
      <alignment horizontal="center" vertical="center"/>
    </xf>
    <xf numFmtId="0" fontId="88" fillId="34" borderId="3" xfId="0" applyFont="1" applyFill="1" applyBorder="1" applyAlignment="1">
      <alignment horizontal="center" vertical="center"/>
    </xf>
    <xf numFmtId="0" fontId="88" fillId="0" borderId="9" xfId="0" applyFont="1" applyBorder="1" applyAlignment="1">
      <alignment horizontal="center" vertical="center"/>
    </xf>
    <xf numFmtId="0" fontId="145" fillId="34" borderId="69" xfId="0" applyFont="1" applyFill="1" applyBorder="1" applyAlignment="1">
      <alignment horizontal="center" vertical="center"/>
    </xf>
    <xf numFmtId="0" fontId="146" fillId="34" borderId="69" xfId="0" applyFont="1" applyFill="1" applyBorder="1" applyAlignment="1">
      <alignment horizontal="center"/>
    </xf>
    <xf numFmtId="0" fontId="14" fillId="34" borderId="9" xfId="0" applyFont="1" applyFill="1" applyBorder="1" applyAlignment="1">
      <alignment horizontal="left" vertical="center"/>
    </xf>
    <xf numFmtId="0" fontId="14" fillId="0" borderId="153" xfId="0" applyFont="1" applyBorder="1"/>
    <xf numFmtId="0" fontId="14" fillId="34" borderId="0" xfId="0" applyFont="1" applyFill="1" applyAlignment="1">
      <alignment horizontal="center" vertical="center"/>
    </xf>
    <xf numFmtId="0" fontId="88" fillId="34" borderId="10" xfId="0" applyFont="1" applyFill="1" applyBorder="1" applyAlignment="1">
      <alignment horizontal="center" vertical="center"/>
    </xf>
    <xf numFmtId="0" fontId="0" fillId="34" borderId="10" xfId="0" applyFill="1" applyBorder="1" applyAlignment="1">
      <alignment horizontal="center" vertical="center"/>
    </xf>
    <xf numFmtId="0" fontId="88" fillId="34" borderId="1" xfId="0" applyFont="1" applyFill="1" applyBorder="1" applyAlignment="1">
      <alignment horizontal="center" vertical="center"/>
    </xf>
    <xf numFmtId="0" fontId="88" fillId="0" borderId="9" xfId="0" applyFont="1" applyBorder="1" applyAlignment="1">
      <alignment horizontal="center" vertical="center"/>
    </xf>
    <xf numFmtId="0" fontId="0" fillId="43" borderId="14" xfId="0" applyFill="1" applyBorder="1" applyAlignment="1">
      <alignment horizontal="center" vertical="center"/>
    </xf>
    <xf numFmtId="0" fontId="0" fillId="34" borderId="11" xfId="0" applyFill="1" applyBorder="1" applyAlignment="1">
      <alignment horizontal="center" vertical="center"/>
    </xf>
    <xf numFmtId="0" fontId="0" fillId="34" borderId="1" xfId="0" applyFill="1" applyBorder="1" applyAlignment="1">
      <alignment horizontal="center" vertical="center"/>
    </xf>
    <xf numFmtId="0" fontId="0" fillId="34" borderId="10" xfId="0" applyFill="1" applyBorder="1" applyAlignment="1">
      <alignment horizontal="center" vertical="center"/>
    </xf>
    <xf numFmtId="0" fontId="88" fillId="34" borderId="3" xfId="0" applyFont="1" applyFill="1" applyBorder="1" applyAlignment="1">
      <alignment horizontal="center" vertical="center"/>
    </xf>
    <xf numFmtId="0" fontId="88" fillId="34" borderId="1" xfId="0" applyFont="1" applyFill="1" applyBorder="1" applyAlignment="1">
      <alignment horizontal="center" vertical="center"/>
    </xf>
    <xf numFmtId="0" fontId="88" fillId="34" borderId="10" xfId="0" applyFont="1" applyFill="1" applyBorder="1" applyAlignment="1">
      <alignment horizontal="center" vertical="center"/>
    </xf>
    <xf numFmtId="1" fontId="150" fillId="0" borderId="10" xfId="197" applyNumberFormat="1" applyFont="1" applyBorder="1" applyAlignment="1">
      <alignment horizontal="right"/>
    </xf>
    <xf numFmtId="0" fontId="0" fillId="0" borderId="10" xfId="0" applyFill="1" applyBorder="1"/>
    <xf numFmtId="0" fontId="146" fillId="0" borderId="9" xfId="0" applyFont="1" applyBorder="1" applyAlignment="1">
      <alignment horizontal="center" vertical="center"/>
    </xf>
    <xf numFmtId="0" fontId="88" fillId="0" borderId="9" xfId="0" applyFont="1" applyFill="1" applyBorder="1" applyAlignment="1">
      <alignment horizontal="center" vertical="center"/>
    </xf>
    <xf numFmtId="0" fontId="0" fillId="34" borderId="10" xfId="0" applyNumberFormat="1" applyFont="1" applyFill="1" applyBorder="1" applyAlignment="1">
      <alignment horizontal="right" vertical="center"/>
    </xf>
    <xf numFmtId="0" fontId="86" fillId="0" borderId="13" xfId="243" applyBorder="1" applyAlignment="1">
      <alignment horizontal="center" vertical="center"/>
    </xf>
    <xf numFmtId="0" fontId="151" fillId="43" borderId="13" xfId="0" applyFont="1" applyFill="1" applyBorder="1" applyAlignment="1">
      <alignment horizontal="center" vertical="center" wrapText="1"/>
    </xf>
    <xf numFmtId="0" fontId="0" fillId="34" borderId="10" xfId="0" applyFont="1" applyFill="1" applyBorder="1" applyAlignment="1">
      <alignment horizontal="left"/>
    </xf>
    <xf numFmtId="0" fontId="0" fillId="34" borderId="10" xfId="0" applyFont="1" applyFill="1" applyBorder="1" applyAlignment="1">
      <alignment horizontal="center"/>
    </xf>
    <xf numFmtId="9" fontId="0" fillId="34" borderId="10" xfId="0" applyNumberFormat="1" applyFont="1" applyFill="1" applyBorder="1" applyAlignment="1">
      <alignment horizontal="center"/>
    </xf>
    <xf numFmtId="9" fontId="110" fillId="34" borderId="10" xfId="249" applyFont="1" applyFill="1" applyBorder="1" applyAlignment="1">
      <alignment horizontal="center"/>
    </xf>
    <xf numFmtId="0" fontId="0" fillId="34" borderId="9" xfId="0" applyFont="1" applyFill="1" applyBorder="1" applyAlignment="1">
      <alignment horizontal="left"/>
    </xf>
    <xf numFmtId="0" fontId="0" fillId="34" borderId="9" xfId="0" applyFont="1" applyFill="1" applyBorder="1" applyAlignment="1">
      <alignment horizontal="center"/>
    </xf>
    <xf numFmtId="9" fontId="0" fillId="34" borderId="9" xfId="249" applyFont="1" applyFill="1" applyBorder="1" applyAlignment="1">
      <alignment horizontal="center"/>
    </xf>
    <xf numFmtId="20" fontId="145" fillId="34" borderId="155" xfId="0" applyNumberFormat="1" applyFont="1" applyFill="1" applyBorder="1" applyAlignment="1">
      <alignment horizontal="center" vertical="center"/>
    </xf>
    <xf numFmtId="0" fontId="146" fillId="34" borderId="154" xfId="0" applyFont="1" applyFill="1" applyBorder="1" applyAlignment="1">
      <alignment horizontal="center"/>
    </xf>
    <xf numFmtId="195" fontId="128" fillId="34" borderId="0" xfId="197" applyNumberFormat="1" applyFont="1" applyFill="1" applyAlignment="1"/>
    <xf numFmtId="195" fontId="128" fillId="34" borderId="2" xfId="197" applyNumberFormat="1" applyFont="1" applyFill="1" applyBorder="1" applyAlignment="1"/>
    <xf numFmtId="195" fontId="148" fillId="0" borderId="9" xfId="0" applyNumberFormat="1" applyFont="1" applyBorder="1" applyAlignment="1">
      <alignment horizontal="center" vertical="center" wrapText="1"/>
    </xf>
    <xf numFmtId="195" fontId="136" fillId="34" borderId="0" xfId="0" applyNumberFormat="1" applyFont="1" applyFill="1"/>
    <xf numFmtId="0" fontId="19" fillId="34" borderId="9" xfId="0" applyFont="1" applyFill="1" applyBorder="1" applyAlignment="1">
      <alignment horizontal="center" vertical="center"/>
    </xf>
    <xf numFmtId="0" fontId="19" fillId="34" borderId="9" xfId="0" applyFont="1" applyFill="1" applyBorder="1" applyAlignment="1">
      <alignment vertical="center"/>
    </xf>
    <xf numFmtId="0" fontId="19" fillId="34" borderId="9" xfId="0" applyFont="1" applyFill="1" applyBorder="1" applyAlignment="1">
      <alignment horizontal="left" vertical="center"/>
    </xf>
    <xf numFmtId="0" fontId="158" fillId="34" borderId="9" xfId="0" applyFont="1" applyFill="1" applyBorder="1" applyAlignment="1">
      <alignment horizontal="center" vertical="center" wrapText="1"/>
    </xf>
    <xf numFmtId="0" fontId="19" fillId="0" borderId="9" xfId="197" applyFont="1" applyFill="1" applyBorder="1" applyAlignment="1">
      <alignment horizontal="center" vertical="center" wrapText="1"/>
    </xf>
    <xf numFmtId="195" fontId="158" fillId="0" borderId="9" xfId="0" applyNumberFormat="1" applyFont="1" applyBorder="1" applyAlignment="1">
      <alignment horizontal="center" vertical="center" wrapText="1"/>
    </xf>
    <xf numFmtId="0" fontId="19" fillId="34" borderId="9" xfId="197" applyFont="1" applyFill="1" applyBorder="1"/>
    <xf numFmtId="195" fontId="19" fillId="0" borderId="9" xfId="0" applyNumberFormat="1" applyFont="1" applyBorder="1" applyAlignment="1">
      <alignment horizontal="center" vertical="center" wrapText="1"/>
    </xf>
    <xf numFmtId="14" fontId="19" fillId="0" borderId="9" xfId="197" applyNumberFormat="1" applyFont="1" applyFill="1" applyBorder="1" applyAlignment="1">
      <alignment horizontal="center" vertical="center" wrapText="1"/>
    </xf>
    <xf numFmtId="195" fontId="19" fillId="0" borderId="9" xfId="197" applyNumberFormat="1" applyFont="1" applyFill="1" applyBorder="1" applyAlignment="1">
      <alignment horizontal="center" vertical="center" wrapText="1"/>
    </xf>
    <xf numFmtId="0" fontId="159" fillId="0" borderId="9" xfId="197" applyFont="1" applyFill="1" applyBorder="1" applyAlignment="1">
      <alignment horizontal="center" vertical="center" wrapText="1"/>
    </xf>
    <xf numFmtId="41" fontId="146" fillId="34" borderId="9" xfId="251" applyFont="1" applyFill="1" applyBorder="1"/>
    <xf numFmtId="43" fontId="88" fillId="34" borderId="10" xfId="249" applyNumberFormat="1" applyFont="1" applyFill="1" applyBorder="1" applyAlignment="1">
      <alignment horizontal="center"/>
    </xf>
    <xf numFmtId="202" fontId="155" fillId="0" borderId="0" xfId="0" applyNumberFormat="1" applyFont="1" applyAlignment="1"/>
    <xf numFmtId="0" fontId="155" fillId="0" borderId="0" xfId="0" applyFont="1" applyAlignment="1"/>
    <xf numFmtId="0" fontId="155" fillId="0" borderId="0" xfId="0" quotePrefix="1" applyFont="1" applyAlignment="1"/>
    <xf numFmtId="9" fontId="155" fillId="0" borderId="0" xfId="0" applyNumberFormat="1" applyFont="1" applyAlignment="1"/>
    <xf numFmtId="0" fontId="155" fillId="0" borderId="0" xfId="0" applyFont="1" applyFill="1" applyAlignment="1"/>
    <xf numFmtId="0" fontId="86" fillId="0" borderId="13" xfId="243" applyBorder="1" applyAlignment="1">
      <alignment horizontal="center" vertical="center"/>
    </xf>
    <xf numFmtId="201" fontId="89" fillId="0" borderId="0" xfId="0" applyNumberFormat="1" applyFont="1" applyAlignment="1"/>
    <xf numFmtId="202" fontId="89" fillId="0" borderId="0" xfId="0" applyNumberFormat="1" applyFont="1" applyAlignment="1"/>
    <xf numFmtId="0" fontId="89" fillId="0" borderId="0" xfId="0" quotePrefix="1" applyFont="1" applyAlignment="1"/>
    <xf numFmtId="9" fontId="89" fillId="0" borderId="0" xfId="0" applyNumberFormat="1" applyFont="1" applyAlignment="1"/>
    <xf numFmtId="3" fontId="89" fillId="0" borderId="0" xfId="0" applyNumberFormat="1" applyFont="1" applyAlignment="1"/>
    <xf numFmtId="0" fontId="0" fillId="0" borderId="155" xfId="0" applyBorder="1" applyAlignment="1">
      <alignment horizontal="center"/>
    </xf>
    <xf numFmtId="0" fontId="0" fillId="34" borderId="0" xfId="0" applyFont="1" applyFill="1" applyBorder="1" applyAlignment="1">
      <alignment horizontal="center"/>
    </xf>
    <xf numFmtId="0" fontId="0" fillId="34" borderId="0" xfId="0" applyFont="1" applyFill="1" applyBorder="1" applyAlignment="1"/>
    <xf numFmtId="0" fontId="145" fillId="34" borderId="9" xfId="0" applyFont="1" applyFill="1" applyBorder="1" applyAlignment="1">
      <alignment vertical="center"/>
    </xf>
    <xf numFmtId="15" fontId="145" fillId="34" borderId="13" xfId="0" applyNumberFormat="1" applyFont="1" applyFill="1" applyBorder="1" applyAlignment="1">
      <alignment horizontal="center" vertical="center"/>
    </xf>
    <xf numFmtId="20" fontId="145" fillId="0" borderId="154" xfId="0" applyNumberFormat="1" applyFont="1" applyFill="1" applyBorder="1" applyAlignment="1">
      <alignment horizontal="center" vertical="center"/>
    </xf>
    <xf numFmtId="0" fontId="128" fillId="0" borderId="9" xfId="197" applyFont="1" applyFill="1" applyBorder="1" applyAlignment="1">
      <alignment horizontal="center" vertical="center"/>
    </xf>
    <xf numFmtId="0" fontId="145" fillId="34" borderId="9" xfId="0" applyFont="1" applyFill="1" applyBorder="1" applyAlignment="1">
      <alignment horizontal="center" vertical="center"/>
    </xf>
    <xf numFmtId="0" fontId="145" fillId="34" borderId="13" xfId="0" applyFont="1" applyFill="1" applyBorder="1" applyAlignment="1">
      <alignment horizontal="center" vertical="center"/>
    </xf>
    <xf numFmtId="0" fontId="19" fillId="34" borderId="9" xfId="0" applyFont="1" applyFill="1" applyBorder="1" applyAlignment="1">
      <alignment horizontal="center" vertical="center" wrapText="1"/>
    </xf>
    <xf numFmtId="0" fontId="14" fillId="34" borderId="9" xfId="0" applyFont="1" applyFill="1" applyBorder="1" applyAlignment="1">
      <alignment horizontal="center" vertical="center" wrapText="1"/>
    </xf>
    <xf numFmtId="0" fontId="89" fillId="0" borderId="0" xfId="0" applyFont="1" applyFill="1" applyAlignment="1">
      <alignment horizontal="left" wrapText="1"/>
    </xf>
    <xf numFmtId="0" fontId="0" fillId="0" borderId="14" xfId="0" applyBorder="1"/>
    <xf numFmtId="15" fontId="145" fillId="0" borderId="154" xfId="0" applyNumberFormat="1" applyFont="1" applyFill="1" applyBorder="1" applyAlignment="1">
      <alignment horizontal="left" vertical="center"/>
    </xf>
    <xf numFmtId="0" fontId="0" fillId="0" borderId="154" xfId="0" applyFont="1" applyFill="1" applyBorder="1" applyAlignment="1">
      <alignment horizontal="left"/>
    </xf>
    <xf numFmtId="0" fontId="0" fillId="0" borderId="154" xfId="0" applyFont="1" applyFill="1" applyBorder="1" applyAlignment="1">
      <alignment horizontal="left" vertical="center"/>
    </xf>
    <xf numFmtId="0" fontId="145" fillId="0" borderId="154" xfId="0" applyFont="1" applyFill="1" applyBorder="1" applyAlignment="1">
      <alignment horizontal="left" vertical="center"/>
    </xf>
    <xf numFmtId="20" fontId="0" fillId="0" borderId="154" xfId="0" applyNumberFormat="1" applyFont="1" applyFill="1" applyBorder="1" applyAlignment="1">
      <alignment horizontal="center"/>
    </xf>
    <xf numFmtId="0" fontId="145" fillId="0" borderId="13" xfId="0" applyFont="1" applyFill="1" applyBorder="1" applyAlignment="1">
      <alignment vertical="center" wrapText="1"/>
    </xf>
    <xf numFmtId="0" fontId="0" fillId="0" borderId="9" xfId="0" applyFill="1" applyBorder="1" applyAlignment="1">
      <alignment vertical="center" wrapText="1"/>
    </xf>
    <xf numFmtId="0" fontId="14" fillId="0" borderId="9" xfId="0" applyFont="1" applyFill="1" applyBorder="1" applyAlignment="1">
      <alignment horizontal="left" vertical="center" wrapText="1"/>
    </xf>
    <xf numFmtId="0" fontId="90" fillId="0" borderId="0" xfId="0" applyFont="1" applyFill="1" applyAlignment="1">
      <alignment horizontal="left"/>
    </xf>
    <xf numFmtId="0" fontId="90" fillId="0" borderId="0" xfId="0" applyFont="1" applyFill="1" applyAlignment="1"/>
    <xf numFmtId="0" fontId="90" fillId="0" borderId="97" xfId="0" applyFont="1" applyFill="1" applyBorder="1" applyAlignment="1">
      <alignment horizontal="left"/>
    </xf>
    <xf numFmtId="0" fontId="90" fillId="0" borderId="49" xfId="0" applyFont="1" applyFill="1" applyBorder="1" applyAlignment="1">
      <alignment horizontal="left"/>
    </xf>
    <xf numFmtId="0" fontId="90" fillId="0" borderId="98" xfId="0" applyFont="1" applyFill="1" applyBorder="1" applyAlignment="1">
      <alignment horizontal="left"/>
    </xf>
    <xf numFmtId="0" fontId="165" fillId="0" borderId="0" xfId="0" applyFont="1" applyFill="1" applyAlignment="1">
      <alignment horizontal="left"/>
    </xf>
    <xf numFmtId="201" fontId="136" fillId="44" borderId="0" xfId="0" applyNumberFormat="1" applyFont="1" applyFill="1" applyAlignment="1">
      <alignment horizontal="left"/>
    </xf>
    <xf numFmtId="202" fontId="136" fillId="44" borderId="0" xfId="0" applyNumberFormat="1" applyFont="1" applyFill="1" applyAlignment="1">
      <alignment horizontal="left"/>
    </xf>
    <xf numFmtId="0" fontId="136" fillId="44" borderId="0" xfId="0" applyFont="1" applyFill="1" applyAlignment="1">
      <alignment horizontal="left"/>
    </xf>
    <xf numFmtId="0" fontId="136" fillId="44" borderId="0" xfId="0" quotePrefix="1" applyFont="1" applyFill="1" applyAlignment="1">
      <alignment horizontal="left"/>
    </xf>
    <xf numFmtId="9" fontId="136" fillId="44" borderId="0" xfId="0" applyNumberFormat="1" applyFont="1" applyFill="1" applyAlignment="1">
      <alignment horizontal="left"/>
    </xf>
    <xf numFmtId="0" fontId="136" fillId="44" borderId="0" xfId="0" applyFont="1" applyFill="1" applyAlignment="1">
      <alignment horizontal="right"/>
    </xf>
    <xf numFmtId="0" fontId="16" fillId="44" borderId="0" xfId="0" applyFont="1" applyFill="1" applyAlignment="1">
      <alignment horizontal="right"/>
    </xf>
    <xf numFmtId="0" fontId="0" fillId="34" borderId="0" xfId="0" applyFont="1" applyFill="1" applyBorder="1"/>
    <xf numFmtId="201" fontId="155" fillId="0" borderId="0" xfId="0" applyNumberFormat="1" applyFont="1" applyFill="1" applyAlignment="1"/>
    <xf numFmtId="202" fontId="155" fillId="0" borderId="0" xfId="0" applyNumberFormat="1" applyFont="1" applyFill="1" applyAlignment="1"/>
    <xf numFmtId="0" fontId="155" fillId="0" borderId="0" xfId="0" quotePrefix="1" applyFont="1" applyFill="1" applyAlignment="1"/>
    <xf numFmtId="0" fontId="0" fillId="0" borderId="0" xfId="0" applyFont="1" applyFill="1" applyAlignment="1"/>
    <xf numFmtId="0" fontId="0" fillId="0" borderId="0" xfId="0" applyFont="1" applyFill="1" applyAlignment="1">
      <alignment horizontal="right"/>
    </xf>
    <xf numFmtId="9" fontId="155" fillId="0" borderId="0" xfId="0" applyNumberFormat="1" applyFont="1" applyFill="1" applyAlignment="1"/>
    <xf numFmtId="0" fontId="89" fillId="0" borderId="0" xfId="0" applyFont="1" applyFill="1" applyAlignment="1">
      <alignment horizontal="right"/>
    </xf>
    <xf numFmtId="201" fontId="164" fillId="0" borderId="0" xfId="0" applyNumberFormat="1" applyFont="1" applyFill="1" applyAlignment="1">
      <alignment horizontal="left"/>
    </xf>
    <xf numFmtId="202" fontId="164" fillId="0" borderId="0" xfId="0" applyNumberFormat="1" applyFont="1" applyFill="1" applyAlignment="1">
      <alignment horizontal="left"/>
    </xf>
    <xf numFmtId="0" fontId="164" fillId="0" borderId="0" xfId="0" applyFont="1" applyFill="1" applyAlignment="1">
      <alignment horizontal="left"/>
    </xf>
    <xf numFmtId="0" fontId="164" fillId="0" borderId="0" xfId="0" quotePrefix="1" applyFont="1" applyFill="1" applyAlignment="1">
      <alignment horizontal="left"/>
    </xf>
    <xf numFmtId="9" fontId="164" fillId="0" borderId="0" xfId="0" applyNumberFormat="1" applyFont="1" applyFill="1" applyAlignment="1">
      <alignment horizontal="left"/>
    </xf>
    <xf numFmtId="3" fontId="164" fillId="0" borderId="0" xfId="0" applyNumberFormat="1" applyFont="1" applyFill="1" applyAlignment="1">
      <alignment horizontal="left"/>
    </xf>
    <xf numFmtId="0" fontId="0" fillId="0" borderId="0" xfId="0" applyFont="1" applyFill="1" applyAlignment="1">
      <alignment horizontal="left"/>
    </xf>
    <xf numFmtId="201" fontId="89" fillId="0" borderId="0" xfId="0" applyNumberFormat="1" applyFont="1" applyFill="1" applyAlignment="1">
      <alignment horizontal="left"/>
    </xf>
    <xf numFmtId="202" fontId="89" fillId="0" borderId="0" xfId="0" applyNumberFormat="1" applyFont="1" applyFill="1" applyAlignment="1">
      <alignment horizontal="left"/>
    </xf>
    <xf numFmtId="0" fontId="89" fillId="0" borderId="0" xfId="0" quotePrefix="1" applyFont="1" applyFill="1" applyAlignment="1">
      <alignment horizontal="left"/>
    </xf>
    <xf numFmtId="9" fontId="89" fillId="0" borderId="0" xfId="0" applyNumberFormat="1" applyFont="1" applyFill="1" applyAlignment="1">
      <alignment horizontal="left"/>
    </xf>
    <xf numFmtId="0" fontId="0" fillId="0" borderId="0" xfId="0" applyFont="1" applyFill="1" applyBorder="1" applyAlignment="1">
      <alignment horizontal="left"/>
    </xf>
    <xf numFmtId="201" fontId="161" fillId="0" borderId="0" xfId="0" applyNumberFormat="1" applyFont="1" applyFill="1" applyAlignment="1">
      <alignment horizontal="left"/>
    </xf>
    <xf numFmtId="202" fontId="161" fillId="0" borderId="0" xfId="0" applyNumberFormat="1" applyFont="1" applyFill="1" applyAlignment="1">
      <alignment horizontal="left"/>
    </xf>
    <xf numFmtId="0" fontId="161" fillId="0" borderId="0" xfId="0" applyFont="1" applyFill="1" applyAlignment="1">
      <alignment horizontal="left"/>
    </xf>
    <xf numFmtId="0" fontId="161" fillId="0" borderId="0" xfId="0" quotePrefix="1" applyFont="1" applyFill="1" applyAlignment="1">
      <alignment horizontal="left"/>
    </xf>
    <xf numFmtId="9" fontId="161" fillId="0" borderId="0" xfId="0" applyNumberFormat="1" applyFont="1" applyFill="1" applyAlignment="1">
      <alignment horizontal="left"/>
    </xf>
    <xf numFmtId="3" fontId="161" fillId="0" borderId="0" xfId="0" applyNumberFormat="1" applyFont="1" applyFill="1" applyAlignment="1">
      <alignment horizontal="left"/>
    </xf>
    <xf numFmtId="10" fontId="161" fillId="0" borderId="0" xfId="0" applyNumberFormat="1" applyFont="1" applyFill="1" applyAlignment="1">
      <alignment horizontal="left"/>
    </xf>
    <xf numFmtId="0" fontId="0" fillId="34" borderId="13" xfId="0" applyFill="1" applyBorder="1" applyAlignment="1">
      <alignment horizontal="center" vertical="center"/>
    </xf>
    <xf numFmtId="0" fontId="128" fillId="34" borderId="0" xfId="197" applyFont="1" applyFill="1" applyAlignment="1">
      <alignment horizontal="left" wrapText="1"/>
    </xf>
    <xf numFmtId="0" fontId="0" fillId="0" borderId="13" xfId="0" applyFill="1" applyBorder="1" applyAlignment="1">
      <alignment vertical="center" wrapText="1"/>
    </xf>
    <xf numFmtId="0" fontId="0" fillId="0" borderId="13" xfId="0" applyFont="1" applyFill="1" applyBorder="1" applyAlignment="1">
      <alignment vertical="center" wrapText="1"/>
    </xf>
    <xf numFmtId="0" fontId="145" fillId="0" borderId="9" xfId="0" applyFont="1" applyFill="1" applyBorder="1" applyAlignment="1">
      <alignment vertical="center" wrapText="1"/>
    </xf>
    <xf numFmtId="0" fontId="19" fillId="0" borderId="9" xfId="0" applyFont="1" applyFill="1" applyBorder="1" applyAlignment="1">
      <alignment vertical="center" wrapText="1"/>
    </xf>
    <xf numFmtId="0" fontId="136" fillId="34" borderId="0" xfId="0" applyFont="1" applyFill="1" applyAlignment="1">
      <alignment wrapText="1"/>
    </xf>
    <xf numFmtId="0" fontId="136" fillId="34" borderId="0" xfId="0" applyFont="1" applyFill="1" applyAlignment="1">
      <alignment horizontal="left" wrapText="1"/>
    </xf>
    <xf numFmtId="0" fontId="14" fillId="34" borderId="13" xfId="0" applyFont="1" applyFill="1" applyBorder="1" applyAlignment="1">
      <alignment horizontal="left" vertical="center"/>
    </xf>
    <xf numFmtId="0" fontId="14" fillId="34" borderId="127" xfId="0" applyFont="1" applyFill="1" applyBorder="1" applyAlignment="1">
      <alignment horizontal="center" vertical="center"/>
    </xf>
    <xf numFmtId="1" fontId="150" fillId="0" borderId="53" xfId="197" applyNumberFormat="1" applyFont="1" applyBorder="1" applyAlignment="1">
      <alignment horizontal="right"/>
    </xf>
    <xf numFmtId="0" fontId="0" fillId="0" borderId="96" xfId="0" applyFill="1" applyBorder="1"/>
    <xf numFmtId="0" fontId="14" fillId="0" borderId="9" xfId="0" applyFont="1" applyBorder="1"/>
    <xf numFmtId="0" fontId="0" fillId="0" borderId="9" xfId="0" applyBorder="1" applyAlignment="1">
      <alignment horizontal="center"/>
    </xf>
    <xf numFmtId="0" fontId="0" fillId="0" borderId="159" xfId="0" applyBorder="1" applyAlignment="1">
      <alignment horizontal="center"/>
    </xf>
    <xf numFmtId="1" fontId="150" fillId="0" borderId="53" xfId="197" applyNumberFormat="1" applyFont="1" applyBorder="1" applyAlignment="1">
      <alignment horizontal="center"/>
    </xf>
    <xf numFmtId="0" fontId="0" fillId="0" borderId="0" xfId="0" applyAlignment="1">
      <alignment horizontal="center"/>
    </xf>
    <xf numFmtId="0" fontId="150" fillId="0" borderId="9" xfId="252" applyFont="1" applyFill="1" applyBorder="1" applyAlignment="1">
      <alignment horizontal="center" vertical="center"/>
    </xf>
    <xf numFmtId="0" fontId="160" fillId="0" borderId="13" xfId="252" applyFont="1" applyBorder="1" applyAlignment="1">
      <alignment horizontal="center" vertical="center" wrapText="1"/>
    </xf>
    <xf numFmtId="0" fontId="0" fillId="34" borderId="11" xfId="0" applyFill="1" applyBorder="1" applyAlignment="1">
      <alignment horizontal="center" vertical="center"/>
    </xf>
    <xf numFmtId="0" fontId="0" fillId="34" borderId="1" xfId="0" applyFill="1" applyBorder="1" applyAlignment="1">
      <alignment horizontal="center" vertical="center"/>
    </xf>
    <xf numFmtId="0" fontId="88" fillId="34" borderId="3" xfId="0" applyFont="1" applyFill="1" applyBorder="1" applyAlignment="1">
      <alignment horizontal="center" vertical="center"/>
    </xf>
    <xf numFmtId="0" fontId="88" fillId="34" borderId="10" xfId="0" applyFont="1" applyFill="1" applyBorder="1" applyAlignment="1">
      <alignment horizontal="center" vertical="center"/>
    </xf>
    <xf numFmtId="0" fontId="89" fillId="0" borderId="0" xfId="0" applyFont="1" applyFill="1" applyAlignment="1"/>
    <xf numFmtId="9" fontId="89" fillId="0" borderId="0" xfId="0" applyNumberFormat="1" applyFont="1" applyFill="1" applyAlignment="1"/>
    <xf numFmtId="0" fontId="167" fillId="0" borderId="13" xfId="253" applyFont="1" applyFill="1" applyBorder="1" applyAlignment="1">
      <alignment vertical="center" wrapText="1"/>
    </xf>
    <xf numFmtId="0" fontId="0" fillId="34" borderId="154" xfId="0" applyFont="1" applyFill="1" applyBorder="1" applyAlignment="1">
      <alignment horizontal="center"/>
    </xf>
    <xf numFmtId="0" fontId="14" fillId="34" borderId="154" xfId="0" applyFont="1" applyFill="1" applyBorder="1" applyAlignment="1">
      <alignment horizontal="center"/>
    </xf>
    <xf numFmtId="0" fontId="14" fillId="34" borderId="159" xfId="0" applyFont="1" applyFill="1" applyBorder="1" applyAlignment="1">
      <alignment horizontal="center"/>
    </xf>
    <xf numFmtId="0" fontId="0" fillId="34" borderId="155" xfId="0" applyFont="1" applyFill="1" applyBorder="1" applyAlignment="1">
      <alignment horizontal="left"/>
    </xf>
    <xf numFmtId="0" fontId="145" fillId="34" borderId="159" xfId="0" applyFont="1" applyFill="1" applyBorder="1" applyAlignment="1">
      <alignment horizontal="center" vertical="center"/>
    </xf>
    <xf numFmtId="0" fontId="146" fillId="34" borderId="159" xfId="0" applyFont="1" applyFill="1" applyBorder="1" applyAlignment="1">
      <alignment horizontal="center"/>
    </xf>
    <xf numFmtId="9" fontId="146" fillId="34" borderId="9" xfId="249" applyFont="1" applyFill="1" applyBorder="1"/>
    <xf numFmtId="201" fontId="166" fillId="0" borderId="0" xfId="0" applyNumberFormat="1" applyFont="1" applyFill="1" applyAlignment="1"/>
    <xf numFmtId="202" fontId="166" fillId="0" borderId="0" xfId="0" applyNumberFormat="1" applyFont="1" applyFill="1" applyAlignment="1"/>
    <xf numFmtId="0" fontId="166" fillId="0" borderId="0" xfId="0" applyFont="1" applyFill="1" applyAlignment="1"/>
    <xf numFmtId="0" fontId="166" fillId="0" borderId="0" xfId="0" quotePrefix="1" applyFont="1" applyFill="1" applyAlignment="1"/>
    <xf numFmtId="9" fontId="166" fillId="0" borderId="0" xfId="0" applyNumberFormat="1" applyFont="1" applyFill="1" applyAlignment="1"/>
    <xf numFmtId="201" fontId="166" fillId="0" borderId="0" xfId="0" applyNumberFormat="1" applyFont="1" applyFill="1" applyAlignment="1">
      <alignment horizontal="left"/>
    </xf>
    <xf numFmtId="202" fontId="166" fillId="0" borderId="0" xfId="0" applyNumberFormat="1" applyFont="1" applyFill="1" applyAlignment="1">
      <alignment horizontal="left"/>
    </xf>
    <xf numFmtId="0" fontId="166" fillId="0" borderId="0" xfId="0" applyFont="1" applyFill="1" applyAlignment="1">
      <alignment horizontal="left"/>
    </xf>
    <xf numFmtId="0" fontId="166" fillId="0" borderId="0" xfId="0" quotePrefix="1" applyFont="1" applyFill="1" applyAlignment="1">
      <alignment horizontal="left"/>
    </xf>
    <xf numFmtId="9" fontId="166" fillId="0" borderId="0" xfId="0" applyNumberFormat="1" applyFont="1" applyFill="1" applyAlignment="1">
      <alignment horizontal="left"/>
    </xf>
    <xf numFmtId="0" fontId="136" fillId="2" borderId="0" xfId="0" applyFont="1" applyFill="1" applyAlignment="1">
      <alignment horizontal="left"/>
    </xf>
    <xf numFmtId="0" fontId="136" fillId="45" borderId="0" xfId="0" applyFont="1" applyFill="1" applyAlignment="1">
      <alignment horizontal="left"/>
    </xf>
    <xf numFmtId="0" fontId="136" fillId="46" borderId="0" xfId="0" applyFont="1" applyFill="1" applyAlignment="1">
      <alignment horizontal="left"/>
    </xf>
    <xf numFmtId="0" fontId="136" fillId="47" borderId="0" xfId="0" applyFont="1" applyFill="1" applyAlignment="1">
      <alignment horizontal="left"/>
    </xf>
    <xf numFmtId="0" fontId="136" fillId="48" borderId="0" xfId="0" applyFont="1" applyFill="1" applyAlignment="1">
      <alignment horizontal="left"/>
    </xf>
    <xf numFmtId="9" fontId="136" fillId="2" borderId="0" xfId="0" applyNumberFormat="1" applyFont="1" applyFill="1" applyAlignment="1">
      <alignment horizontal="left"/>
    </xf>
    <xf numFmtId="0" fontId="136" fillId="2" borderId="0" xfId="0" applyFont="1" applyFill="1" applyAlignment="1">
      <alignment horizontal="right"/>
    </xf>
    <xf numFmtId="201" fontId="162" fillId="2" borderId="0" xfId="0" applyNumberFormat="1" applyFont="1" applyFill="1" applyAlignment="1">
      <alignment horizontal="left" vertical="center"/>
    </xf>
    <xf numFmtId="202" fontId="162" fillId="2" borderId="0" xfId="0" applyNumberFormat="1" applyFont="1" applyFill="1" applyAlignment="1">
      <alignment horizontal="left" vertical="center"/>
    </xf>
    <xf numFmtId="0" fontId="162" fillId="2" borderId="0" xfId="0" applyFont="1" applyFill="1" applyAlignment="1">
      <alignment horizontal="left" vertical="center"/>
    </xf>
    <xf numFmtId="0" fontId="162" fillId="2" borderId="0" xfId="0" quotePrefix="1" applyFont="1" applyFill="1" applyAlignment="1">
      <alignment horizontal="left" vertical="center"/>
    </xf>
    <xf numFmtId="0" fontId="162" fillId="2" borderId="0" xfId="0" applyFont="1" applyFill="1" applyBorder="1" applyAlignment="1">
      <alignment horizontal="left" vertical="center"/>
    </xf>
    <xf numFmtId="0" fontId="163" fillId="2" borderId="0" xfId="0" applyFont="1" applyFill="1" applyBorder="1" applyAlignment="1">
      <alignment horizontal="left" vertical="center"/>
    </xf>
    <xf numFmtId="0" fontId="162" fillId="47" borderId="0" xfId="0" applyFont="1" applyFill="1" applyAlignment="1">
      <alignment horizontal="left" vertical="center"/>
    </xf>
    <xf numFmtId="0" fontId="162" fillId="44" borderId="0" xfId="0" applyFont="1" applyFill="1" applyAlignment="1">
      <alignment horizontal="left" vertical="center"/>
    </xf>
    <xf numFmtId="0" fontId="162" fillId="50" borderId="0" xfId="0" applyFont="1" applyFill="1" applyAlignment="1">
      <alignment horizontal="left" vertical="center"/>
    </xf>
    <xf numFmtId="0" fontId="162" fillId="49" borderId="0" xfId="0" applyFont="1" applyFill="1" applyAlignment="1">
      <alignment horizontal="left" vertical="center"/>
    </xf>
    <xf numFmtId="0" fontId="162" fillId="51" borderId="0" xfId="0" applyFont="1" applyFill="1" applyAlignment="1">
      <alignment horizontal="left" vertical="center"/>
    </xf>
    <xf numFmtId="9" fontId="162" fillId="47" borderId="0" xfId="0" applyNumberFormat="1" applyFont="1" applyFill="1" applyAlignment="1">
      <alignment horizontal="left" vertical="center"/>
    </xf>
    <xf numFmtId="0" fontId="136" fillId="0" borderId="0" xfId="0" applyFont="1" applyFill="1" applyAlignment="1">
      <alignment horizontal="left"/>
    </xf>
    <xf numFmtId="0" fontId="2" fillId="0" borderId="0" xfId="0" applyFont="1" applyFill="1" applyAlignment="1">
      <alignment horizontal="left"/>
    </xf>
    <xf numFmtId="0" fontId="110" fillId="0" borderId="0" xfId="0" applyFont="1" applyFill="1" applyAlignment="1">
      <alignment horizontal="left"/>
    </xf>
    <xf numFmtId="0" fontId="86" fillId="0" borderId="13" xfId="243" applyBorder="1" applyAlignment="1">
      <alignment horizontal="center" vertical="center"/>
    </xf>
    <xf numFmtId="201" fontId="168" fillId="0" borderId="0" xfId="0" applyNumberFormat="1" applyFont="1" applyAlignment="1"/>
    <xf numFmtId="202" fontId="168" fillId="0" borderId="0" xfId="0" applyNumberFormat="1" applyFont="1" applyAlignment="1"/>
    <xf numFmtId="0" fontId="168" fillId="0" borderId="0" xfId="0" applyFont="1" applyAlignment="1"/>
    <xf numFmtId="0" fontId="168" fillId="0" borderId="0" xfId="0" quotePrefix="1" applyFont="1" applyAlignment="1"/>
    <xf numFmtId="3" fontId="168" fillId="0" borderId="0" xfId="0" applyNumberFormat="1" applyFont="1" applyAlignment="1"/>
    <xf numFmtId="9" fontId="168" fillId="0" borderId="0" xfId="0" applyNumberFormat="1" applyFont="1" applyAlignment="1"/>
    <xf numFmtId="0" fontId="168" fillId="2" borderId="0" xfId="0" applyFont="1" applyFill="1" applyAlignment="1"/>
    <xf numFmtId="0" fontId="0" fillId="2" borderId="0" xfId="0" applyFont="1" applyFill="1" applyAlignment="1"/>
    <xf numFmtId="0" fontId="136" fillId="34" borderId="9" xfId="0" applyFont="1" applyFill="1" applyBorder="1" applyAlignment="1">
      <alignment vertical="center" wrapText="1"/>
    </xf>
    <xf numFmtId="0" fontId="136" fillId="34" borderId="0" xfId="0" applyFont="1" applyFill="1" applyAlignment="1">
      <alignment horizontal="center" vertical="center"/>
    </xf>
    <xf numFmtId="0" fontId="168" fillId="0" borderId="0" xfId="0" quotePrefix="1" applyFont="1" applyAlignment="1">
      <alignment horizontal="right"/>
    </xf>
    <xf numFmtId="0" fontId="168" fillId="0" borderId="0" xfId="0" applyFont="1" applyAlignment="1">
      <alignment horizontal="right"/>
    </xf>
    <xf numFmtId="0" fontId="20" fillId="0" borderId="2" xfId="0" applyFont="1" applyBorder="1" applyAlignment="1">
      <alignment vertical="center"/>
    </xf>
    <xf numFmtId="10" fontId="168" fillId="2" borderId="0" xfId="0" applyNumberFormat="1" applyFont="1" applyFill="1" applyAlignment="1"/>
    <xf numFmtId="9" fontId="168" fillId="2" borderId="0" xfId="0" applyNumberFormat="1" applyFont="1" applyFill="1" applyAlignment="1"/>
    <xf numFmtId="3" fontId="168" fillId="2" borderId="0" xfId="0" applyNumberFormat="1" applyFont="1" applyFill="1" applyAlignment="1"/>
    <xf numFmtId="0" fontId="168" fillId="2" borderId="0" xfId="0" applyFont="1" applyFill="1" applyAlignment="1">
      <alignment horizontal="right"/>
    </xf>
    <xf numFmtId="0" fontId="168" fillId="0" borderId="0" xfId="0" applyFont="1" applyFill="1" applyAlignment="1"/>
    <xf numFmtId="201" fontId="89" fillId="0" borderId="0" xfId="0" applyNumberFormat="1" applyFont="1" applyFill="1" applyAlignment="1"/>
    <xf numFmtId="202" fontId="89" fillId="0" borderId="0" xfId="0" applyNumberFormat="1" applyFont="1" applyFill="1" applyAlignment="1"/>
    <xf numFmtId="0" fontId="89" fillId="0" borderId="0" xfId="0" quotePrefix="1" applyFont="1" applyFill="1" applyAlignment="1"/>
    <xf numFmtId="3" fontId="89" fillId="0" borderId="0" xfId="0" applyNumberFormat="1" applyFont="1" applyFill="1" applyAlignment="1"/>
    <xf numFmtId="0" fontId="168" fillId="0" borderId="0" xfId="0" applyFont="1" applyAlignment="1">
      <alignment horizontal="left"/>
    </xf>
    <xf numFmtId="0" fontId="89" fillId="0" borderId="0" xfId="0" applyFont="1"/>
    <xf numFmtId="14" fontId="89" fillId="0" borderId="0" xfId="0" applyNumberFormat="1" applyFont="1" applyAlignment="1"/>
    <xf numFmtId="0" fontId="0" fillId="34" borderId="8" xfId="0" applyFont="1" applyFill="1" applyBorder="1" applyAlignment="1">
      <alignment horizontal="center" vertical="center" wrapText="1"/>
    </xf>
    <xf numFmtId="0" fontId="0" fillId="34" borderId="6" xfId="0" applyFont="1" applyFill="1" applyBorder="1" applyAlignment="1">
      <alignment horizontal="center" vertical="center" wrapText="1"/>
    </xf>
    <xf numFmtId="0" fontId="0" fillId="34" borderId="0" xfId="0" applyFont="1" applyFill="1" applyBorder="1" applyAlignment="1">
      <alignment horizontal="center"/>
    </xf>
    <xf numFmtId="0" fontId="14" fillId="34" borderId="0" xfId="0" applyFont="1" applyFill="1" applyBorder="1" applyAlignment="1">
      <alignment horizontal="center"/>
    </xf>
    <xf numFmtId="0" fontId="137" fillId="34" borderId="2" xfId="0" applyFont="1" applyFill="1" applyBorder="1" applyAlignment="1">
      <alignment horizontal="left" vertical="top" wrapText="1"/>
    </xf>
    <xf numFmtId="0" fontId="137" fillId="34" borderId="1" xfId="0" applyFont="1" applyFill="1" applyBorder="1" applyAlignment="1">
      <alignment horizontal="left" vertical="top" wrapText="1"/>
    </xf>
    <xf numFmtId="0" fontId="136" fillId="34" borderId="0" xfId="0" applyFont="1" applyFill="1" applyBorder="1" applyAlignment="1">
      <alignment horizontal="left" vertical="center" wrapText="1"/>
    </xf>
    <xf numFmtId="0" fontId="135" fillId="34" borderId="9" xfId="197" applyFont="1" applyFill="1" applyBorder="1" applyAlignment="1">
      <alignment horizontal="center" vertical="center"/>
    </xf>
    <xf numFmtId="0" fontId="135" fillId="34" borderId="13" xfId="197" applyFont="1" applyFill="1" applyBorder="1" applyAlignment="1">
      <alignment horizontal="center" vertical="center" wrapText="1"/>
    </xf>
    <xf numFmtId="0" fontId="135" fillId="34" borderId="10" xfId="197" applyFont="1" applyFill="1" applyBorder="1" applyAlignment="1">
      <alignment horizontal="center" vertical="center" wrapText="1"/>
    </xf>
    <xf numFmtId="0" fontId="135" fillId="34" borderId="13" xfId="197" applyFont="1" applyFill="1" applyBorder="1" applyAlignment="1">
      <alignment horizontal="center" vertical="center"/>
    </xf>
    <xf numFmtId="0" fontId="135" fillId="34" borderId="10" xfId="197" applyFont="1" applyFill="1" applyBorder="1" applyAlignment="1">
      <alignment horizontal="center" vertical="center"/>
    </xf>
    <xf numFmtId="195" fontId="135" fillId="34" borderId="13" xfId="197" applyNumberFormat="1" applyFont="1" applyFill="1" applyBorder="1" applyAlignment="1">
      <alignment horizontal="center" vertical="center"/>
    </xf>
    <xf numFmtId="195" fontId="135" fillId="34" borderId="10" xfId="197" applyNumberFormat="1" applyFont="1" applyFill="1" applyBorder="1" applyAlignment="1">
      <alignment horizontal="center" vertical="center"/>
    </xf>
    <xf numFmtId="0" fontId="135" fillId="34" borderId="13" xfId="197" applyFont="1" applyFill="1" applyBorder="1" applyAlignment="1">
      <alignment horizontal="left" vertical="center"/>
    </xf>
    <xf numFmtId="0" fontId="135" fillId="34" borderId="10" xfId="197" applyFont="1" applyFill="1" applyBorder="1" applyAlignment="1">
      <alignment horizontal="left" vertical="center"/>
    </xf>
    <xf numFmtId="0" fontId="135" fillId="34" borderId="13" xfId="197" applyFont="1" applyFill="1" applyBorder="1" applyAlignment="1">
      <alignment horizontal="left" vertical="center" wrapText="1"/>
    </xf>
    <xf numFmtId="0" fontId="135" fillId="34" borderId="10" xfId="197" applyFont="1" applyFill="1" applyBorder="1" applyAlignment="1">
      <alignment horizontal="left" vertical="center" wrapText="1"/>
    </xf>
    <xf numFmtId="0" fontId="128" fillId="34" borderId="125" xfId="197" applyFont="1" applyFill="1" applyBorder="1" applyAlignment="1">
      <alignment horizontal="left" wrapText="1"/>
    </xf>
    <xf numFmtId="0" fontId="128" fillId="34" borderId="158" xfId="197" applyFont="1" applyFill="1" applyBorder="1" applyAlignment="1">
      <alignment horizontal="left" wrapText="1"/>
    </xf>
    <xf numFmtId="0" fontId="128" fillId="34" borderId="0" xfId="197" applyFont="1" applyFill="1" applyBorder="1" applyAlignment="1">
      <alignment horizontal="center"/>
    </xf>
    <xf numFmtId="0" fontId="122" fillId="0" borderId="97" xfId="0" applyFont="1" applyBorder="1" applyAlignment="1">
      <alignment horizontal="center" vertical="center" wrapText="1"/>
    </xf>
    <xf numFmtId="0" fontId="122" fillId="0" borderId="98" xfId="0" applyFont="1" applyBorder="1" applyAlignment="1">
      <alignment horizontal="center" vertical="center" wrapText="1"/>
    </xf>
    <xf numFmtId="0" fontId="122" fillId="0" borderId="41" xfId="0" applyFont="1" applyBorder="1" applyAlignment="1">
      <alignment horizontal="center" vertical="center" wrapText="1"/>
    </xf>
    <xf numFmtId="0" fontId="122" fillId="0" borderId="38" xfId="0" applyFont="1" applyBorder="1" applyAlignment="1">
      <alignment horizontal="center" vertical="center" wrapText="1"/>
    </xf>
    <xf numFmtId="0" fontId="122" fillId="0" borderId="91" xfId="0" applyFont="1" applyBorder="1" applyAlignment="1">
      <alignment horizontal="center" vertical="center" wrapText="1"/>
    </xf>
    <xf numFmtId="0" fontId="122" fillId="0" borderId="110" xfId="0" applyFont="1" applyBorder="1" applyAlignment="1">
      <alignment horizontal="center" vertical="center" wrapText="1"/>
    </xf>
    <xf numFmtId="0" fontId="115" fillId="0" borderId="46" xfId="0" applyFont="1" applyBorder="1" applyAlignment="1">
      <alignment horizontal="center" vertical="center"/>
    </xf>
    <xf numFmtId="0" fontId="113" fillId="0" borderId="46" xfId="0" applyFont="1" applyBorder="1" applyAlignment="1">
      <alignment horizontal="center" vertical="center"/>
    </xf>
    <xf numFmtId="0" fontId="20" fillId="35" borderId="16" xfId="0" applyFont="1" applyFill="1" applyBorder="1" applyAlignment="1">
      <alignment horizontal="center" vertical="center"/>
    </xf>
    <xf numFmtId="0" fontId="20" fillId="35" borderId="18" xfId="0" applyFont="1" applyFill="1" applyBorder="1" applyAlignment="1">
      <alignment horizontal="center" vertical="center"/>
    </xf>
    <xf numFmtId="0" fontId="112" fillId="37" borderId="16" xfId="0" applyFont="1" applyFill="1" applyBorder="1" applyAlignment="1">
      <alignment horizontal="center" vertical="center"/>
    </xf>
    <xf numFmtId="0" fontId="112" fillId="37" borderId="18" xfId="0" applyFont="1" applyFill="1" applyBorder="1" applyAlignment="1">
      <alignment horizontal="center" vertical="center"/>
    </xf>
    <xf numFmtId="0" fontId="121" fillId="38" borderId="16" xfId="0" applyFont="1" applyFill="1" applyBorder="1" applyAlignment="1">
      <alignment horizontal="center" vertical="center"/>
    </xf>
    <xf numFmtId="0" fontId="121" fillId="38" borderId="18" xfId="0" applyFont="1" applyFill="1" applyBorder="1" applyAlignment="1">
      <alignment horizontal="center" vertical="center"/>
    </xf>
    <xf numFmtId="0" fontId="116" fillId="2" borderId="46" xfId="0" applyFont="1" applyFill="1" applyBorder="1" applyAlignment="1">
      <alignment horizontal="center" vertical="center"/>
    </xf>
    <xf numFmtId="0" fontId="118" fillId="2" borderId="46" xfId="0" applyFont="1" applyFill="1" applyBorder="1" applyAlignment="1">
      <alignment horizontal="center" vertical="center"/>
    </xf>
    <xf numFmtId="0" fontId="20" fillId="0" borderId="97" xfId="0" applyFont="1" applyBorder="1" applyAlignment="1">
      <alignment horizontal="center" vertical="center"/>
    </xf>
    <xf numFmtId="0" fontId="20" fillId="0" borderId="98" xfId="0" applyFont="1" applyBorder="1" applyAlignment="1">
      <alignment horizontal="center" vertical="center"/>
    </xf>
    <xf numFmtId="0" fontId="20" fillId="0" borderId="41" xfId="0" applyFont="1" applyBorder="1" applyAlignment="1">
      <alignment horizontal="center" vertical="center"/>
    </xf>
    <xf numFmtId="0" fontId="20" fillId="0" borderId="38" xfId="0" applyFont="1" applyBorder="1" applyAlignment="1">
      <alignment horizontal="center" vertical="center"/>
    </xf>
    <xf numFmtId="0" fontId="20" fillId="0" borderId="91" xfId="0" applyFont="1" applyBorder="1" applyAlignment="1">
      <alignment horizontal="center" vertical="center"/>
    </xf>
    <xf numFmtId="0" fontId="20" fillId="0" borderId="110" xfId="0" applyFont="1" applyBorder="1" applyAlignment="1">
      <alignment horizontal="center" vertical="center"/>
    </xf>
    <xf numFmtId="192" fontId="114" fillId="0" borderId="97" xfId="0" applyNumberFormat="1" applyFont="1" applyBorder="1" applyAlignment="1">
      <alignment horizontal="center" vertical="center"/>
    </xf>
    <xf numFmtId="192" fontId="114" fillId="0" borderId="98" xfId="0" applyNumberFormat="1" applyFont="1" applyBorder="1" applyAlignment="1">
      <alignment horizontal="center" vertical="center"/>
    </xf>
    <xf numFmtId="192" fontId="114" fillId="0" borderId="41" xfId="0" applyNumberFormat="1" applyFont="1" applyBorder="1" applyAlignment="1">
      <alignment horizontal="center" vertical="center"/>
    </xf>
    <xf numFmtId="192" fontId="114" fillId="0" borderId="38" xfId="0" applyNumberFormat="1" applyFont="1" applyBorder="1" applyAlignment="1">
      <alignment horizontal="center" vertical="center"/>
    </xf>
    <xf numFmtId="192" fontId="114" fillId="0" borderId="91" xfId="0" applyNumberFormat="1" applyFont="1" applyBorder="1" applyAlignment="1">
      <alignment horizontal="center" vertical="center"/>
    </xf>
    <xf numFmtId="192" fontId="114" fillId="0" borderId="110" xfId="0" applyNumberFormat="1" applyFont="1" applyBorder="1" applyAlignment="1">
      <alignment horizontal="center" vertical="center"/>
    </xf>
    <xf numFmtId="0" fontId="20" fillId="0" borderId="49" xfId="0" applyFont="1" applyBorder="1" applyAlignment="1">
      <alignment horizontal="center" vertical="center"/>
    </xf>
    <xf numFmtId="0" fontId="20" fillId="0" borderId="19" xfId="0" applyFont="1" applyBorder="1" applyAlignment="1">
      <alignment horizontal="center" vertical="center"/>
    </xf>
    <xf numFmtId="0" fontId="20" fillId="0" borderId="119" xfId="0" applyFont="1" applyBorder="1" applyAlignment="1">
      <alignment horizontal="center" vertical="center"/>
    </xf>
    <xf numFmtId="0" fontId="20" fillId="0" borderId="123" xfId="0" applyFont="1" applyBorder="1" applyAlignment="1">
      <alignment horizontal="center" vertical="center"/>
    </xf>
    <xf numFmtId="0" fontId="20" fillId="0" borderId="49" xfId="0" applyFont="1" applyBorder="1" applyAlignment="1">
      <alignment horizontal="center" vertical="center" wrapText="1"/>
    </xf>
    <xf numFmtId="0" fontId="20" fillId="0" borderId="16" xfId="0" applyFont="1" applyBorder="1" applyAlignment="1">
      <alignment horizontal="center" vertical="center"/>
    </xf>
    <xf numFmtId="0" fontId="20" fillId="0" borderId="17" xfId="0" applyFont="1" applyBorder="1" applyAlignment="1">
      <alignment horizontal="center" vertical="center"/>
    </xf>
    <xf numFmtId="0" fontId="20" fillId="0" borderId="18" xfId="0" applyFont="1" applyBorder="1" applyAlignment="1">
      <alignment horizontal="center" vertical="center"/>
    </xf>
    <xf numFmtId="0" fontId="20" fillId="35" borderId="49" xfId="0" applyFont="1" applyFill="1" applyBorder="1" applyAlignment="1">
      <alignment horizontal="center" vertical="center"/>
    </xf>
    <xf numFmtId="0" fontId="20" fillId="35" borderId="98" xfId="0" applyFont="1" applyFill="1" applyBorder="1" applyAlignment="1">
      <alignment horizontal="center" vertical="center"/>
    </xf>
    <xf numFmtId="0" fontId="112" fillId="36" borderId="97" xfId="0" applyFont="1" applyFill="1" applyBorder="1" applyAlignment="1">
      <alignment horizontal="center" vertical="center"/>
    </xf>
    <xf numFmtId="0" fontId="112" fillId="36" borderId="98" xfId="0" applyFont="1" applyFill="1" applyBorder="1" applyAlignment="1">
      <alignment horizontal="center" vertical="center"/>
    </xf>
    <xf numFmtId="0" fontId="5" fillId="34" borderId="9" xfId="243" applyFont="1" applyFill="1" applyBorder="1" applyAlignment="1">
      <alignment horizontal="left" vertical="top" wrapText="1"/>
    </xf>
    <xf numFmtId="0" fontId="8" fillId="34" borderId="9" xfId="243" applyFont="1" applyFill="1" applyBorder="1" applyAlignment="1">
      <alignment horizontal="left" vertical="top" wrapText="1"/>
    </xf>
    <xf numFmtId="0" fontId="90" fillId="0" borderId="0" xfId="243" applyFont="1" applyAlignment="1">
      <alignment horizontal="center"/>
    </xf>
    <xf numFmtId="0" fontId="86" fillId="0" borderId="13" xfId="243" applyBorder="1" applyAlignment="1">
      <alignment horizontal="center" vertical="center"/>
    </xf>
    <xf numFmtId="0" fontId="86" fillId="0" borderId="10" xfId="243" applyBorder="1" applyAlignment="1">
      <alignment horizontal="center" vertical="center"/>
    </xf>
    <xf numFmtId="0" fontId="86" fillId="0" borderId="12" xfId="243" applyBorder="1" applyAlignment="1">
      <alignment horizontal="center" vertical="center"/>
    </xf>
    <xf numFmtId="0" fontId="86" fillId="0" borderId="11" xfId="243" applyBorder="1" applyAlignment="1">
      <alignment horizontal="center" vertical="center"/>
    </xf>
    <xf numFmtId="0" fontId="86" fillId="0" borderId="9" xfId="243" applyBorder="1" applyAlignment="1">
      <alignment horizontal="center" vertical="center" wrapText="1"/>
    </xf>
    <xf numFmtId="0" fontId="86" fillId="0" borderId="9" xfId="243" applyBorder="1" applyAlignment="1">
      <alignment horizontal="center"/>
    </xf>
    <xf numFmtId="0" fontId="86" fillId="0" borderId="14" xfId="243" applyBorder="1" applyAlignment="1">
      <alignment horizontal="center" vertical="center"/>
    </xf>
    <xf numFmtId="0" fontId="13" fillId="0" borderId="13" xfId="243" applyFont="1" applyBorder="1" applyAlignment="1">
      <alignment horizontal="center" vertical="center" wrapText="1"/>
    </xf>
    <xf numFmtId="0" fontId="86" fillId="0" borderId="14" xfId="243" applyBorder="1" applyAlignment="1">
      <alignment horizontal="center" vertical="center" wrapText="1"/>
    </xf>
    <xf numFmtId="0" fontId="86" fillId="0" borderId="10" xfId="243" applyBorder="1" applyAlignment="1">
      <alignment horizontal="center" vertical="center" wrapText="1"/>
    </xf>
    <xf numFmtId="1" fontId="117" fillId="34" borderId="13" xfId="197" applyNumberFormat="1" applyFont="1" applyFill="1" applyBorder="1" applyAlignment="1">
      <alignment horizontal="center" vertical="center"/>
    </xf>
    <xf numFmtId="1" fontId="117" fillId="34" borderId="14" xfId="197" applyNumberFormat="1" applyFont="1" applyFill="1" applyBorder="1" applyAlignment="1">
      <alignment horizontal="center" vertical="center"/>
    </xf>
    <xf numFmtId="1" fontId="117" fillId="34" borderId="10" xfId="197" applyNumberFormat="1" applyFont="1" applyFill="1" applyBorder="1" applyAlignment="1">
      <alignment horizontal="center" vertical="center"/>
    </xf>
    <xf numFmtId="1" fontId="156" fillId="34" borderId="13" xfId="197" applyNumberFormat="1" applyFont="1" applyFill="1" applyBorder="1" applyAlignment="1">
      <alignment horizontal="center" vertical="center"/>
    </xf>
    <xf numFmtId="1" fontId="156" fillId="34" borderId="14" xfId="197" applyNumberFormat="1" applyFont="1" applyFill="1" applyBorder="1" applyAlignment="1">
      <alignment horizontal="center" vertical="center"/>
    </xf>
    <xf numFmtId="1" fontId="156" fillId="34" borderId="10" xfId="197" applyNumberFormat="1" applyFont="1" applyFill="1" applyBorder="1" applyAlignment="1">
      <alignment horizontal="center" vertical="center"/>
    </xf>
    <xf numFmtId="0" fontId="91" fillId="34" borderId="13" xfId="197" applyFont="1" applyFill="1" applyBorder="1" applyAlignment="1">
      <alignment horizontal="center" vertical="center"/>
    </xf>
    <xf numFmtId="0" fontId="91" fillId="34" borderId="14" xfId="197" applyFont="1" applyFill="1" applyBorder="1" applyAlignment="1">
      <alignment horizontal="center" vertical="center"/>
    </xf>
    <xf numFmtId="0" fontId="91" fillId="34" borderId="10" xfId="197" applyFont="1" applyFill="1" applyBorder="1" applyAlignment="1">
      <alignment horizontal="center" vertical="center"/>
    </xf>
    <xf numFmtId="0" fontId="7" fillId="34" borderId="9" xfId="243" applyFont="1" applyFill="1" applyBorder="1" applyAlignment="1">
      <alignment horizontal="left" vertical="top" wrapText="1"/>
    </xf>
    <xf numFmtId="0" fontId="20" fillId="0" borderId="2" xfId="0" applyFont="1" applyBorder="1" applyAlignment="1">
      <alignment horizontal="center" vertical="center" wrapText="1"/>
    </xf>
    <xf numFmtId="0" fontId="4" fillId="34" borderId="9" xfId="243" applyFont="1" applyFill="1" applyBorder="1" applyAlignment="1">
      <alignment horizontal="left" vertical="top" wrapText="1"/>
    </xf>
    <xf numFmtId="0" fontId="151" fillId="34" borderId="12" xfId="0" applyFont="1" applyFill="1" applyBorder="1" applyAlignment="1">
      <alignment horizontal="center" vertical="center" wrapText="1"/>
    </xf>
    <xf numFmtId="0" fontId="151" fillId="34" borderId="3" xfId="0" applyFont="1" applyFill="1" applyBorder="1" applyAlignment="1">
      <alignment horizontal="center" vertical="center" wrapText="1"/>
    </xf>
    <xf numFmtId="0" fontId="0" fillId="34" borderId="5" xfId="0" applyFill="1" applyBorder="1" applyAlignment="1">
      <alignment horizontal="center" vertical="center"/>
    </xf>
    <xf numFmtId="0" fontId="0" fillId="34" borderId="11" xfId="0" applyFill="1" applyBorder="1" applyAlignment="1">
      <alignment horizontal="center" vertical="center"/>
    </xf>
    <xf numFmtId="0" fontId="0" fillId="34" borderId="2" xfId="0" applyFill="1" applyBorder="1" applyAlignment="1">
      <alignment horizontal="center" vertical="center"/>
    </xf>
    <xf numFmtId="0" fontId="0" fillId="34" borderId="1" xfId="0" applyFill="1" applyBorder="1" applyAlignment="1">
      <alignment horizontal="center" vertical="center"/>
    </xf>
    <xf numFmtId="0" fontId="0" fillId="34" borderId="13" xfId="0" applyFill="1" applyBorder="1" applyAlignment="1">
      <alignment horizontal="center" vertical="center"/>
    </xf>
    <xf numFmtId="0" fontId="0" fillId="34" borderId="10" xfId="0" applyFill="1" applyBorder="1" applyAlignment="1">
      <alignment horizontal="center" vertical="center"/>
    </xf>
    <xf numFmtId="1" fontId="153" fillId="34" borderId="12" xfId="0" applyNumberFormat="1" applyFont="1" applyFill="1" applyBorder="1" applyAlignment="1">
      <alignment horizontal="center" vertical="center"/>
    </xf>
    <xf numFmtId="1" fontId="153" fillId="34" borderId="11" xfId="0" applyNumberFormat="1" applyFont="1" applyFill="1" applyBorder="1" applyAlignment="1">
      <alignment horizontal="center" vertical="center"/>
    </xf>
    <xf numFmtId="1" fontId="153" fillId="34" borderId="3" xfId="0" applyNumberFormat="1" applyFont="1" applyFill="1" applyBorder="1" applyAlignment="1">
      <alignment horizontal="center" vertical="center"/>
    </xf>
    <xf numFmtId="1" fontId="153" fillId="34" borderId="1" xfId="0" applyNumberFormat="1" applyFont="1" applyFill="1" applyBorder="1" applyAlignment="1">
      <alignment horizontal="center" vertical="center"/>
    </xf>
    <xf numFmtId="0" fontId="88" fillId="34" borderId="12" xfId="0" applyFont="1" applyFill="1" applyBorder="1" applyAlignment="1">
      <alignment horizontal="center" vertical="center"/>
    </xf>
    <xf numFmtId="0" fontId="88" fillId="34" borderId="11" xfId="0" applyFont="1" applyFill="1" applyBorder="1" applyAlignment="1">
      <alignment horizontal="center" vertical="center"/>
    </xf>
    <xf numFmtId="0" fontId="88" fillId="34" borderId="3" xfId="0" applyFont="1" applyFill="1" applyBorder="1" applyAlignment="1">
      <alignment horizontal="center" vertical="center"/>
    </xf>
    <xf numFmtId="0" fontId="88" fillId="34" borderId="1" xfId="0" applyFont="1" applyFill="1" applyBorder="1" applyAlignment="1">
      <alignment horizontal="center" vertical="center"/>
    </xf>
    <xf numFmtId="9" fontId="153" fillId="34" borderId="12" xfId="0" applyNumberFormat="1" applyFont="1" applyFill="1" applyBorder="1" applyAlignment="1">
      <alignment horizontal="center" vertical="center"/>
    </xf>
    <xf numFmtId="9" fontId="153" fillId="34" borderId="11" xfId="0" applyNumberFormat="1" applyFont="1" applyFill="1" applyBorder="1" applyAlignment="1">
      <alignment horizontal="center" vertical="center"/>
    </xf>
    <xf numFmtId="9" fontId="153" fillId="34" borderId="3" xfId="0" applyNumberFormat="1" applyFont="1" applyFill="1" applyBorder="1" applyAlignment="1">
      <alignment horizontal="center" vertical="center"/>
    </xf>
    <xf numFmtId="9" fontId="153" fillId="34" borderId="1" xfId="0" applyNumberFormat="1" applyFont="1" applyFill="1" applyBorder="1" applyAlignment="1">
      <alignment horizontal="center" vertical="center"/>
    </xf>
    <xf numFmtId="0" fontId="0" fillId="34" borderId="162" xfId="0" applyFill="1" applyBorder="1" applyAlignment="1">
      <alignment horizontal="left" vertical="top"/>
    </xf>
    <xf numFmtId="0" fontId="0" fillId="34" borderId="163" xfId="0" applyFill="1" applyBorder="1" applyAlignment="1">
      <alignment horizontal="left" vertical="top"/>
    </xf>
    <xf numFmtId="0" fontId="88" fillId="34" borderId="13" xfId="0" applyFont="1" applyFill="1" applyBorder="1" applyAlignment="1">
      <alignment horizontal="center" vertical="center"/>
    </xf>
    <xf numFmtId="0" fontId="88" fillId="34" borderId="10" xfId="0" applyFont="1" applyFill="1" applyBorder="1" applyAlignment="1">
      <alignment horizontal="center" vertical="center"/>
    </xf>
    <xf numFmtId="0" fontId="88" fillId="42" borderId="13" xfId="0" applyFont="1" applyFill="1" applyBorder="1" applyAlignment="1">
      <alignment horizontal="center" vertical="center"/>
    </xf>
    <xf numFmtId="0" fontId="88" fillId="42" borderId="10" xfId="0" applyFont="1" applyFill="1" applyBorder="1" applyAlignment="1">
      <alignment horizontal="center" vertical="center"/>
    </xf>
    <xf numFmtId="0" fontId="88" fillId="0" borderId="13" xfId="0" applyFont="1" applyBorder="1" applyAlignment="1">
      <alignment horizontal="center" vertical="center"/>
    </xf>
    <xf numFmtId="0" fontId="88" fillId="0" borderId="10" xfId="0" applyFont="1" applyBorder="1" applyAlignment="1">
      <alignment horizontal="center" vertical="center"/>
    </xf>
    <xf numFmtId="9" fontId="88" fillId="34" borderId="12" xfId="0" applyNumberFormat="1" applyFont="1" applyFill="1" applyBorder="1" applyAlignment="1">
      <alignment horizontal="center" vertical="center"/>
    </xf>
    <xf numFmtId="9" fontId="88" fillId="34" borderId="11" xfId="0" applyNumberFormat="1" applyFont="1" applyFill="1" applyBorder="1" applyAlignment="1">
      <alignment horizontal="center" vertical="center"/>
    </xf>
    <xf numFmtId="9" fontId="88" fillId="34" borderId="3" xfId="0" applyNumberFormat="1" applyFont="1" applyFill="1" applyBorder="1" applyAlignment="1">
      <alignment horizontal="center" vertical="center"/>
    </xf>
    <xf numFmtId="9" fontId="88" fillId="34" borderId="1" xfId="0" applyNumberFormat="1" applyFont="1" applyFill="1" applyBorder="1" applyAlignment="1">
      <alignment horizontal="center" vertical="center"/>
    </xf>
    <xf numFmtId="9" fontId="88" fillId="0" borderId="9" xfId="0" applyNumberFormat="1" applyFont="1" applyBorder="1" applyAlignment="1">
      <alignment horizontal="center" vertical="center"/>
    </xf>
    <xf numFmtId="9" fontId="88" fillId="34" borderId="13" xfId="0" applyNumberFormat="1" applyFont="1" applyFill="1" applyBorder="1" applyAlignment="1">
      <alignment horizontal="center" vertical="center"/>
    </xf>
    <xf numFmtId="9" fontId="88" fillId="34" borderId="10" xfId="0" applyNumberFormat="1" applyFont="1" applyFill="1" applyBorder="1" applyAlignment="1">
      <alignment horizontal="center" vertical="center"/>
    </xf>
    <xf numFmtId="0" fontId="153" fillId="34" borderId="12" xfId="0" applyNumberFormat="1" applyFont="1" applyFill="1" applyBorder="1" applyAlignment="1">
      <alignment horizontal="center" vertical="center"/>
    </xf>
    <xf numFmtId="0" fontId="153" fillId="34" borderId="11" xfId="0" applyNumberFormat="1" applyFont="1" applyFill="1" applyBorder="1" applyAlignment="1">
      <alignment horizontal="center" vertical="center"/>
    </xf>
    <xf numFmtId="0" fontId="153" fillId="34" borderId="3" xfId="0" applyNumberFormat="1" applyFont="1" applyFill="1" applyBorder="1" applyAlignment="1">
      <alignment horizontal="center" vertical="center"/>
    </xf>
    <xf numFmtId="0" fontId="153" fillId="34" borderId="1" xfId="0" applyNumberFormat="1" applyFont="1" applyFill="1" applyBorder="1" applyAlignment="1">
      <alignment horizontal="center" vertical="center"/>
    </xf>
    <xf numFmtId="9" fontId="153" fillId="34" borderId="12" xfId="249" applyFont="1" applyFill="1" applyBorder="1" applyAlignment="1">
      <alignment horizontal="center" vertical="center"/>
    </xf>
    <xf numFmtId="9" fontId="153" fillId="34" borderId="11" xfId="249" applyFont="1" applyFill="1" applyBorder="1" applyAlignment="1">
      <alignment horizontal="center" vertical="center"/>
    </xf>
    <xf numFmtId="9" fontId="153" fillId="34" borderId="3" xfId="249" applyFont="1" applyFill="1" applyBorder="1" applyAlignment="1">
      <alignment horizontal="center" vertical="center"/>
    </xf>
    <xf numFmtId="9" fontId="153" fillId="34" borderId="1" xfId="249" applyFont="1" applyFill="1" applyBorder="1" applyAlignment="1">
      <alignment horizontal="center" vertical="center"/>
    </xf>
    <xf numFmtId="0" fontId="0" fillId="2" borderId="162" xfId="0" applyFill="1" applyBorder="1" applyAlignment="1">
      <alignment horizontal="center" vertical="top"/>
    </xf>
    <xf numFmtId="0" fontId="0" fillId="2" borderId="163" xfId="0" applyFill="1" applyBorder="1" applyAlignment="1">
      <alignment horizontal="center" vertical="top"/>
    </xf>
    <xf numFmtId="9" fontId="88" fillId="34" borderId="12" xfId="249" applyFont="1" applyFill="1" applyBorder="1" applyAlignment="1">
      <alignment horizontal="center" vertical="center"/>
    </xf>
    <xf numFmtId="9" fontId="88" fillId="34" borderId="11" xfId="249" applyFont="1" applyFill="1" applyBorder="1" applyAlignment="1">
      <alignment horizontal="center" vertical="center"/>
    </xf>
    <xf numFmtId="9" fontId="88" fillId="34" borderId="3" xfId="249" applyFont="1" applyFill="1" applyBorder="1" applyAlignment="1">
      <alignment horizontal="center" vertical="center"/>
    </xf>
    <xf numFmtId="9" fontId="88" fillId="34" borderId="1" xfId="249" applyFont="1" applyFill="1" applyBorder="1" applyAlignment="1">
      <alignment horizontal="center" vertical="center"/>
    </xf>
    <xf numFmtId="9" fontId="88" fillId="0" borderId="9" xfId="249" applyFont="1" applyBorder="1" applyAlignment="1">
      <alignment horizontal="center" vertical="center"/>
    </xf>
    <xf numFmtId="9" fontId="88" fillId="34" borderId="13" xfId="249" applyFont="1" applyFill="1" applyBorder="1" applyAlignment="1">
      <alignment horizontal="center" vertical="center"/>
    </xf>
    <xf numFmtId="9" fontId="88" fillId="34" borderId="10" xfId="249" applyFont="1" applyFill="1" applyBorder="1" applyAlignment="1">
      <alignment horizontal="center" vertical="center"/>
    </xf>
    <xf numFmtId="0" fontId="86" fillId="0" borderId="0" xfId="243" applyBorder="1" applyAlignment="1">
      <alignment horizontal="center"/>
    </xf>
    <xf numFmtId="0" fontId="9" fillId="0" borderId="0" xfId="243" applyFont="1" applyBorder="1" applyAlignment="1">
      <alignment horizontal="center"/>
    </xf>
    <xf numFmtId="0" fontId="11" fillId="0" borderId="0" xfId="243" applyFont="1" applyBorder="1" applyAlignment="1">
      <alignment horizontal="center"/>
    </xf>
    <xf numFmtId="0" fontId="8" fillId="34" borderId="13" xfId="243" applyFont="1" applyFill="1" applyBorder="1" applyAlignment="1">
      <alignment horizontal="left" vertical="top" wrapText="1"/>
    </xf>
    <xf numFmtId="0" fontId="86" fillId="34" borderId="14" xfId="243" applyFill="1" applyBorder="1" applyAlignment="1">
      <alignment horizontal="left" vertical="top" wrapText="1"/>
    </xf>
    <xf numFmtId="0" fontId="86" fillId="34" borderId="10" xfId="243" applyFill="1" applyBorder="1" applyAlignment="1">
      <alignment horizontal="left" vertical="top" wrapText="1"/>
    </xf>
    <xf numFmtId="0" fontId="91" fillId="0" borderId="13" xfId="197" applyFont="1" applyBorder="1" applyAlignment="1">
      <alignment horizontal="center" vertical="center"/>
    </xf>
    <xf numFmtId="0" fontId="91" fillId="0" borderId="14" xfId="197" applyFont="1" applyBorder="1" applyAlignment="1">
      <alignment horizontal="center" vertical="center"/>
    </xf>
    <xf numFmtId="0" fontId="91" fillId="0" borderId="10" xfId="197" applyFont="1" applyBorder="1" applyAlignment="1">
      <alignment horizontal="center" vertical="center"/>
    </xf>
    <xf numFmtId="0" fontId="8" fillId="0" borderId="13" xfId="243" applyFont="1" applyBorder="1" applyAlignment="1">
      <alignment horizontal="left" vertical="top" wrapText="1"/>
    </xf>
    <xf numFmtId="0" fontId="86" fillId="0" borderId="14" xfId="243" applyBorder="1" applyAlignment="1">
      <alignment horizontal="left" vertical="top" wrapText="1"/>
    </xf>
    <xf numFmtId="0" fontId="86" fillId="0" borderId="10" xfId="243" applyBorder="1" applyAlignment="1">
      <alignment horizontal="left" vertical="top" wrapText="1"/>
    </xf>
    <xf numFmtId="1" fontId="117" fillId="0" borderId="13" xfId="197" applyNumberFormat="1" applyFont="1" applyBorder="1" applyAlignment="1">
      <alignment horizontal="center" vertical="center"/>
    </xf>
    <xf numFmtId="1" fontId="117" fillId="0" borderId="14" xfId="197" applyNumberFormat="1" applyFont="1" applyBorder="1" applyAlignment="1">
      <alignment horizontal="center" vertical="center"/>
    </xf>
    <xf numFmtId="1" fontId="117" fillId="0" borderId="10" xfId="197" applyNumberFormat="1" applyFont="1" applyBorder="1" applyAlignment="1">
      <alignment horizontal="center" vertical="center"/>
    </xf>
    <xf numFmtId="0" fontId="94" fillId="0" borderId="0" xfId="244" applyFont="1" applyAlignment="1">
      <alignment horizontal="center" vertical="center" textRotation="180"/>
    </xf>
    <xf numFmtId="0" fontId="95" fillId="0" borderId="49" xfId="244" applyFont="1" applyBorder="1" applyAlignment="1">
      <alignment horizontal="right" vertical="center" wrapText="1"/>
    </xf>
    <xf numFmtId="0" fontId="96" fillId="30" borderId="16" xfId="244" applyFont="1" applyFill="1" applyBorder="1" applyAlignment="1">
      <alignment horizontal="center" vertical="center" wrapText="1"/>
    </xf>
    <xf numFmtId="0" fontId="96" fillId="30" borderId="17" xfId="244" applyFont="1" applyFill="1" applyBorder="1" applyAlignment="1">
      <alignment horizontal="center" vertical="center" wrapText="1"/>
    </xf>
    <xf numFmtId="0" fontId="96" fillId="30" borderId="18" xfId="244" applyFont="1" applyFill="1" applyBorder="1" applyAlignment="1">
      <alignment horizontal="center" vertical="center" wrapText="1"/>
    </xf>
    <xf numFmtId="0" fontId="96" fillId="31" borderId="48" xfId="244" applyFont="1" applyFill="1" applyBorder="1" applyAlignment="1">
      <alignment horizontal="center" vertical="center" wrapText="1"/>
    </xf>
    <xf numFmtId="0" fontId="98" fillId="0" borderId="52" xfId="197" applyFont="1" applyBorder="1" applyAlignment="1">
      <alignment horizontal="center" vertical="center" wrapText="1"/>
    </xf>
    <xf numFmtId="0" fontId="96" fillId="32" borderId="16" xfId="244" applyFont="1" applyFill="1" applyBorder="1" applyAlignment="1">
      <alignment horizontal="center" vertical="center" wrapText="1"/>
    </xf>
    <xf numFmtId="0" fontId="96" fillId="32" borderId="17" xfId="244" applyFont="1" applyFill="1" applyBorder="1" applyAlignment="1">
      <alignment horizontal="center" vertical="center" wrapText="1"/>
    </xf>
    <xf numFmtId="0" fontId="96" fillId="32" borderId="18" xfId="244" applyFont="1" applyFill="1" applyBorder="1" applyAlignment="1">
      <alignment horizontal="center" vertical="center" wrapText="1"/>
    </xf>
    <xf numFmtId="0" fontId="96" fillId="21" borderId="16" xfId="244" applyFont="1" applyFill="1" applyBorder="1" applyAlignment="1">
      <alignment horizontal="center" vertical="center" wrapText="1"/>
    </xf>
    <xf numFmtId="0" fontId="96" fillId="21" borderId="17" xfId="244" applyFont="1" applyFill="1" applyBorder="1" applyAlignment="1">
      <alignment horizontal="center" vertical="center" wrapText="1"/>
    </xf>
    <xf numFmtId="0" fontId="96" fillId="21" borderId="18" xfId="244" applyFont="1" applyFill="1" applyBorder="1" applyAlignment="1">
      <alignment horizontal="center" vertical="center" wrapText="1"/>
    </xf>
    <xf numFmtId="0" fontId="96" fillId="32" borderId="95" xfId="244" applyFont="1" applyFill="1" applyBorder="1" applyAlignment="1">
      <alignment horizontal="center" vertical="center" wrapText="1"/>
    </xf>
    <xf numFmtId="0" fontId="96" fillId="32" borderId="99" xfId="244" applyFont="1" applyFill="1" applyBorder="1" applyAlignment="1">
      <alignment horizontal="center" vertical="center" wrapText="1"/>
    </xf>
    <xf numFmtId="0" fontId="96" fillId="21" borderId="95" xfId="244" applyFont="1" applyFill="1" applyBorder="1" applyAlignment="1">
      <alignment horizontal="center" vertical="center" wrapText="1"/>
    </xf>
    <xf numFmtId="0" fontId="96" fillId="21" borderId="99" xfId="244" applyFont="1" applyFill="1" applyBorder="1" applyAlignment="1">
      <alignment horizontal="center" vertical="center" wrapText="1"/>
    </xf>
    <xf numFmtId="0" fontId="108" fillId="0" borderId="43" xfId="244" applyFont="1" applyBorder="1" applyAlignment="1">
      <alignment horizontal="center" vertical="center"/>
    </xf>
    <xf numFmtId="0" fontId="108" fillId="0" borderId="34" xfId="244" applyFont="1" applyBorder="1" applyAlignment="1">
      <alignment horizontal="center" vertical="center"/>
    </xf>
    <xf numFmtId="0" fontId="96" fillId="30" borderId="97" xfId="244" applyFont="1" applyFill="1" applyBorder="1" applyAlignment="1">
      <alignment horizontal="center" vertical="center" wrapText="1"/>
    </xf>
    <xf numFmtId="0" fontId="96" fillId="30" borderId="49" xfId="244" applyFont="1" applyFill="1" applyBorder="1" applyAlignment="1">
      <alignment horizontal="center" vertical="center" wrapText="1"/>
    </xf>
    <xf numFmtId="0" fontId="96" fillId="30" borderId="98" xfId="244" applyFont="1" applyFill="1" applyBorder="1" applyAlignment="1">
      <alignment horizontal="center" vertical="center" wrapText="1"/>
    </xf>
    <xf numFmtId="0" fontId="109" fillId="0" borderId="41" xfId="244" applyFont="1" applyBorder="1" applyAlignment="1">
      <alignment horizontal="center" vertical="center"/>
    </xf>
    <xf numFmtId="0" fontId="109" fillId="0" borderId="0" xfId="244" applyFont="1" applyAlignment="1">
      <alignment horizontal="center" vertical="center"/>
    </xf>
    <xf numFmtId="0" fontId="104" fillId="0" borderId="41" xfId="244" applyFont="1" applyFill="1" applyBorder="1" applyAlignment="1">
      <alignment horizontal="left" vertical="center"/>
    </xf>
    <xf numFmtId="0" fontId="104" fillId="0" borderId="0" xfId="244" applyFont="1" applyFill="1" applyAlignment="1">
      <alignment horizontal="left" vertical="center"/>
    </xf>
    <xf numFmtId="0" fontId="96" fillId="32" borderId="91" xfId="244" applyFont="1" applyFill="1" applyBorder="1" applyAlignment="1">
      <alignment horizontal="center" vertical="center" wrapText="1"/>
    </xf>
    <xf numFmtId="0" fontId="96" fillId="32" borderId="19" xfId="244" applyFont="1" applyFill="1" applyBorder="1" applyAlignment="1">
      <alignment horizontal="center" vertical="center" wrapText="1"/>
    </xf>
    <xf numFmtId="0" fontId="96" fillId="21" borderId="55" xfId="244" applyFont="1" applyFill="1" applyBorder="1" applyAlignment="1">
      <alignment horizontal="center" vertical="center" wrapText="1"/>
    </xf>
    <xf numFmtId="0" fontId="96" fillId="21" borderId="109" xfId="244" applyFont="1" applyFill="1" applyBorder="1" applyAlignment="1">
      <alignment horizontal="center" vertical="center" wrapText="1"/>
    </xf>
    <xf numFmtId="195" fontId="16" fillId="0" borderId="111" xfId="0" applyNumberFormat="1" applyFont="1" applyBorder="1" applyAlignment="1">
      <alignment horizontal="center" vertical="center"/>
    </xf>
    <xf numFmtId="195" fontId="16" fillId="0" borderId="112" xfId="0" applyNumberFormat="1" applyFont="1" applyBorder="1" applyAlignment="1">
      <alignment horizontal="center" vertical="center"/>
    </xf>
    <xf numFmtId="195" fontId="16" fillId="0" borderId="113" xfId="0" applyNumberFormat="1" applyFont="1" applyBorder="1" applyAlignment="1">
      <alignment horizontal="center" vertical="center"/>
    </xf>
    <xf numFmtId="195" fontId="16" fillId="0" borderId="116" xfId="0" applyNumberFormat="1" applyFont="1" applyBorder="1" applyAlignment="1">
      <alignment horizontal="center" vertical="center"/>
    </xf>
    <xf numFmtId="195" fontId="16" fillId="0" borderId="117" xfId="0" applyNumberFormat="1" applyFont="1" applyBorder="1" applyAlignment="1">
      <alignment horizontal="center" vertical="center"/>
    </xf>
    <xf numFmtId="195" fontId="16" fillId="0" borderId="118" xfId="0" applyNumberFormat="1" applyFont="1" applyBorder="1" applyAlignment="1">
      <alignment horizontal="center" vertical="center"/>
    </xf>
    <xf numFmtId="0" fontId="17" fillId="0" borderId="144" xfId="0" applyFont="1" applyBorder="1" applyAlignment="1">
      <alignment horizontal="center" vertical="center"/>
    </xf>
    <xf numFmtId="0" fontId="17" fillId="0" borderId="145" xfId="0" applyFont="1" applyBorder="1" applyAlignment="1">
      <alignment horizontal="center" vertical="center"/>
    </xf>
    <xf numFmtId="0" fontId="17" fillId="0" borderId="148" xfId="0" applyFont="1" applyBorder="1" applyAlignment="1">
      <alignment horizontal="left" vertical="center"/>
    </xf>
    <xf numFmtId="0" fontId="17" fillId="0" borderId="146" xfId="0" applyFont="1" applyBorder="1" applyAlignment="1">
      <alignment horizontal="left" vertical="center"/>
    </xf>
    <xf numFmtId="0" fontId="17" fillId="0" borderId="132" xfId="0" applyFont="1" applyBorder="1" applyAlignment="1">
      <alignment horizontal="center" vertical="center"/>
    </xf>
    <xf numFmtId="0" fontId="17" fillId="0" borderId="128" xfId="0" applyFont="1" applyBorder="1" applyAlignment="1">
      <alignment horizontal="center" vertical="center"/>
    </xf>
    <xf numFmtId="0" fontId="17" fillId="0" borderId="133" xfId="0" applyFont="1" applyBorder="1" applyAlignment="1">
      <alignment horizontal="center" vertical="center"/>
    </xf>
    <xf numFmtId="0" fontId="17" fillId="0" borderId="137" xfId="0" applyFont="1" applyBorder="1" applyAlignment="1">
      <alignment horizontal="center" vertical="center"/>
    </xf>
    <xf numFmtId="198" fontId="17" fillId="0" borderId="134" xfId="0" applyNumberFormat="1" applyFont="1" applyBorder="1" applyAlignment="1">
      <alignment horizontal="center" vertical="center"/>
    </xf>
    <xf numFmtId="198" fontId="17" fillId="0" borderId="136" xfId="0" applyNumberFormat="1" applyFont="1" applyBorder="1" applyAlignment="1">
      <alignment horizontal="center" vertical="center"/>
    </xf>
    <xf numFmtId="198" fontId="17" fillId="0" borderId="135" xfId="0" applyNumberFormat="1" applyFont="1" applyBorder="1" applyAlignment="1">
      <alignment horizontal="center" vertical="center"/>
    </xf>
    <xf numFmtId="0" fontId="17" fillId="0" borderId="140" xfId="0" applyFont="1" applyBorder="1" applyAlignment="1">
      <alignment horizontal="center" vertical="center" wrapText="1"/>
    </xf>
    <xf numFmtId="0" fontId="17" fillId="0" borderId="141" xfId="0" applyFont="1" applyBorder="1" applyAlignment="1">
      <alignment horizontal="center" vertical="center" wrapText="1"/>
    </xf>
    <xf numFmtId="196" fontId="17" fillId="0" borderId="111" xfId="0" applyNumberFormat="1" applyFont="1" applyBorder="1" applyAlignment="1">
      <alignment horizontal="center" vertical="center"/>
    </xf>
    <xf numFmtId="196" fontId="17" fillId="0" borderId="112" xfId="0" applyNumberFormat="1" applyFont="1" applyBorder="1" applyAlignment="1">
      <alignment horizontal="center" vertical="center"/>
    </xf>
    <xf numFmtId="196" fontId="17" fillId="0" borderId="113" xfId="0" applyNumberFormat="1" applyFont="1" applyBorder="1" applyAlignment="1">
      <alignment horizontal="center" vertical="center"/>
    </xf>
    <xf numFmtId="196" fontId="17" fillId="0" borderId="116" xfId="0" applyNumberFormat="1" applyFont="1" applyBorder="1" applyAlignment="1">
      <alignment horizontal="center" vertical="center"/>
    </xf>
    <xf numFmtId="196" fontId="17" fillId="0" borderId="117" xfId="0" applyNumberFormat="1" applyFont="1" applyBorder="1" applyAlignment="1">
      <alignment horizontal="center" vertical="center"/>
    </xf>
    <xf numFmtId="196" fontId="17" fillId="0" borderId="118" xfId="0" applyNumberFormat="1" applyFont="1" applyBorder="1" applyAlignment="1">
      <alignment horizontal="center" vertical="center"/>
    </xf>
    <xf numFmtId="195" fontId="16" fillId="0" borderId="114" xfId="0" applyNumberFormat="1" applyFont="1" applyBorder="1" applyAlignment="1">
      <alignment horizontal="center" vertical="center"/>
    </xf>
    <xf numFmtId="195" fontId="16" fillId="0" borderId="0" xfId="0" applyNumberFormat="1" applyFont="1" applyBorder="1" applyAlignment="1">
      <alignment horizontal="center" vertical="center"/>
    </xf>
    <xf numFmtId="195" fontId="16" fillId="0" borderId="115" xfId="0" applyNumberFormat="1" applyFont="1" applyBorder="1" applyAlignment="1">
      <alignment horizontal="center" vertical="center"/>
    </xf>
    <xf numFmtId="0" fontId="86" fillId="0" borderId="8" xfId="243" applyBorder="1" applyAlignment="1">
      <alignment horizontal="center" vertical="top" wrapText="1"/>
    </xf>
    <xf numFmtId="0" fontId="86" fillId="0" borderId="7" xfId="243" applyBorder="1" applyAlignment="1">
      <alignment horizontal="center" vertical="top" wrapText="1"/>
    </xf>
    <xf numFmtId="0" fontId="86" fillId="0" borderId="6" xfId="243" applyBorder="1" applyAlignment="1">
      <alignment horizontal="center" vertical="top" wrapText="1"/>
    </xf>
    <xf numFmtId="0" fontId="86" fillId="0" borderId="49" xfId="243" applyBorder="1" applyAlignment="1">
      <alignment horizontal="center" vertical="top"/>
    </xf>
    <xf numFmtId="0" fontId="107" fillId="0" borderId="19" xfId="244" applyFont="1" applyFill="1" applyBorder="1" applyAlignment="1">
      <alignment horizontal="center" vertical="center" shrinkToFit="1"/>
    </xf>
    <xf numFmtId="0" fontId="107" fillId="17" borderId="16" xfId="244" applyFont="1" applyFill="1" applyBorder="1" applyAlignment="1">
      <alignment horizontal="center" vertical="center" shrinkToFit="1"/>
    </xf>
    <xf numFmtId="0" fontId="107" fillId="17" borderId="17" xfId="244" applyFont="1" applyFill="1" applyBorder="1" applyAlignment="1">
      <alignment horizontal="center" vertical="center" shrinkToFit="1"/>
    </xf>
    <xf numFmtId="0" fontId="107" fillId="17" borderId="18" xfId="244" applyFont="1" applyFill="1" applyBorder="1" applyAlignment="1">
      <alignment horizontal="center" vertical="center" shrinkToFit="1"/>
    </xf>
    <xf numFmtId="0" fontId="102" fillId="0" borderId="97" xfId="244" applyFont="1" applyFill="1" applyBorder="1" applyAlignment="1">
      <alignment horizontal="left" vertical="center" wrapText="1"/>
    </xf>
    <xf numFmtId="0" fontId="102" fillId="0" borderId="98" xfId="244" applyFont="1" applyFill="1" applyBorder="1" applyAlignment="1">
      <alignment horizontal="left" vertical="center" wrapText="1"/>
    </xf>
    <xf numFmtId="0" fontId="102" fillId="0" borderId="41" xfId="244" applyFont="1" applyFill="1" applyBorder="1" applyAlignment="1">
      <alignment horizontal="left" vertical="center" wrapText="1"/>
    </xf>
    <xf numFmtId="0" fontId="102" fillId="0" borderId="38" xfId="244" applyFont="1" applyFill="1" applyBorder="1" applyAlignment="1">
      <alignment horizontal="left" vertical="center" wrapText="1"/>
    </xf>
    <xf numFmtId="0" fontId="96" fillId="0" borderId="17" xfId="244" applyFont="1" applyFill="1" applyBorder="1" applyAlignment="1">
      <alignment horizontal="center" vertical="center" wrapText="1"/>
    </xf>
    <xf numFmtId="0" fontId="96" fillId="0" borderId="18" xfId="244" applyFont="1" applyFill="1" applyBorder="1" applyAlignment="1">
      <alignment horizontal="center" vertical="center" wrapText="1"/>
    </xf>
    <xf numFmtId="0" fontId="6" fillId="0" borderId="13" xfId="243" applyFont="1" applyBorder="1" applyAlignment="1">
      <alignment horizontal="center"/>
    </xf>
    <xf numFmtId="0" fontId="86" fillId="0" borderId="14" xfId="243" applyBorder="1" applyAlignment="1">
      <alignment horizontal="center"/>
    </xf>
    <xf numFmtId="0" fontId="86" fillId="0" borderId="10" xfId="243" applyBorder="1" applyAlignment="1">
      <alignment horizontal="center"/>
    </xf>
    <xf numFmtId="0" fontId="6" fillId="0" borderId="8" xfId="243" applyFont="1" applyBorder="1" applyAlignment="1">
      <alignment horizontal="left" vertical="top" wrapText="1"/>
    </xf>
    <xf numFmtId="0" fontId="6" fillId="0" borderId="7" xfId="243" applyFont="1" applyBorder="1" applyAlignment="1">
      <alignment horizontal="left" vertical="top" wrapText="1"/>
    </xf>
    <xf numFmtId="0" fontId="6" fillId="0" borderId="6" xfId="243" applyFont="1" applyBorder="1" applyAlignment="1">
      <alignment horizontal="left" vertical="top" wrapText="1"/>
    </xf>
    <xf numFmtId="0" fontId="86" fillId="0" borderId="8" xfId="243" applyBorder="1" applyAlignment="1">
      <alignment horizontal="center" vertical="top"/>
    </xf>
    <xf numFmtId="0" fontId="86" fillId="0" borderId="7" xfId="243" applyBorder="1" applyAlignment="1">
      <alignment horizontal="center" vertical="top"/>
    </xf>
    <xf numFmtId="0" fontId="86" fillId="0" borderId="6" xfId="243" applyBorder="1" applyAlignment="1">
      <alignment horizontal="center" vertical="top"/>
    </xf>
    <xf numFmtId="195" fontId="86" fillId="0" borderId="13" xfId="243" applyNumberFormat="1" applyBorder="1" applyAlignment="1">
      <alignment horizontal="center" vertical="center"/>
    </xf>
    <xf numFmtId="195" fontId="86" fillId="0" borderId="14" xfId="243" applyNumberFormat="1" applyBorder="1" applyAlignment="1">
      <alignment horizontal="center" vertical="center"/>
    </xf>
    <xf numFmtId="195" fontId="86" fillId="0" borderId="10" xfId="243" applyNumberFormat="1" applyBorder="1" applyAlignment="1">
      <alignment horizontal="center" vertical="center"/>
    </xf>
    <xf numFmtId="0" fontId="6" fillId="0" borderId="13" xfId="243" applyFont="1" applyBorder="1" applyAlignment="1">
      <alignment horizontal="center" vertical="center"/>
    </xf>
    <xf numFmtId="0" fontId="111" fillId="0" borderId="8" xfId="243" applyFont="1" applyBorder="1" applyAlignment="1">
      <alignment horizontal="center" vertical="center"/>
    </xf>
    <xf numFmtId="0" fontId="111" fillId="0" borderId="7" xfId="243" applyFont="1" applyBorder="1" applyAlignment="1">
      <alignment horizontal="center" vertical="center"/>
    </xf>
    <xf numFmtId="0" fontId="111" fillId="0" borderId="6" xfId="243" applyFont="1" applyBorder="1" applyAlignment="1">
      <alignment horizontal="center" vertical="center"/>
    </xf>
    <xf numFmtId="17" fontId="107" fillId="17" borderId="16" xfId="244" applyNumberFormat="1" applyFont="1" applyFill="1" applyBorder="1" applyAlignment="1">
      <alignment horizontal="center" vertical="center" shrinkToFit="1"/>
    </xf>
    <xf numFmtId="0" fontId="109" fillId="0" borderId="91" xfId="244" applyFont="1" applyBorder="1" applyAlignment="1">
      <alignment horizontal="center" vertical="center"/>
    </xf>
    <xf numFmtId="0" fontId="109" fillId="0" borderId="110" xfId="244" applyFont="1" applyBorder="1" applyAlignment="1">
      <alignment horizontal="center" vertical="center"/>
    </xf>
    <xf numFmtId="0" fontId="123" fillId="32" borderId="95" xfId="244" applyFont="1" applyFill="1" applyBorder="1" applyAlignment="1">
      <alignment horizontal="center" vertical="center" wrapText="1"/>
    </xf>
    <xf numFmtId="0" fontId="123" fillId="32" borderId="99" xfId="244" applyFont="1" applyFill="1" applyBorder="1" applyAlignment="1">
      <alignment horizontal="center" vertical="center" wrapText="1"/>
    </xf>
  </cellXfs>
  <cellStyles count="254">
    <cellStyle name="\¦ÏÝÌnCp[N" xfId="2" xr:uid="{00000000-0005-0000-0000-000000000000}"/>
    <cellStyle name="æØè_Renault Connectors 15-2-01" xfId="3" xr:uid="{00000000-0005-0000-0000-000001000000}"/>
    <cellStyle name="ÊÝ [0.00]_QUARTERLY" xfId="4" xr:uid="{00000000-0005-0000-0000-000002000000}"/>
    <cellStyle name="ÊÝ_QUARTERLY" xfId="5" xr:uid="{00000000-0005-0000-0000-000003000000}"/>
    <cellStyle name="N(yyNmm)" xfId="6" xr:uid="{00000000-0005-0000-0000-000004000000}"/>
    <cellStyle name="nCp[N" xfId="7" xr:uid="{00000000-0005-0000-0000-000005000000}"/>
    <cellStyle name="út(yyNmmddú)" xfId="8" xr:uid="{00000000-0005-0000-0000-000006000000}"/>
    <cellStyle name="W_KDs-parts" xfId="9" xr:uid="{00000000-0005-0000-0000-000007000000}"/>
    <cellStyle name="100" xfId="10" xr:uid="{00000000-0005-0000-0000-000008000000}"/>
    <cellStyle name="20% - アクセント 1" xfId="11" xr:uid="{00000000-0005-0000-0000-000009000000}"/>
    <cellStyle name="20% - アクセント 1 2" xfId="12" xr:uid="{00000000-0005-0000-0000-00000A000000}"/>
    <cellStyle name="20% - アクセント 2" xfId="13" xr:uid="{00000000-0005-0000-0000-00000B000000}"/>
    <cellStyle name="20% - アクセント 2 2" xfId="14" xr:uid="{00000000-0005-0000-0000-00000C000000}"/>
    <cellStyle name="20% - アクセント 3" xfId="15" xr:uid="{00000000-0005-0000-0000-00000D000000}"/>
    <cellStyle name="20% - アクセント 3 2" xfId="16" xr:uid="{00000000-0005-0000-0000-00000E000000}"/>
    <cellStyle name="20% - アクセント 4" xfId="17" xr:uid="{00000000-0005-0000-0000-00000F000000}"/>
    <cellStyle name="20% - アクセント 4 2" xfId="18" xr:uid="{00000000-0005-0000-0000-000010000000}"/>
    <cellStyle name="20% - アクセント 5" xfId="19" xr:uid="{00000000-0005-0000-0000-000011000000}"/>
    <cellStyle name="20% - アクセント 5 2" xfId="20" xr:uid="{00000000-0005-0000-0000-000012000000}"/>
    <cellStyle name="20% - アクセント 6" xfId="21" xr:uid="{00000000-0005-0000-0000-000013000000}"/>
    <cellStyle name="20% - アクセント 6 2" xfId="22" xr:uid="{00000000-0005-0000-0000-000014000000}"/>
    <cellStyle name="20% - 强调文字颜色 1" xfId="198" xr:uid="{00000000-0005-0000-0000-000015000000}"/>
    <cellStyle name="20% - 强调文字颜色 2" xfId="199" xr:uid="{00000000-0005-0000-0000-000016000000}"/>
    <cellStyle name="20% - 强调文字颜色 3" xfId="200" xr:uid="{00000000-0005-0000-0000-000017000000}"/>
    <cellStyle name="20% - 强调文字颜色 4" xfId="201" xr:uid="{00000000-0005-0000-0000-000018000000}"/>
    <cellStyle name="20% - 强调文字颜色 5" xfId="202" xr:uid="{00000000-0005-0000-0000-000019000000}"/>
    <cellStyle name="20% - 强调文字颜色 6" xfId="203" xr:uid="{00000000-0005-0000-0000-00001A000000}"/>
    <cellStyle name="40% - アクセント 1" xfId="23" xr:uid="{00000000-0005-0000-0000-00001B000000}"/>
    <cellStyle name="40% - アクセント 1 2" xfId="24" xr:uid="{00000000-0005-0000-0000-00001C000000}"/>
    <cellStyle name="40% - アクセント 2" xfId="25" xr:uid="{00000000-0005-0000-0000-00001D000000}"/>
    <cellStyle name="40% - アクセント 2 2" xfId="26" xr:uid="{00000000-0005-0000-0000-00001E000000}"/>
    <cellStyle name="40% - アクセント 3" xfId="27" xr:uid="{00000000-0005-0000-0000-00001F000000}"/>
    <cellStyle name="40% - アクセント 3 2" xfId="28" xr:uid="{00000000-0005-0000-0000-000020000000}"/>
    <cellStyle name="40% - アクセント 4" xfId="29" xr:uid="{00000000-0005-0000-0000-000021000000}"/>
    <cellStyle name="40% - アクセント 4 2" xfId="30" xr:uid="{00000000-0005-0000-0000-000022000000}"/>
    <cellStyle name="40% - アクセント 5" xfId="31" xr:uid="{00000000-0005-0000-0000-000023000000}"/>
    <cellStyle name="40% - アクセント 5 2" xfId="32" xr:uid="{00000000-0005-0000-0000-000024000000}"/>
    <cellStyle name="40% - アクセント 6" xfId="33" xr:uid="{00000000-0005-0000-0000-000025000000}"/>
    <cellStyle name="40% - アクセント 6 2" xfId="34" xr:uid="{00000000-0005-0000-0000-000026000000}"/>
    <cellStyle name="40% - 强调文字颜色 1" xfId="204" xr:uid="{00000000-0005-0000-0000-000027000000}"/>
    <cellStyle name="40% - 强调文字颜色 2" xfId="205" xr:uid="{00000000-0005-0000-0000-000028000000}"/>
    <cellStyle name="40% - 强调文字颜色 3" xfId="206" xr:uid="{00000000-0005-0000-0000-000029000000}"/>
    <cellStyle name="40% - 强调文字颜色 4" xfId="207" xr:uid="{00000000-0005-0000-0000-00002A000000}"/>
    <cellStyle name="40% - 强调文字颜色 5" xfId="208" xr:uid="{00000000-0005-0000-0000-00002B000000}"/>
    <cellStyle name="40% - 强调文字颜色 6" xfId="209" xr:uid="{00000000-0005-0000-0000-00002C000000}"/>
    <cellStyle name="60% - アクセント 1" xfId="35" xr:uid="{00000000-0005-0000-0000-00002D000000}"/>
    <cellStyle name="60% - アクセント 1 2" xfId="36" xr:uid="{00000000-0005-0000-0000-00002E000000}"/>
    <cellStyle name="60% - アクセント 2" xfId="37" xr:uid="{00000000-0005-0000-0000-00002F000000}"/>
    <cellStyle name="60% - アクセント 2 2" xfId="38" xr:uid="{00000000-0005-0000-0000-000030000000}"/>
    <cellStyle name="60% - アクセント 3" xfId="39" xr:uid="{00000000-0005-0000-0000-000031000000}"/>
    <cellStyle name="60% - アクセント 3 2" xfId="40" xr:uid="{00000000-0005-0000-0000-000032000000}"/>
    <cellStyle name="60% - アクセント 4" xfId="41" xr:uid="{00000000-0005-0000-0000-000033000000}"/>
    <cellStyle name="60% - アクセント 4 2" xfId="42" xr:uid="{00000000-0005-0000-0000-000034000000}"/>
    <cellStyle name="60% - アクセント 5" xfId="43" xr:uid="{00000000-0005-0000-0000-000035000000}"/>
    <cellStyle name="60% - アクセント 5 2" xfId="44" xr:uid="{00000000-0005-0000-0000-000036000000}"/>
    <cellStyle name="60% - アクセント 6" xfId="45" xr:uid="{00000000-0005-0000-0000-000037000000}"/>
    <cellStyle name="60% - アクセント 6 2" xfId="46" xr:uid="{00000000-0005-0000-0000-000038000000}"/>
    <cellStyle name="60% - 强调文字颜色 1" xfId="210" xr:uid="{00000000-0005-0000-0000-000039000000}"/>
    <cellStyle name="60% - 强调文字颜色 2" xfId="211" xr:uid="{00000000-0005-0000-0000-00003A000000}"/>
    <cellStyle name="60% - 强调文字颜色 3" xfId="212" xr:uid="{00000000-0005-0000-0000-00003B000000}"/>
    <cellStyle name="60% - 强调文字颜色 4" xfId="213" xr:uid="{00000000-0005-0000-0000-00003C000000}"/>
    <cellStyle name="60% - 强调文字颜色 5" xfId="214" xr:uid="{00000000-0005-0000-0000-00003D000000}"/>
    <cellStyle name="60% - 强调文字颜色 6" xfId="215" xr:uid="{00000000-0005-0000-0000-00003E000000}"/>
    <cellStyle name="Actual Date" xfId="47" xr:uid="{00000000-0005-0000-0000-00003F000000}"/>
    <cellStyle name="Body" xfId="48" xr:uid="{00000000-0005-0000-0000-000040000000}"/>
    <cellStyle name="Calc Currency (0)" xfId="49" xr:uid="{00000000-0005-0000-0000-000041000000}"/>
    <cellStyle name="Calc Currency (2)" xfId="50" xr:uid="{00000000-0005-0000-0000-000042000000}"/>
    <cellStyle name="Calc Percent (0)" xfId="51" xr:uid="{00000000-0005-0000-0000-000043000000}"/>
    <cellStyle name="Calc Percent (1)" xfId="52" xr:uid="{00000000-0005-0000-0000-000044000000}"/>
    <cellStyle name="Calc Percent (2)" xfId="53" xr:uid="{00000000-0005-0000-0000-000045000000}"/>
    <cellStyle name="Calc Units (0)" xfId="54" xr:uid="{00000000-0005-0000-0000-000046000000}"/>
    <cellStyle name="Calc Units (1)" xfId="55" xr:uid="{00000000-0005-0000-0000-000047000000}"/>
    <cellStyle name="Calc Units (2)" xfId="56" xr:uid="{00000000-0005-0000-0000-000048000000}"/>
    <cellStyle name="Comma  - Style1" xfId="57" xr:uid="{00000000-0005-0000-0000-000049000000}"/>
    <cellStyle name="Comma  - Style2" xfId="58" xr:uid="{00000000-0005-0000-0000-00004A000000}"/>
    <cellStyle name="Comma  - Style3" xfId="59" xr:uid="{00000000-0005-0000-0000-00004B000000}"/>
    <cellStyle name="Comma  - Style4" xfId="60" xr:uid="{00000000-0005-0000-0000-00004C000000}"/>
    <cellStyle name="Comma  - Style5" xfId="61" xr:uid="{00000000-0005-0000-0000-00004D000000}"/>
    <cellStyle name="Comma  - Style6" xfId="62" xr:uid="{00000000-0005-0000-0000-00004E000000}"/>
    <cellStyle name="Comma  - Style7" xfId="63" xr:uid="{00000000-0005-0000-0000-00004F000000}"/>
    <cellStyle name="Comma  - Style8" xfId="64" xr:uid="{00000000-0005-0000-0000-000050000000}"/>
    <cellStyle name="Comma [00]" xfId="65" xr:uid="{00000000-0005-0000-0000-000052000000}"/>
    <cellStyle name="Comma0" xfId="66" xr:uid="{00000000-0005-0000-0000-000053000000}"/>
    <cellStyle name="Currency [00]" xfId="67" xr:uid="{00000000-0005-0000-0000-000054000000}"/>
    <cellStyle name="Currency0" xfId="68" xr:uid="{00000000-0005-0000-0000-000055000000}"/>
    <cellStyle name="Date" xfId="69" xr:uid="{00000000-0005-0000-0000-000056000000}"/>
    <cellStyle name="Date Short" xfId="70" xr:uid="{00000000-0005-0000-0000-000057000000}"/>
    <cellStyle name="Date_0-0 教育前の確認事項（Ｊ・Ｅ）" xfId="71" xr:uid="{00000000-0005-0000-0000-000058000000}"/>
    <cellStyle name="Enter Currency (0)" xfId="72" xr:uid="{00000000-0005-0000-0000-000059000000}"/>
    <cellStyle name="Enter Currency (2)" xfId="73" xr:uid="{00000000-0005-0000-0000-00005A000000}"/>
    <cellStyle name="Enter Units (0)" xfId="74" xr:uid="{00000000-0005-0000-0000-00005B000000}"/>
    <cellStyle name="Enter Units (1)" xfId="75" xr:uid="{00000000-0005-0000-0000-00005C000000}"/>
    <cellStyle name="Enter Units (2)" xfId="76" xr:uid="{00000000-0005-0000-0000-00005D000000}"/>
    <cellStyle name="Fixed" xfId="77" xr:uid="{00000000-0005-0000-0000-00005E000000}"/>
    <cellStyle name="Grey" xfId="78" xr:uid="{00000000-0005-0000-0000-00005F000000}"/>
    <cellStyle name="HEADER" xfId="79" xr:uid="{00000000-0005-0000-0000-000060000000}"/>
    <cellStyle name="Header1" xfId="80" xr:uid="{00000000-0005-0000-0000-000061000000}"/>
    <cellStyle name="Header2" xfId="81" xr:uid="{00000000-0005-0000-0000-000062000000}"/>
    <cellStyle name="Heading1" xfId="82" xr:uid="{00000000-0005-0000-0000-000063000000}"/>
    <cellStyle name="Heading2" xfId="83" xr:uid="{00000000-0005-0000-0000-000064000000}"/>
    <cellStyle name="HIGHLIGHT" xfId="84" xr:uid="{00000000-0005-0000-0000-000065000000}"/>
    <cellStyle name="Input [yellow]" xfId="85" xr:uid="{00000000-0005-0000-0000-000066000000}"/>
    <cellStyle name="Koma [0]" xfId="251" builtinId="6"/>
    <cellStyle name="Link Currency (0)" xfId="86" xr:uid="{00000000-0005-0000-0000-000067000000}"/>
    <cellStyle name="Link Currency (2)" xfId="87" xr:uid="{00000000-0005-0000-0000-000068000000}"/>
    <cellStyle name="Link Units (0)" xfId="88" xr:uid="{00000000-0005-0000-0000-000069000000}"/>
    <cellStyle name="Link Units (1)" xfId="89" xr:uid="{00000000-0005-0000-0000-00006A000000}"/>
    <cellStyle name="Link Units (2)" xfId="90" xr:uid="{00000000-0005-0000-0000-00006B000000}"/>
    <cellStyle name="Milliers [0]_AR1194" xfId="91" xr:uid="{00000000-0005-0000-0000-00006C000000}"/>
    <cellStyle name="Milliers_AR1194" xfId="92" xr:uid="{00000000-0005-0000-0000-00006D000000}"/>
    <cellStyle name="Monetaire [0]_AR1194" xfId="93" xr:uid="{00000000-0005-0000-0000-00006E000000}"/>
    <cellStyle name="Monetaire_AR1194" xfId="94" xr:uid="{00000000-0005-0000-0000-00006F000000}"/>
    <cellStyle name="Mon騁aire [0]_AR1194" xfId="95" xr:uid="{00000000-0005-0000-0000-000070000000}"/>
    <cellStyle name="Mon騁aire_AR1194" xfId="96" xr:uid="{00000000-0005-0000-0000-000071000000}"/>
    <cellStyle name="no dec" xfId="97" xr:uid="{00000000-0005-0000-0000-000072000000}"/>
    <cellStyle name="Normal" xfId="0" builtinId="0"/>
    <cellStyle name="Normal - Style1" xfId="98" xr:uid="{00000000-0005-0000-0000-000074000000}"/>
    <cellStyle name="Normal 10 2" xfId="253" xr:uid="{00000000-0005-0000-0000-000075000000}"/>
    <cellStyle name="Normal 2" xfId="1" xr:uid="{00000000-0005-0000-0000-000076000000}"/>
    <cellStyle name="Normal 2 2" xfId="247" xr:uid="{00000000-0005-0000-0000-000077000000}"/>
    <cellStyle name="Normal 2 3" xfId="248" xr:uid="{00000000-0005-0000-0000-000078000000}"/>
    <cellStyle name="Normal 3" xfId="197" xr:uid="{00000000-0005-0000-0000-000079000000}"/>
    <cellStyle name="Normal 3 2" xfId="246" xr:uid="{00000000-0005-0000-0000-00007A000000}"/>
    <cellStyle name="Normal 4" xfId="242" xr:uid="{00000000-0005-0000-0000-00007B000000}"/>
    <cellStyle name="Normal 5" xfId="243" xr:uid="{00000000-0005-0000-0000-00007C000000}"/>
    <cellStyle name="Normal 6" xfId="250" xr:uid="{00000000-0005-0000-0000-00007D000000}"/>
    <cellStyle name="Normal_DAILY JOB LT 3 YOO" xfId="252" xr:uid="{00000000-0005-0000-0000-00007E000000}"/>
    <cellStyle name="Œ…‹æØ‚è [0.00]_PLANT 2" xfId="99" xr:uid="{00000000-0005-0000-0000-00007F000000}"/>
    <cellStyle name="Œ…‹æØ‚è_PLANT 2" xfId="100" xr:uid="{00000000-0005-0000-0000-000080000000}"/>
    <cellStyle name="oft Excel]_x000a__x000d_Comment=open=/f を指定すると、ユーザー定義関数を関数貼り付けの一覧に登録することができます。_x000a__x000d_Maximized" xfId="101" xr:uid="{00000000-0005-0000-0000-000081000000}"/>
    <cellStyle name="oft Excel]_x000d__x000a_Comment=open=/f を指定すると、ユーザー定義関数を関数貼り付けの一覧に登録することができます。_x000d__x000a_Maximized" xfId="102" xr:uid="{00000000-0005-0000-0000-000082000000}"/>
    <cellStyle name="Percent [0]" xfId="103" xr:uid="{00000000-0005-0000-0000-000084000000}"/>
    <cellStyle name="Percent [00]" xfId="104" xr:uid="{00000000-0005-0000-0000-000085000000}"/>
    <cellStyle name="Percent [2]" xfId="105" xr:uid="{00000000-0005-0000-0000-000086000000}"/>
    <cellStyle name="Persen" xfId="249" builtinId="5"/>
    <cellStyle name="PrePop Currency (0)" xfId="106" xr:uid="{00000000-0005-0000-0000-000087000000}"/>
    <cellStyle name="PrePop Currency (2)" xfId="107" xr:uid="{00000000-0005-0000-0000-000088000000}"/>
    <cellStyle name="PrePop Units (0)" xfId="108" xr:uid="{00000000-0005-0000-0000-000089000000}"/>
    <cellStyle name="PrePop Units (1)" xfId="109" xr:uid="{00000000-0005-0000-0000-00008A000000}"/>
    <cellStyle name="PrePop Units (2)" xfId="110" xr:uid="{00000000-0005-0000-0000-00008B000000}"/>
    <cellStyle name="PSChar" xfId="111" xr:uid="{00000000-0005-0000-0000-00008C000000}"/>
    <cellStyle name="PSDate" xfId="112" xr:uid="{00000000-0005-0000-0000-00008D000000}"/>
    <cellStyle name="PSDec" xfId="113" xr:uid="{00000000-0005-0000-0000-00008E000000}"/>
    <cellStyle name="PSHeading" xfId="114" xr:uid="{00000000-0005-0000-0000-00008F000000}"/>
    <cellStyle name="PSInt" xfId="115" xr:uid="{00000000-0005-0000-0000-000090000000}"/>
    <cellStyle name="PSSpacer" xfId="116" xr:uid="{00000000-0005-0000-0000-000091000000}"/>
    <cellStyle name="SAP" xfId="117" xr:uid="{00000000-0005-0000-0000-000092000000}"/>
    <cellStyle name="Scientific" xfId="118" xr:uid="{00000000-0005-0000-0000-000093000000}"/>
    <cellStyle name="special" xfId="119" xr:uid="{00000000-0005-0000-0000-000094000000}"/>
    <cellStyle name="Text Indent A" xfId="120" xr:uid="{00000000-0005-0000-0000-000095000000}"/>
    <cellStyle name="Text Indent B" xfId="121" xr:uid="{00000000-0005-0000-0000-000096000000}"/>
    <cellStyle name="Text Indent C" xfId="122" xr:uid="{00000000-0005-0000-0000-000097000000}"/>
    <cellStyle name="Tusental (0)_pldt" xfId="123" xr:uid="{00000000-0005-0000-0000-000098000000}"/>
    <cellStyle name="Tusental_pldt" xfId="124" xr:uid="{00000000-0005-0000-0000-000099000000}"/>
    <cellStyle name="Unprot" xfId="125" xr:uid="{00000000-0005-0000-0000-00009A000000}"/>
    <cellStyle name="Unprot$" xfId="126" xr:uid="{00000000-0005-0000-0000-00009B000000}"/>
    <cellStyle name="Unprotect" xfId="127" xr:uid="{00000000-0005-0000-0000-00009C000000}"/>
    <cellStyle name="Valuta (0)_pldt" xfId="128" xr:uid="{00000000-0005-0000-0000-00009D000000}"/>
    <cellStyle name="Valuta_pldt" xfId="129" xr:uid="{00000000-0005-0000-0000-00009E000000}"/>
    <cellStyle name="アクセント 1" xfId="130" xr:uid="{00000000-0005-0000-0000-00009F000000}"/>
    <cellStyle name="アクセント 1 2" xfId="131" xr:uid="{00000000-0005-0000-0000-0000A0000000}"/>
    <cellStyle name="アクセント 2" xfId="132" xr:uid="{00000000-0005-0000-0000-0000A1000000}"/>
    <cellStyle name="アクセント 2 2" xfId="133" xr:uid="{00000000-0005-0000-0000-0000A2000000}"/>
    <cellStyle name="アクセント 3" xfId="134" xr:uid="{00000000-0005-0000-0000-0000A3000000}"/>
    <cellStyle name="アクセント 3 2" xfId="135" xr:uid="{00000000-0005-0000-0000-0000A4000000}"/>
    <cellStyle name="アクセント 4" xfId="136" xr:uid="{00000000-0005-0000-0000-0000A5000000}"/>
    <cellStyle name="アクセント 4 2" xfId="137" xr:uid="{00000000-0005-0000-0000-0000A6000000}"/>
    <cellStyle name="アクセント 5" xfId="138" xr:uid="{00000000-0005-0000-0000-0000A7000000}"/>
    <cellStyle name="アクセント 5 2" xfId="139" xr:uid="{00000000-0005-0000-0000-0000A8000000}"/>
    <cellStyle name="アクセント 6" xfId="140" xr:uid="{00000000-0005-0000-0000-0000A9000000}"/>
    <cellStyle name="アクセント 6 2" xfId="141" xr:uid="{00000000-0005-0000-0000-0000AA000000}"/>
    <cellStyle name="ｹ鮗ﾐﾀｲ_ｰ豼ｵﾁ･" xfId="142" xr:uid="{00000000-0005-0000-0000-0000AB000000}"/>
    <cellStyle name="ゴシック" xfId="143" xr:uid="{00000000-0005-0000-0000-0000AC000000}"/>
    <cellStyle name="タイトル" xfId="144" xr:uid="{00000000-0005-0000-0000-0000AD000000}"/>
    <cellStyle name="タイトル 2" xfId="145" xr:uid="{00000000-0005-0000-0000-0000AE000000}"/>
    <cellStyle name="チェック セル" xfId="146" xr:uid="{00000000-0005-0000-0000-0000AF000000}"/>
    <cellStyle name="チェック セル 2" xfId="147" xr:uid="{00000000-0005-0000-0000-0000B0000000}"/>
    <cellStyle name="ﾄﾞｸｶ [0]_ｰ霾ｹ" xfId="148" xr:uid="{00000000-0005-0000-0000-0000B1000000}"/>
    <cellStyle name="ﾄﾞｸｶ_ｰ霾ｹ" xfId="149" xr:uid="{00000000-0005-0000-0000-0000B2000000}"/>
    <cellStyle name="どちらでもない" xfId="150" xr:uid="{00000000-0005-0000-0000-0000B3000000}"/>
    <cellStyle name="どちらでもない 2" xfId="151" xr:uid="{00000000-0005-0000-0000-0000B4000000}"/>
    <cellStyle name="ﾅ・ｭ [0]_ｰ霾ｹ" xfId="152" xr:uid="{00000000-0005-0000-0000-0000B5000000}"/>
    <cellStyle name="ﾅ・ｭ_ｰ霾ｹ" xfId="153" xr:uid="{00000000-0005-0000-0000-0000B6000000}"/>
    <cellStyle name="ﾇ･ﾁﾘ_ｰ霾ｹ" xfId="154" xr:uid="{00000000-0005-0000-0000-0000B7000000}"/>
    <cellStyle name="まとめフォーマット" xfId="155" xr:uid="{00000000-0005-0000-0000-0000B8000000}"/>
    <cellStyle name="メモ" xfId="156" xr:uid="{00000000-0005-0000-0000-0000B9000000}"/>
    <cellStyle name="メモ 2" xfId="157" xr:uid="{00000000-0005-0000-0000-0000BA000000}"/>
    <cellStyle name="リンク セル" xfId="158" xr:uid="{00000000-0005-0000-0000-0000BB000000}"/>
    <cellStyle name="リンク セル 2" xfId="159" xr:uid="{00000000-0005-0000-0000-0000BC000000}"/>
    <cellStyle name="一般_Sheet1" xfId="160" xr:uid="{00000000-0005-0000-0000-0000BD000000}"/>
    <cellStyle name="入力" xfId="161" xr:uid="{00000000-0005-0000-0000-0000BE000000}"/>
    <cellStyle name="入力 2" xfId="162" xr:uid="{00000000-0005-0000-0000-0000BF000000}"/>
    <cellStyle name="出力" xfId="163" xr:uid="{00000000-0005-0000-0000-0000C0000000}"/>
    <cellStyle name="出力 2" xfId="164" xr:uid="{00000000-0005-0000-0000-0000C1000000}"/>
    <cellStyle name="千位[0]_流程" xfId="216" xr:uid="{00000000-0005-0000-0000-0000C2000000}"/>
    <cellStyle name="千位_流程" xfId="217" xr:uid="{00000000-0005-0000-0000-0000C3000000}"/>
    <cellStyle name="好" xfId="218" xr:uid="{00000000-0005-0000-0000-0000C4000000}"/>
    <cellStyle name="差" xfId="219" xr:uid="{00000000-0005-0000-0000-0000C5000000}"/>
    <cellStyle name="常规 2" xfId="220" xr:uid="{00000000-0005-0000-0000-0000C6000000}"/>
    <cellStyle name="常规_(HZR)海外資料　（4月）▲1" xfId="165" xr:uid="{00000000-0005-0000-0000-0000C7000000}"/>
    <cellStyle name="年月(yy年mm月)" xfId="166" xr:uid="{00000000-0005-0000-0000-0000C8000000}"/>
    <cellStyle name="强调文字颜色 1" xfId="221" xr:uid="{00000000-0005-0000-0000-0000C9000000}"/>
    <cellStyle name="强调文字颜色 2" xfId="222" xr:uid="{00000000-0005-0000-0000-0000CA000000}"/>
    <cellStyle name="强调文字颜色 3" xfId="223" xr:uid="{00000000-0005-0000-0000-0000CB000000}"/>
    <cellStyle name="强调文字颜色 4" xfId="224" xr:uid="{00000000-0005-0000-0000-0000CC000000}"/>
    <cellStyle name="强调文字颜色 5" xfId="225" xr:uid="{00000000-0005-0000-0000-0000CD000000}"/>
    <cellStyle name="强调文字颜色 6" xfId="226" xr:uid="{00000000-0005-0000-0000-0000CE000000}"/>
    <cellStyle name="悪い" xfId="167" xr:uid="{00000000-0005-0000-0000-0000CF000000}"/>
    <cellStyle name="悪い 2" xfId="168" xr:uid="{00000000-0005-0000-0000-0000D0000000}"/>
    <cellStyle name="日付(yy年mm月dd日)" xfId="169" xr:uid="{00000000-0005-0000-0000-0000D1000000}"/>
    <cellStyle name="未定義" xfId="170" xr:uid="{00000000-0005-0000-0000-0000D2000000}"/>
    <cellStyle name="标题" xfId="227" xr:uid="{00000000-0005-0000-0000-0000D3000000}"/>
    <cellStyle name="标题 1" xfId="228" xr:uid="{00000000-0005-0000-0000-0000D4000000}"/>
    <cellStyle name="标题 2" xfId="229" xr:uid="{00000000-0005-0000-0000-0000D5000000}"/>
    <cellStyle name="标题 3" xfId="230" xr:uid="{00000000-0005-0000-0000-0000D6000000}"/>
    <cellStyle name="标题 4" xfId="231" xr:uid="{00000000-0005-0000-0000-0000D7000000}"/>
    <cellStyle name="桁蟻唇Ｆ [0.00]_laroux" xfId="171" xr:uid="{00000000-0005-0000-0000-0000D8000000}"/>
    <cellStyle name="桁蟻唇Ｆ_laroux" xfId="172" xr:uid="{00000000-0005-0000-0000-0000D9000000}"/>
    <cellStyle name="检查单元格" xfId="232" xr:uid="{00000000-0005-0000-0000-0000DA000000}"/>
    <cellStyle name="標準 2" xfId="173" xr:uid="{00000000-0005-0000-0000-0000DB000000}"/>
    <cellStyle name="標準 3" xfId="174" xr:uid="{00000000-0005-0000-0000-0000DC000000}"/>
    <cellStyle name="標準 4" xfId="175" xr:uid="{00000000-0005-0000-0000-0000DD000000}"/>
    <cellStyle name="標準 5" xfId="176" xr:uid="{00000000-0005-0000-0000-0000DE000000}"/>
    <cellStyle name="標準_▲８　101025異常管理標準（案）_★５７１－０Ａ０１６製造現場の異常管理基本標準(Ｇ）" xfId="245" xr:uid="{00000000-0005-0000-0000-0000DF000000}"/>
    <cellStyle name="標準_実務評価チェックリスト0303" xfId="244" xr:uid="{00000000-0005-0000-0000-0000E0000000}"/>
    <cellStyle name="汇总" xfId="233" xr:uid="{00000000-0005-0000-0000-0000E1000000}"/>
    <cellStyle name="注释" xfId="234" xr:uid="{00000000-0005-0000-0000-0000E2000000}"/>
    <cellStyle name="脱浦 [0.00]_・鋲" xfId="177" xr:uid="{00000000-0005-0000-0000-0000E3000000}"/>
    <cellStyle name="脱浦_・鋲" xfId="178" xr:uid="{00000000-0005-0000-0000-0000E4000000}"/>
    <cellStyle name="良い" xfId="179" xr:uid="{00000000-0005-0000-0000-0000E5000000}"/>
    <cellStyle name="良い 2" xfId="180" xr:uid="{00000000-0005-0000-0000-0000E6000000}"/>
    <cellStyle name="見出し 1" xfId="181" xr:uid="{00000000-0005-0000-0000-0000E7000000}"/>
    <cellStyle name="見出し 1 2" xfId="182" xr:uid="{00000000-0005-0000-0000-0000E8000000}"/>
    <cellStyle name="見出し 2" xfId="183" xr:uid="{00000000-0005-0000-0000-0000E9000000}"/>
    <cellStyle name="見出し 2 2" xfId="184" xr:uid="{00000000-0005-0000-0000-0000EA000000}"/>
    <cellStyle name="見出し 3" xfId="185" xr:uid="{00000000-0005-0000-0000-0000EB000000}"/>
    <cellStyle name="見出し 3 2" xfId="186" xr:uid="{00000000-0005-0000-0000-0000EC000000}"/>
    <cellStyle name="見出し 4" xfId="187" xr:uid="{00000000-0005-0000-0000-0000ED000000}"/>
    <cellStyle name="見出し 4 2" xfId="188" xr:uid="{00000000-0005-0000-0000-0000EE000000}"/>
    <cellStyle name="解释性文本" xfId="235" xr:uid="{00000000-0005-0000-0000-0000EF000000}"/>
    <cellStyle name="計算" xfId="189" xr:uid="{00000000-0005-0000-0000-0000F0000000}"/>
    <cellStyle name="計算 2" xfId="190" xr:uid="{00000000-0005-0000-0000-0000F1000000}"/>
    <cellStyle name="説明文" xfId="191" xr:uid="{00000000-0005-0000-0000-0000F2000000}"/>
    <cellStyle name="説明文 2" xfId="192" xr:uid="{00000000-0005-0000-0000-0000F3000000}"/>
    <cellStyle name="警告文" xfId="193" xr:uid="{00000000-0005-0000-0000-0000F4000000}"/>
    <cellStyle name="警告文 2" xfId="194" xr:uid="{00000000-0005-0000-0000-0000F5000000}"/>
    <cellStyle name="警告文本" xfId="236" xr:uid="{00000000-0005-0000-0000-0000F6000000}"/>
    <cellStyle name="计算" xfId="237" xr:uid="{00000000-0005-0000-0000-0000F7000000}"/>
    <cellStyle name="输入" xfId="238" xr:uid="{00000000-0005-0000-0000-0000F8000000}"/>
    <cellStyle name="输出" xfId="239" xr:uid="{00000000-0005-0000-0000-0000F9000000}"/>
    <cellStyle name="适中" xfId="240" xr:uid="{00000000-0005-0000-0000-0000FA000000}"/>
    <cellStyle name="链接单元格" xfId="241" xr:uid="{00000000-0005-0000-0000-0000FB000000}"/>
    <cellStyle name="集計" xfId="195" xr:uid="{00000000-0005-0000-0000-0000FC000000}"/>
    <cellStyle name="集計 2" xfId="196" xr:uid="{00000000-0005-0000-0000-0000FD000000}"/>
  </cellStyles>
  <dxfs count="292">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FF"/>
      <color rgb="FF99FF99"/>
      <color rgb="FF99FFCC"/>
      <color rgb="FF0000FF"/>
      <color rgb="FFDA32C6"/>
      <color rgb="FFD81A43"/>
      <color rgb="FF0F68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9876543209876543"/>
          <c:y val="3.2227142993990397E-2"/>
        </c:manualLayout>
      </c:layout>
      <c:overlay val="0"/>
      <c:spPr>
        <a:noFill/>
        <a:ln>
          <a:noFill/>
        </a:ln>
        <a:effectLst/>
      </c:spPr>
      <c:txPr>
        <a:bodyPr rot="0" spcFirstLastPara="1" vertOverflow="ellipsis" vert="horz" wrap="square" anchor="ctr" anchorCtr="1"/>
        <a:lstStyle/>
        <a:p>
          <a:pPr>
            <a:defRPr sz="11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LAPORAN!$C$45</c:f>
              <c:strCache>
                <c:ptCount val="1"/>
                <c:pt idx="0">
                  <c:v>ATTENDANCE RATIO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LAPORAN!$B$46:$B$47</c:f>
              <c:strCache>
                <c:ptCount val="2"/>
                <c:pt idx="0">
                  <c:v>TRAINER</c:v>
                </c:pt>
                <c:pt idx="1">
                  <c:v>TRAINEE</c:v>
                </c:pt>
              </c:strCache>
            </c:strRef>
          </c:cat>
          <c:val>
            <c:numRef>
              <c:f>LAPORAN!$C$46:$C$47</c:f>
              <c:numCache>
                <c:formatCode>0.0%</c:formatCode>
                <c:ptCount val="2"/>
                <c:pt idx="0">
                  <c:v>1</c:v>
                </c:pt>
                <c:pt idx="1">
                  <c:v>1</c:v>
                </c:pt>
              </c:numCache>
            </c:numRef>
          </c:val>
          <c:extLst>
            <c:ext xmlns:c16="http://schemas.microsoft.com/office/drawing/2014/chart" uri="{C3380CC4-5D6E-409C-BE32-E72D297353CC}">
              <c16:uniqueId val="{00000000-950E-4B8E-9E00-39221EA01480}"/>
            </c:ext>
          </c:extLst>
        </c:ser>
        <c:dLbls>
          <c:showLegendKey val="0"/>
          <c:showVal val="0"/>
          <c:showCatName val="0"/>
          <c:showSerName val="0"/>
          <c:showPercent val="0"/>
          <c:showBubbleSize val="0"/>
        </c:dLbls>
        <c:gapWidth val="128"/>
        <c:overlap val="-70"/>
        <c:axId val="480601264"/>
        <c:axId val="480603888"/>
      </c:barChart>
      <c:catAx>
        <c:axId val="48060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603888"/>
        <c:crosses val="autoZero"/>
        <c:auto val="1"/>
        <c:lblAlgn val="ctr"/>
        <c:lblOffset val="100"/>
        <c:noMultiLvlLbl val="0"/>
      </c:catAx>
      <c:valAx>
        <c:axId val="480603888"/>
        <c:scaling>
          <c:orientation val="minMax"/>
          <c:max val="1"/>
          <c:min val="0"/>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601264"/>
        <c:crosses val="autoZero"/>
        <c:crossBetween val="between"/>
        <c:majorUnit val="0.2"/>
      </c:valAx>
      <c:spPr>
        <a:noFill/>
        <a:ln>
          <a:noFill/>
        </a:ln>
        <a:effectLst/>
      </c:spPr>
    </c:plotArea>
    <c:plotVisOnly val="1"/>
    <c:dispBlanksAs val="gap"/>
    <c:showDLblsOverMax val="0"/>
  </c:chart>
  <c:spPr>
    <a:solidFill>
      <a:schemeClr val="bg1"/>
    </a:solid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87803799901724"/>
          <c:y val="0.13453116750657437"/>
          <c:w val="0.76782090583308149"/>
          <c:h val="0.76785602227631022"/>
        </c:manualLayout>
      </c:layout>
      <c:radarChart>
        <c:radarStyle val="marker"/>
        <c:varyColors val="0"/>
        <c:ser>
          <c:idx val="0"/>
          <c:order val="0"/>
          <c:spPr>
            <a:ln w="38100">
              <a:solidFill>
                <a:srgbClr val="FF00FF"/>
              </a:solidFill>
              <a:prstDash val="solid"/>
            </a:ln>
          </c:spPr>
          <c:marker>
            <c:symbol val="square"/>
            <c:size val="10"/>
            <c:spPr>
              <a:solidFill>
                <a:srgbClr val="FF00FF"/>
              </a:solidFill>
              <a:ln>
                <a:solidFill>
                  <a:srgbClr val="FF00FF"/>
                </a:solidFill>
                <a:prstDash val="solid"/>
              </a:ln>
            </c:spPr>
          </c:marker>
          <c:cat>
            <c:strRef>
              <c:f>'ICHA (2)'!$C$15:$C$40</c:f>
              <c:strCache>
                <c:ptCount val="26"/>
                <c:pt idx="0">
                  <c:v>Basic</c:v>
                </c:pt>
                <c:pt idx="1">
                  <c:v>Part No</c:v>
                </c:pt>
                <c:pt idx="2">
                  <c:v>Zumen</c:v>
                </c:pt>
                <c:pt idx="3">
                  <c:v>Drawing</c:v>
                </c:pt>
                <c:pt idx="4">
                  <c:v>Gensunzu</c:v>
                </c:pt>
                <c:pt idx="5">
                  <c:v>Process Efu</c:v>
                </c:pt>
                <c:pt idx="6">
                  <c:v>Defect Tag</c:v>
                </c:pt>
                <c:pt idx="7">
                  <c:v>Defect</c:v>
                </c:pt>
                <c:pt idx="8">
                  <c:v>Rasio Hadir</c:v>
                </c:pt>
                <c:pt idx="9">
                  <c:v>Jam operasional</c:v>
                </c:pt>
                <c:pt idx="10">
                  <c:v>Effisiensi</c:v>
                </c:pt>
                <c:pt idx="11">
                  <c:v>Tact time</c:v>
                </c:pt>
                <c:pt idx="12">
                  <c:v>Line Balance</c:v>
                </c:pt>
                <c:pt idx="13">
                  <c:v>Rasio Absen</c:v>
                </c:pt>
                <c:pt idx="14">
                  <c:v>Handling defect</c:v>
                </c:pt>
                <c:pt idx="15">
                  <c:v>Morning miting</c:v>
                </c:pt>
                <c:pt idx="16">
                  <c:v>Morng mtg check item</c:v>
                </c:pt>
                <c:pt idx="17">
                  <c:v>Folow Up hasil</c:v>
                </c:pt>
                <c:pt idx="18">
                  <c:v>Handling Absen</c:v>
                </c:pt>
                <c:pt idx="19">
                  <c:v>Handling operator baru</c:v>
                </c:pt>
                <c:pt idx="20">
                  <c:v>Tindakan saat terjadi defect</c:v>
                </c:pt>
                <c:pt idx="21">
                  <c:v>Handling WIP</c:v>
                </c:pt>
                <c:pt idx="22">
                  <c:v>Handling bunyi tdk normal</c:v>
                </c:pt>
                <c:pt idx="23">
                  <c:v>Team Work</c:v>
                </c:pt>
                <c:pt idx="24">
                  <c:v>Disiplin di tempat kerja</c:v>
                </c:pt>
                <c:pt idx="25">
                  <c:v>Persiapan Prod</c:v>
                </c:pt>
              </c:strCache>
            </c:strRef>
          </c:cat>
          <c:val>
            <c:numRef>
              <c:f>'ICHA (2)'!$G$15:$G$40</c:f>
              <c:numCache>
                <c:formatCode>0.0_ </c:formatCode>
                <c:ptCount val="26"/>
                <c:pt idx="0">
                  <c:v>0.84615384615384615</c:v>
                </c:pt>
                <c:pt idx="1">
                  <c:v>0</c:v>
                </c:pt>
                <c:pt idx="2">
                  <c:v>0.2</c:v>
                </c:pt>
                <c:pt idx="3">
                  <c:v>1</c:v>
                </c:pt>
                <c:pt idx="4">
                  <c:v>0.8</c:v>
                </c:pt>
                <c:pt idx="5">
                  <c:v>0.4</c:v>
                </c:pt>
                <c:pt idx="6">
                  <c:v>0.8</c:v>
                </c:pt>
                <c:pt idx="7">
                  <c:v>0.55555555555555558</c:v>
                </c:pt>
                <c:pt idx="8">
                  <c:v>0</c:v>
                </c:pt>
                <c:pt idx="9">
                  <c:v>1</c:v>
                </c:pt>
                <c:pt idx="10">
                  <c:v>1</c:v>
                </c:pt>
                <c:pt idx="11">
                  <c:v>0</c:v>
                </c:pt>
                <c:pt idx="12">
                  <c:v>0</c:v>
                </c:pt>
                <c:pt idx="13">
                  <c:v>0</c:v>
                </c:pt>
                <c:pt idx="14">
                  <c:v>0.25</c:v>
                </c:pt>
                <c:pt idx="15">
                  <c:v>0.83333333333333337</c:v>
                </c:pt>
                <c:pt idx="16">
                  <c:v>0.66666666666666663</c:v>
                </c:pt>
                <c:pt idx="17">
                  <c:v>0.33333333333333331</c:v>
                </c:pt>
                <c:pt idx="18">
                  <c:v>0.33333333333333331</c:v>
                </c:pt>
                <c:pt idx="19">
                  <c:v>0.8</c:v>
                </c:pt>
                <c:pt idx="20">
                  <c:v>0.66666666666666663</c:v>
                </c:pt>
                <c:pt idx="21">
                  <c:v>0.33333333333333331</c:v>
                </c:pt>
                <c:pt idx="22">
                  <c:v>1</c:v>
                </c:pt>
                <c:pt idx="23">
                  <c:v>0.66666666666666663</c:v>
                </c:pt>
                <c:pt idx="24">
                  <c:v>0</c:v>
                </c:pt>
                <c:pt idx="25">
                  <c:v>0.66666666666666663</c:v>
                </c:pt>
              </c:numCache>
            </c:numRef>
          </c:val>
          <c:extLst>
            <c:ext xmlns:c16="http://schemas.microsoft.com/office/drawing/2014/chart" uri="{C3380CC4-5D6E-409C-BE32-E72D297353CC}">
              <c16:uniqueId val="{00000000-3DBC-4B59-A1B4-AE909012FB39}"/>
            </c:ext>
          </c:extLst>
        </c:ser>
        <c:ser>
          <c:idx val="1"/>
          <c:order val="1"/>
          <c:spPr>
            <a:ln w="38100">
              <a:solidFill>
                <a:srgbClr val="0000FF"/>
              </a:solidFill>
              <a:prstDash val="solid"/>
            </a:ln>
          </c:spPr>
          <c:marker>
            <c:symbol val="square"/>
            <c:size val="10"/>
            <c:spPr>
              <a:solidFill>
                <a:srgbClr val="0000FF"/>
              </a:solidFill>
              <a:ln>
                <a:solidFill>
                  <a:srgbClr val="0000FF"/>
                </a:solidFill>
                <a:prstDash val="solid"/>
              </a:ln>
            </c:spPr>
          </c:marker>
          <c:cat>
            <c:strRef>
              <c:f>'ICHA (2)'!$C$15:$C$40</c:f>
              <c:strCache>
                <c:ptCount val="26"/>
                <c:pt idx="0">
                  <c:v>Basic</c:v>
                </c:pt>
                <c:pt idx="1">
                  <c:v>Part No</c:v>
                </c:pt>
                <c:pt idx="2">
                  <c:v>Zumen</c:v>
                </c:pt>
                <c:pt idx="3">
                  <c:v>Drawing</c:v>
                </c:pt>
                <c:pt idx="4">
                  <c:v>Gensunzu</c:v>
                </c:pt>
                <c:pt idx="5">
                  <c:v>Process Efu</c:v>
                </c:pt>
                <c:pt idx="6">
                  <c:v>Defect Tag</c:v>
                </c:pt>
                <c:pt idx="7">
                  <c:v>Defect</c:v>
                </c:pt>
                <c:pt idx="8">
                  <c:v>Rasio Hadir</c:v>
                </c:pt>
                <c:pt idx="9">
                  <c:v>Jam operasional</c:v>
                </c:pt>
                <c:pt idx="10">
                  <c:v>Effisiensi</c:v>
                </c:pt>
                <c:pt idx="11">
                  <c:v>Tact time</c:v>
                </c:pt>
                <c:pt idx="12">
                  <c:v>Line Balance</c:v>
                </c:pt>
                <c:pt idx="13">
                  <c:v>Rasio Absen</c:v>
                </c:pt>
                <c:pt idx="14">
                  <c:v>Handling defect</c:v>
                </c:pt>
                <c:pt idx="15">
                  <c:v>Morning miting</c:v>
                </c:pt>
                <c:pt idx="16">
                  <c:v>Morng mtg check item</c:v>
                </c:pt>
                <c:pt idx="17">
                  <c:v>Folow Up hasil</c:v>
                </c:pt>
                <c:pt idx="18">
                  <c:v>Handling Absen</c:v>
                </c:pt>
                <c:pt idx="19">
                  <c:v>Handling operator baru</c:v>
                </c:pt>
                <c:pt idx="20">
                  <c:v>Tindakan saat terjadi defect</c:v>
                </c:pt>
                <c:pt idx="21">
                  <c:v>Handling WIP</c:v>
                </c:pt>
                <c:pt idx="22">
                  <c:v>Handling bunyi tdk normal</c:v>
                </c:pt>
                <c:pt idx="23">
                  <c:v>Team Work</c:v>
                </c:pt>
                <c:pt idx="24">
                  <c:v>Disiplin di tempat kerja</c:v>
                </c:pt>
                <c:pt idx="25">
                  <c:v>Persiapan Prod</c:v>
                </c:pt>
              </c:strCache>
            </c:strRef>
          </c:cat>
          <c:val>
            <c:numRef>
              <c:f>'ICHA (2)'!$I$15:$I$40</c:f>
              <c:numCache>
                <c:formatCode>0.0_ </c:formatCode>
                <c:ptCount val="2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numCache>
            </c:numRef>
          </c:val>
          <c:extLst>
            <c:ext xmlns:c16="http://schemas.microsoft.com/office/drawing/2014/chart" uri="{C3380CC4-5D6E-409C-BE32-E72D297353CC}">
              <c16:uniqueId val="{00000001-3DBC-4B59-A1B4-AE909012FB39}"/>
            </c:ext>
          </c:extLst>
        </c:ser>
        <c:dLbls>
          <c:showLegendKey val="0"/>
          <c:showVal val="0"/>
          <c:showCatName val="0"/>
          <c:showSerName val="0"/>
          <c:showPercent val="0"/>
          <c:showBubbleSize val="0"/>
        </c:dLbls>
        <c:axId val="77503872"/>
        <c:axId val="77534720"/>
      </c:radarChart>
      <c:catAx>
        <c:axId val="7750387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1050" b="0" i="0" u="none" strike="noStrike" baseline="0">
                <a:solidFill>
                  <a:srgbClr val="000000"/>
                </a:solidFill>
                <a:latin typeface="ＭＳ Ｐゴシック"/>
                <a:ea typeface="ＭＳ Ｐゴシック"/>
                <a:cs typeface="ＭＳ Ｐゴシック"/>
              </a:defRPr>
            </a:pPr>
            <a:endParaRPr lang="en-US"/>
          </a:p>
        </c:txPr>
        <c:crossAx val="77534720"/>
        <c:crosses val="autoZero"/>
        <c:auto val="0"/>
        <c:lblAlgn val="ctr"/>
        <c:lblOffset val="100"/>
        <c:noMultiLvlLbl val="0"/>
      </c:catAx>
      <c:valAx>
        <c:axId val="77534720"/>
        <c:scaling>
          <c:orientation val="minMax"/>
        </c:scaling>
        <c:delete val="0"/>
        <c:axPos val="l"/>
        <c:majorGridlines>
          <c:spPr>
            <a:ln w="3175">
              <a:solidFill>
                <a:srgbClr val="000000"/>
              </a:solidFill>
              <a:prstDash val="solid"/>
            </a:ln>
          </c:spPr>
        </c:majorGridlines>
        <c:numFmt formatCode="0.0_ " sourceLinked="1"/>
        <c:majorTickMark val="cross"/>
        <c:minorTickMark val="none"/>
        <c:tickLblPos val="nextTo"/>
        <c:spPr>
          <a:ln w="3175">
            <a:solidFill>
              <a:srgbClr val="000000"/>
            </a:solidFill>
            <a:prstDash val="solid"/>
          </a:ln>
        </c:spPr>
        <c:txPr>
          <a:bodyPr rot="0" vert="horz"/>
          <a:lstStyle/>
          <a:p>
            <a:pPr>
              <a:defRPr sz="1525" b="0" i="0" u="none" strike="noStrike" baseline="0">
                <a:solidFill>
                  <a:srgbClr val="000000"/>
                </a:solidFill>
                <a:latin typeface="ＭＳ Ｐゴシック"/>
                <a:ea typeface="ＭＳ Ｐゴシック"/>
                <a:cs typeface="ＭＳ Ｐゴシック"/>
              </a:defRPr>
            </a:pPr>
            <a:endParaRPr lang="en-US"/>
          </a:p>
        </c:txPr>
        <c:crossAx val="77503872"/>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1200000000000001" footer="0.51200000000000001"/>
    <c:pageSetup orientation="landscape" verticalDpi="0"/>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87803799901724"/>
          <c:y val="0.13453116750657437"/>
          <c:w val="0.76782090583308149"/>
          <c:h val="0.76785602227631022"/>
        </c:manualLayout>
      </c:layout>
      <c:radarChart>
        <c:radarStyle val="marker"/>
        <c:varyColors val="0"/>
        <c:ser>
          <c:idx val="0"/>
          <c:order val="0"/>
          <c:spPr>
            <a:ln w="38100">
              <a:solidFill>
                <a:srgbClr val="FF00FF"/>
              </a:solidFill>
              <a:prstDash val="solid"/>
            </a:ln>
          </c:spPr>
          <c:marker>
            <c:symbol val="square"/>
            <c:size val="10"/>
            <c:spPr>
              <a:solidFill>
                <a:srgbClr val="FF00FF"/>
              </a:solidFill>
              <a:ln>
                <a:solidFill>
                  <a:srgbClr val="FF00FF"/>
                </a:solidFill>
                <a:prstDash val="solid"/>
              </a:ln>
            </c:spPr>
          </c:marker>
          <c:cat>
            <c:strRef>
              <c:f>ELISA!$C$15:$C$40</c:f>
              <c:strCache>
                <c:ptCount val="26"/>
                <c:pt idx="0">
                  <c:v>Basic</c:v>
                </c:pt>
                <c:pt idx="1">
                  <c:v>Part No</c:v>
                </c:pt>
                <c:pt idx="2">
                  <c:v>Zumen</c:v>
                </c:pt>
                <c:pt idx="3">
                  <c:v>Drawing</c:v>
                </c:pt>
                <c:pt idx="4">
                  <c:v>Gensunzu</c:v>
                </c:pt>
                <c:pt idx="5">
                  <c:v>Process Efu</c:v>
                </c:pt>
                <c:pt idx="6">
                  <c:v>Defect Tag</c:v>
                </c:pt>
                <c:pt idx="7">
                  <c:v>Defect</c:v>
                </c:pt>
                <c:pt idx="8">
                  <c:v>Rasio Hadir</c:v>
                </c:pt>
                <c:pt idx="9">
                  <c:v>Jam operasional</c:v>
                </c:pt>
                <c:pt idx="10">
                  <c:v>Effisiensi</c:v>
                </c:pt>
                <c:pt idx="11">
                  <c:v>Tact time</c:v>
                </c:pt>
                <c:pt idx="12">
                  <c:v>Line Balance</c:v>
                </c:pt>
                <c:pt idx="13">
                  <c:v>Rasio Absen</c:v>
                </c:pt>
                <c:pt idx="14">
                  <c:v>Handling defect</c:v>
                </c:pt>
                <c:pt idx="15">
                  <c:v>Morning miting</c:v>
                </c:pt>
                <c:pt idx="16">
                  <c:v>Morng mtg check item</c:v>
                </c:pt>
                <c:pt idx="17">
                  <c:v>Folow Up hasil</c:v>
                </c:pt>
                <c:pt idx="18">
                  <c:v>Handling Absen</c:v>
                </c:pt>
                <c:pt idx="19">
                  <c:v>Handling operator baru</c:v>
                </c:pt>
                <c:pt idx="20">
                  <c:v>Tindakan saat terjadi defect</c:v>
                </c:pt>
                <c:pt idx="21">
                  <c:v>Handling WIP</c:v>
                </c:pt>
                <c:pt idx="22">
                  <c:v>Handling bunyi tdk normal</c:v>
                </c:pt>
                <c:pt idx="23">
                  <c:v>Team Work</c:v>
                </c:pt>
                <c:pt idx="24">
                  <c:v>Disiplin di tempat kerja</c:v>
                </c:pt>
                <c:pt idx="25">
                  <c:v>Persiapan Prod</c:v>
                </c:pt>
              </c:strCache>
            </c:strRef>
          </c:cat>
          <c:val>
            <c:numRef>
              <c:f>ELISA!$G$15:$G$40</c:f>
              <c:numCache>
                <c:formatCode>0.0_ </c:formatCode>
                <c:ptCount val="26"/>
                <c:pt idx="0">
                  <c:v>0.79487179487179482</c:v>
                </c:pt>
                <c:pt idx="1">
                  <c:v>0</c:v>
                </c:pt>
                <c:pt idx="2">
                  <c:v>0</c:v>
                </c:pt>
                <c:pt idx="3">
                  <c:v>0.33333333333333331</c:v>
                </c:pt>
                <c:pt idx="4">
                  <c:v>0.6</c:v>
                </c:pt>
                <c:pt idx="5">
                  <c:v>0.6</c:v>
                </c:pt>
                <c:pt idx="6">
                  <c:v>0.4</c:v>
                </c:pt>
                <c:pt idx="7">
                  <c:v>0.66666666666666663</c:v>
                </c:pt>
                <c:pt idx="8">
                  <c:v>0</c:v>
                </c:pt>
                <c:pt idx="9">
                  <c:v>1</c:v>
                </c:pt>
                <c:pt idx="10">
                  <c:v>1</c:v>
                </c:pt>
                <c:pt idx="11">
                  <c:v>0</c:v>
                </c:pt>
                <c:pt idx="12">
                  <c:v>0</c:v>
                </c:pt>
                <c:pt idx="13">
                  <c:v>0</c:v>
                </c:pt>
                <c:pt idx="14">
                  <c:v>0</c:v>
                </c:pt>
                <c:pt idx="15">
                  <c:v>1</c:v>
                </c:pt>
                <c:pt idx="16">
                  <c:v>1</c:v>
                </c:pt>
                <c:pt idx="17">
                  <c:v>0.66666666666666663</c:v>
                </c:pt>
                <c:pt idx="18">
                  <c:v>0.33333333333333331</c:v>
                </c:pt>
                <c:pt idx="19">
                  <c:v>0.8</c:v>
                </c:pt>
                <c:pt idx="20">
                  <c:v>1</c:v>
                </c:pt>
                <c:pt idx="21">
                  <c:v>0.66666666666666663</c:v>
                </c:pt>
                <c:pt idx="22">
                  <c:v>1</c:v>
                </c:pt>
                <c:pt idx="23">
                  <c:v>0.66666666666666663</c:v>
                </c:pt>
                <c:pt idx="24">
                  <c:v>1</c:v>
                </c:pt>
                <c:pt idx="25">
                  <c:v>0.33333333333333331</c:v>
                </c:pt>
              </c:numCache>
            </c:numRef>
          </c:val>
          <c:extLst>
            <c:ext xmlns:c16="http://schemas.microsoft.com/office/drawing/2014/chart" uri="{C3380CC4-5D6E-409C-BE32-E72D297353CC}">
              <c16:uniqueId val="{00000000-BEFF-4A63-B080-A3099A17E442}"/>
            </c:ext>
          </c:extLst>
        </c:ser>
        <c:ser>
          <c:idx val="1"/>
          <c:order val="1"/>
          <c:spPr>
            <a:ln w="38100">
              <a:solidFill>
                <a:srgbClr val="0000FF"/>
              </a:solidFill>
              <a:prstDash val="solid"/>
            </a:ln>
          </c:spPr>
          <c:marker>
            <c:symbol val="square"/>
            <c:size val="10"/>
            <c:spPr>
              <a:solidFill>
                <a:srgbClr val="0000FF"/>
              </a:solidFill>
              <a:ln>
                <a:solidFill>
                  <a:srgbClr val="0000FF"/>
                </a:solidFill>
                <a:prstDash val="solid"/>
              </a:ln>
            </c:spPr>
          </c:marker>
          <c:cat>
            <c:strRef>
              <c:f>ELISA!$C$15:$C$40</c:f>
              <c:strCache>
                <c:ptCount val="26"/>
                <c:pt idx="0">
                  <c:v>Basic</c:v>
                </c:pt>
                <c:pt idx="1">
                  <c:v>Part No</c:v>
                </c:pt>
                <c:pt idx="2">
                  <c:v>Zumen</c:v>
                </c:pt>
                <c:pt idx="3">
                  <c:v>Drawing</c:v>
                </c:pt>
                <c:pt idx="4">
                  <c:v>Gensunzu</c:v>
                </c:pt>
                <c:pt idx="5">
                  <c:v>Process Efu</c:v>
                </c:pt>
                <c:pt idx="6">
                  <c:v>Defect Tag</c:v>
                </c:pt>
                <c:pt idx="7">
                  <c:v>Defect</c:v>
                </c:pt>
                <c:pt idx="8">
                  <c:v>Rasio Hadir</c:v>
                </c:pt>
                <c:pt idx="9">
                  <c:v>Jam operasional</c:v>
                </c:pt>
                <c:pt idx="10">
                  <c:v>Effisiensi</c:v>
                </c:pt>
                <c:pt idx="11">
                  <c:v>Tact time</c:v>
                </c:pt>
                <c:pt idx="12">
                  <c:v>Line Balance</c:v>
                </c:pt>
                <c:pt idx="13">
                  <c:v>Rasio Absen</c:v>
                </c:pt>
                <c:pt idx="14">
                  <c:v>Handling defect</c:v>
                </c:pt>
                <c:pt idx="15">
                  <c:v>Morning miting</c:v>
                </c:pt>
                <c:pt idx="16">
                  <c:v>Morng mtg check item</c:v>
                </c:pt>
                <c:pt idx="17">
                  <c:v>Folow Up hasil</c:v>
                </c:pt>
                <c:pt idx="18">
                  <c:v>Handling Absen</c:v>
                </c:pt>
                <c:pt idx="19">
                  <c:v>Handling operator baru</c:v>
                </c:pt>
                <c:pt idx="20">
                  <c:v>Tindakan saat terjadi defect</c:v>
                </c:pt>
                <c:pt idx="21">
                  <c:v>Handling WIP</c:v>
                </c:pt>
                <c:pt idx="22">
                  <c:v>Handling bunyi tdk normal</c:v>
                </c:pt>
                <c:pt idx="23">
                  <c:v>Team Work</c:v>
                </c:pt>
                <c:pt idx="24">
                  <c:v>Disiplin di tempat kerja</c:v>
                </c:pt>
                <c:pt idx="25">
                  <c:v>Persiapan Prod</c:v>
                </c:pt>
              </c:strCache>
            </c:strRef>
          </c:cat>
          <c:val>
            <c:numRef>
              <c:f>ELISA!$I$15:$I$40</c:f>
              <c:numCache>
                <c:formatCode>0.0_ </c:formatCode>
                <c:ptCount val="2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numCache>
            </c:numRef>
          </c:val>
          <c:extLst>
            <c:ext xmlns:c16="http://schemas.microsoft.com/office/drawing/2014/chart" uri="{C3380CC4-5D6E-409C-BE32-E72D297353CC}">
              <c16:uniqueId val="{00000001-BEFF-4A63-B080-A3099A17E442}"/>
            </c:ext>
          </c:extLst>
        </c:ser>
        <c:dLbls>
          <c:showLegendKey val="0"/>
          <c:showVal val="0"/>
          <c:showCatName val="0"/>
          <c:showSerName val="0"/>
          <c:showPercent val="0"/>
          <c:showBubbleSize val="0"/>
        </c:dLbls>
        <c:axId val="77503872"/>
        <c:axId val="77534720"/>
      </c:radarChart>
      <c:catAx>
        <c:axId val="7750387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1050" b="0" i="0" u="none" strike="noStrike" baseline="0">
                <a:solidFill>
                  <a:srgbClr val="000000"/>
                </a:solidFill>
                <a:latin typeface="ＭＳ Ｐゴシック"/>
                <a:ea typeface="ＭＳ Ｐゴシック"/>
                <a:cs typeface="ＭＳ Ｐゴシック"/>
              </a:defRPr>
            </a:pPr>
            <a:endParaRPr lang="en-US"/>
          </a:p>
        </c:txPr>
        <c:crossAx val="77534720"/>
        <c:crosses val="autoZero"/>
        <c:auto val="0"/>
        <c:lblAlgn val="ctr"/>
        <c:lblOffset val="100"/>
        <c:noMultiLvlLbl val="0"/>
      </c:catAx>
      <c:valAx>
        <c:axId val="77534720"/>
        <c:scaling>
          <c:orientation val="minMax"/>
        </c:scaling>
        <c:delete val="0"/>
        <c:axPos val="l"/>
        <c:majorGridlines>
          <c:spPr>
            <a:ln w="3175">
              <a:solidFill>
                <a:srgbClr val="000000"/>
              </a:solidFill>
              <a:prstDash val="solid"/>
            </a:ln>
          </c:spPr>
        </c:majorGridlines>
        <c:numFmt formatCode="0.0_ " sourceLinked="1"/>
        <c:majorTickMark val="cross"/>
        <c:minorTickMark val="none"/>
        <c:tickLblPos val="nextTo"/>
        <c:spPr>
          <a:ln w="3175">
            <a:solidFill>
              <a:srgbClr val="000000"/>
            </a:solidFill>
            <a:prstDash val="solid"/>
          </a:ln>
        </c:spPr>
        <c:txPr>
          <a:bodyPr rot="0" vert="horz"/>
          <a:lstStyle/>
          <a:p>
            <a:pPr>
              <a:defRPr sz="1525" b="0" i="0" u="none" strike="noStrike" baseline="0">
                <a:solidFill>
                  <a:srgbClr val="000000"/>
                </a:solidFill>
                <a:latin typeface="ＭＳ Ｐゴシック"/>
                <a:ea typeface="ＭＳ Ｐゴシック"/>
                <a:cs typeface="ＭＳ Ｐゴシック"/>
              </a:defRPr>
            </a:pPr>
            <a:endParaRPr lang="en-US"/>
          </a:p>
        </c:txPr>
        <c:crossAx val="77503872"/>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1200000000000001" footer="0.51200000000000001"/>
    <c:pageSetup orientation="landscape" verticalDpi="0"/>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87803799901724"/>
          <c:y val="0.13453116750657437"/>
          <c:w val="0.76782090583308149"/>
          <c:h val="0.76785602227631022"/>
        </c:manualLayout>
      </c:layout>
      <c:radarChart>
        <c:radarStyle val="marker"/>
        <c:varyColors val="0"/>
        <c:ser>
          <c:idx val="0"/>
          <c:order val="0"/>
          <c:spPr>
            <a:ln w="38100">
              <a:solidFill>
                <a:srgbClr val="FF00FF"/>
              </a:solidFill>
              <a:prstDash val="solid"/>
            </a:ln>
          </c:spPr>
          <c:marker>
            <c:symbol val="square"/>
            <c:size val="10"/>
            <c:spPr>
              <a:solidFill>
                <a:srgbClr val="FF00FF"/>
              </a:solidFill>
              <a:ln>
                <a:solidFill>
                  <a:srgbClr val="FF00FF"/>
                </a:solidFill>
                <a:prstDash val="solid"/>
              </a:ln>
            </c:spPr>
          </c:marker>
          <c:cat>
            <c:strRef>
              <c:f>ROHMAD!$C$15:$C$40</c:f>
              <c:strCache>
                <c:ptCount val="26"/>
                <c:pt idx="0">
                  <c:v>Basic</c:v>
                </c:pt>
                <c:pt idx="1">
                  <c:v>Part No</c:v>
                </c:pt>
                <c:pt idx="2">
                  <c:v>Zumen</c:v>
                </c:pt>
                <c:pt idx="3">
                  <c:v>Drawing</c:v>
                </c:pt>
                <c:pt idx="4">
                  <c:v>Gensunzu</c:v>
                </c:pt>
                <c:pt idx="5">
                  <c:v>Process Efu</c:v>
                </c:pt>
                <c:pt idx="6">
                  <c:v>Defect Tag</c:v>
                </c:pt>
                <c:pt idx="7">
                  <c:v>Defect</c:v>
                </c:pt>
                <c:pt idx="8">
                  <c:v>Rasio Hadir</c:v>
                </c:pt>
                <c:pt idx="9">
                  <c:v>Jam operasional</c:v>
                </c:pt>
                <c:pt idx="10">
                  <c:v>Effisiensi</c:v>
                </c:pt>
                <c:pt idx="11">
                  <c:v>Tact time</c:v>
                </c:pt>
                <c:pt idx="12">
                  <c:v>Line Balance</c:v>
                </c:pt>
                <c:pt idx="13">
                  <c:v>Rasio Absen</c:v>
                </c:pt>
                <c:pt idx="14">
                  <c:v>Handling defect</c:v>
                </c:pt>
                <c:pt idx="15">
                  <c:v>Morning miting</c:v>
                </c:pt>
                <c:pt idx="16">
                  <c:v>Morng mtg check item</c:v>
                </c:pt>
                <c:pt idx="17">
                  <c:v>Folow Up hasil</c:v>
                </c:pt>
                <c:pt idx="18">
                  <c:v>Handling Absen</c:v>
                </c:pt>
                <c:pt idx="19">
                  <c:v>Handling operator baru</c:v>
                </c:pt>
                <c:pt idx="20">
                  <c:v>Tindakan saat terjadi defect</c:v>
                </c:pt>
                <c:pt idx="21">
                  <c:v>Handling WIP</c:v>
                </c:pt>
                <c:pt idx="22">
                  <c:v>Handling bunyi tdk normal</c:v>
                </c:pt>
                <c:pt idx="23">
                  <c:v>Team Work</c:v>
                </c:pt>
                <c:pt idx="24">
                  <c:v>Disiplin di tempat kerja</c:v>
                </c:pt>
                <c:pt idx="25">
                  <c:v>Persiapan Prod</c:v>
                </c:pt>
              </c:strCache>
            </c:strRef>
          </c:cat>
          <c:val>
            <c:numRef>
              <c:f>ROHMAD!$G$15:$G$40</c:f>
              <c:numCache>
                <c:formatCode>0.0_ </c:formatCode>
                <c:ptCount val="26"/>
                <c:pt idx="0">
                  <c:v>0.74358974358974361</c:v>
                </c:pt>
                <c:pt idx="1">
                  <c:v>0.2</c:v>
                </c:pt>
                <c:pt idx="2">
                  <c:v>0.2</c:v>
                </c:pt>
                <c:pt idx="3">
                  <c:v>1</c:v>
                </c:pt>
                <c:pt idx="4">
                  <c:v>0.8</c:v>
                </c:pt>
                <c:pt idx="5">
                  <c:v>1</c:v>
                </c:pt>
                <c:pt idx="6">
                  <c:v>0.6</c:v>
                </c:pt>
                <c:pt idx="7">
                  <c:v>0.62962962962962965</c:v>
                </c:pt>
                <c:pt idx="8">
                  <c:v>0</c:v>
                </c:pt>
                <c:pt idx="9">
                  <c:v>1</c:v>
                </c:pt>
                <c:pt idx="10">
                  <c:v>1</c:v>
                </c:pt>
                <c:pt idx="11">
                  <c:v>1</c:v>
                </c:pt>
                <c:pt idx="12">
                  <c:v>0</c:v>
                </c:pt>
                <c:pt idx="13">
                  <c:v>0</c:v>
                </c:pt>
                <c:pt idx="14">
                  <c:v>0.5</c:v>
                </c:pt>
                <c:pt idx="15">
                  <c:v>0.83333333333333337</c:v>
                </c:pt>
                <c:pt idx="16">
                  <c:v>1</c:v>
                </c:pt>
                <c:pt idx="17">
                  <c:v>0.33333333333333331</c:v>
                </c:pt>
                <c:pt idx="18">
                  <c:v>0</c:v>
                </c:pt>
                <c:pt idx="19">
                  <c:v>0.8</c:v>
                </c:pt>
                <c:pt idx="20">
                  <c:v>1</c:v>
                </c:pt>
                <c:pt idx="21">
                  <c:v>0.66666666666666663</c:v>
                </c:pt>
                <c:pt idx="22">
                  <c:v>1</c:v>
                </c:pt>
                <c:pt idx="23">
                  <c:v>0.66666666666666663</c:v>
                </c:pt>
                <c:pt idx="24">
                  <c:v>1</c:v>
                </c:pt>
                <c:pt idx="25">
                  <c:v>1</c:v>
                </c:pt>
              </c:numCache>
            </c:numRef>
          </c:val>
          <c:extLst>
            <c:ext xmlns:c16="http://schemas.microsoft.com/office/drawing/2014/chart" uri="{C3380CC4-5D6E-409C-BE32-E72D297353CC}">
              <c16:uniqueId val="{00000000-453A-4394-8229-297696312D12}"/>
            </c:ext>
          </c:extLst>
        </c:ser>
        <c:ser>
          <c:idx val="1"/>
          <c:order val="1"/>
          <c:spPr>
            <a:ln w="38100">
              <a:solidFill>
                <a:srgbClr val="0000FF"/>
              </a:solidFill>
              <a:prstDash val="solid"/>
            </a:ln>
          </c:spPr>
          <c:marker>
            <c:symbol val="square"/>
            <c:size val="10"/>
            <c:spPr>
              <a:solidFill>
                <a:srgbClr val="0000FF"/>
              </a:solidFill>
              <a:ln>
                <a:solidFill>
                  <a:srgbClr val="0000FF"/>
                </a:solidFill>
                <a:prstDash val="solid"/>
              </a:ln>
            </c:spPr>
          </c:marker>
          <c:cat>
            <c:strRef>
              <c:f>ROHMAD!$C$15:$C$40</c:f>
              <c:strCache>
                <c:ptCount val="26"/>
                <c:pt idx="0">
                  <c:v>Basic</c:v>
                </c:pt>
                <c:pt idx="1">
                  <c:v>Part No</c:v>
                </c:pt>
                <c:pt idx="2">
                  <c:v>Zumen</c:v>
                </c:pt>
                <c:pt idx="3">
                  <c:v>Drawing</c:v>
                </c:pt>
                <c:pt idx="4">
                  <c:v>Gensunzu</c:v>
                </c:pt>
                <c:pt idx="5">
                  <c:v>Process Efu</c:v>
                </c:pt>
                <c:pt idx="6">
                  <c:v>Defect Tag</c:v>
                </c:pt>
                <c:pt idx="7">
                  <c:v>Defect</c:v>
                </c:pt>
                <c:pt idx="8">
                  <c:v>Rasio Hadir</c:v>
                </c:pt>
                <c:pt idx="9">
                  <c:v>Jam operasional</c:v>
                </c:pt>
                <c:pt idx="10">
                  <c:v>Effisiensi</c:v>
                </c:pt>
                <c:pt idx="11">
                  <c:v>Tact time</c:v>
                </c:pt>
                <c:pt idx="12">
                  <c:v>Line Balance</c:v>
                </c:pt>
                <c:pt idx="13">
                  <c:v>Rasio Absen</c:v>
                </c:pt>
                <c:pt idx="14">
                  <c:v>Handling defect</c:v>
                </c:pt>
                <c:pt idx="15">
                  <c:v>Morning miting</c:v>
                </c:pt>
                <c:pt idx="16">
                  <c:v>Morng mtg check item</c:v>
                </c:pt>
                <c:pt idx="17">
                  <c:v>Folow Up hasil</c:v>
                </c:pt>
                <c:pt idx="18">
                  <c:v>Handling Absen</c:v>
                </c:pt>
                <c:pt idx="19">
                  <c:v>Handling operator baru</c:v>
                </c:pt>
                <c:pt idx="20">
                  <c:v>Tindakan saat terjadi defect</c:v>
                </c:pt>
                <c:pt idx="21">
                  <c:v>Handling WIP</c:v>
                </c:pt>
                <c:pt idx="22">
                  <c:v>Handling bunyi tdk normal</c:v>
                </c:pt>
                <c:pt idx="23">
                  <c:v>Team Work</c:v>
                </c:pt>
                <c:pt idx="24">
                  <c:v>Disiplin di tempat kerja</c:v>
                </c:pt>
                <c:pt idx="25">
                  <c:v>Persiapan Prod</c:v>
                </c:pt>
              </c:strCache>
            </c:strRef>
          </c:cat>
          <c:val>
            <c:numRef>
              <c:f>ROHMAD!$I$15:$I$40</c:f>
              <c:numCache>
                <c:formatCode>0.0_ </c:formatCode>
                <c:ptCount val="2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numCache>
            </c:numRef>
          </c:val>
          <c:extLst>
            <c:ext xmlns:c16="http://schemas.microsoft.com/office/drawing/2014/chart" uri="{C3380CC4-5D6E-409C-BE32-E72D297353CC}">
              <c16:uniqueId val="{00000001-453A-4394-8229-297696312D12}"/>
            </c:ext>
          </c:extLst>
        </c:ser>
        <c:dLbls>
          <c:showLegendKey val="0"/>
          <c:showVal val="0"/>
          <c:showCatName val="0"/>
          <c:showSerName val="0"/>
          <c:showPercent val="0"/>
          <c:showBubbleSize val="0"/>
        </c:dLbls>
        <c:axId val="77503872"/>
        <c:axId val="77534720"/>
      </c:radarChart>
      <c:catAx>
        <c:axId val="7750387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1050" b="0" i="0" u="none" strike="noStrike" baseline="0">
                <a:solidFill>
                  <a:srgbClr val="000000"/>
                </a:solidFill>
                <a:latin typeface="ＭＳ Ｐゴシック"/>
                <a:ea typeface="ＭＳ Ｐゴシック"/>
                <a:cs typeface="ＭＳ Ｐゴシック"/>
              </a:defRPr>
            </a:pPr>
            <a:endParaRPr lang="en-US"/>
          </a:p>
        </c:txPr>
        <c:crossAx val="77534720"/>
        <c:crosses val="autoZero"/>
        <c:auto val="0"/>
        <c:lblAlgn val="ctr"/>
        <c:lblOffset val="100"/>
        <c:noMultiLvlLbl val="0"/>
      </c:catAx>
      <c:valAx>
        <c:axId val="77534720"/>
        <c:scaling>
          <c:orientation val="minMax"/>
        </c:scaling>
        <c:delete val="0"/>
        <c:axPos val="l"/>
        <c:majorGridlines>
          <c:spPr>
            <a:ln w="3175">
              <a:solidFill>
                <a:srgbClr val="000000"/>
              </a:solidFill>
              <a:prstDash val="solid"/>
            </a:ln>
          </c:spPr>
        </c:majorGridlines>
        <c:numFmt formatCode="0.0_ " sourceLinked="1"/>
        <c:majorTickMark val="cross"/>
        <c:minorTickMark val="none"/>
        <c:tickLblPos val="nextTo"/>
        <c:spPr>
          <a:ln w="3175">
            <a:solidFill>
              <a:srgbClr val="000000"/>
            </a:solidFill>
            <a:prstDash val="solid"/>
          </a:ln>
        </c:spPr>
        <c:txPr>
          <a:bodyPr rot="0" vert="horz"/>
          <a:lstStyle/>
          <a:p>
            <a:pPr>
              <a:defRPr sz="1525" b="0" i="0" u="none" strike="noStrike" baseline="0">
                <a:solidFill>
                  <a:srgbClr val="000000"/>
                </a:solidFill>
                <a:latin typeface="ＭＳ Ｐゴシック"/>
                <a:ea typeface="ＭＳ Ｐゴシック"/>
                <a:cs typeface="ＭＳ Ｐゴシック"/>
              </a:defRPr>
            </a:pPr>
            <a:endParaRPr lang="en-US"/>
          </a:p>
        </c:txPr>
        <c:crossAx val="77503872"/>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1200000000000001" footer="0.51200000000000001"/>
    <c:pageSetup orientation="landscape" verticalDpi="0"/>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87803799901724"/>
          <c:y val="0.13453116750657437"/>
          <c:w val="0.76782090583308149"/>
          <c:h val="0.76785602227631022"/>
        </c:manualLayout>
      </c:layout>
      <c:radarChart>
        <c:radarStyle val="marker"/>
        <c:varyColors val="0"/>
        <c:ser>
          <c:idx val="0"/>
          <c:order val="0"/>
          <c:spPr>
            <a:ln w="38100">
              <a:solidFill>
                <a:srgbClr val="FF00FF"/>
              </a:solidFill>
              <a:prstDash val="solid"/>
            </a:ln>
          </c:spPr>
          <c:marker>
            <c:symbol val="square"/>
            <c:size val="10"/>
            <c:spPr>
              <a:solidFill>
                <a:srgbClr val="FF00FF"/>
              </a:solidFill>
              <a:ln>
                <a:solidFill>
                  <a:srgbClr val="FF00FF"/>
                </a:solidFill>
                <a:prstDash val="solid"/>
              </a:ln>
            </c:spPr>
          </c:marker>
          <c:cat>
            <c:strRef>
              <c:f>SINTA!$C$15:$C$40</c:f>
              <c:strCache>
                <c:ptCount val="26"/>
                <c:pt idx="0">
                  <c:v>Basic</c:v>
                </c:pt>
                <c:pt idx="1">
                  <c:v>Part No</c:v>
                </c:pt>
                <c:pt idx="2">
                  <c:v>Zumen</c:v>
                </c:pt>
                <c:pt idx="3">
                  <c:v>Drawing</c:v>
                </c:pt>
                <c:pt idx="4">
                  <c:v>Gensunzu</c:v>
                </c:pt>
                <c:pt idx="5">
                  <c:v>Process Efu</c:v>
                </c:pt>
                <c:pt idx="6">
                  <c:v>Defect Tag</c:v>
                </c:pt>
                <c:pt idx="7">
                  <c:v>Defect</c:v>
                </c:pt>
                <c:pt idx="8">
                  <c:v>Rasio Hadir</c:v>
                </c:pt>
                <c:pt idx="9">
                  <c:v>Jam operasional</c:v>
                </c:pt>
                <c:pt idx="10">
                  <c:v>Effisiensi</c:v>
                </c:pt>
                <c:pt idx="11">
                  <c:v>Tact time</c:v>
                </c:pt>
                <c:pt idx="12">
                  <c:v>Line Balance</c:v>
                </c:pt>
                <c:pt idx="13">
                  <c:v>Rasio Absen</c:v>
                </c:pt>
                <c:pt idx="14">
                  <c:v>Handling defect</c:v>
                </c:pt>
                <c:pt idx="15">
                  <c:v>Morning miting</c:v>
                </c:pt>
                <c:pt idx="16">
                  <c:v>Morng mtg check item</c:v>
                </c:pt>
                <c:pt idx="17">
                  <c:v>Folow Up hasil</c:v>
                </c:pt>
                <c:pt idx="18">
                  <c:v>Handling Absen</c:v>
                </c:pt>
                <c:pt idx="19">
                  <c:v>Handling operator baru</c:v>
                </c:pt>
                <c:pt idx="20">
                  <c:v>Tindakan saat terjadi defect</c:v>
                </c:pt>
                <c:pt idx="21">
                  <c:v>Handling WIP</c:v>
                </c:pt>
                <c:pt idx="22">
                  <c:v>Handling bunyi tdk normal</c:v>
                </c:pt>
                <c:pt idx="23">
                  <c:v>Team Work</c:v>
                </c:pt>
                <c:pt idx="24">
                  <c:v>Disiplin di tempat kerja</c:v>
                </c:pt>
                <c:pt idx="25">
                  <c:v>Persiapan Prod</c:v>
                </c:pt>
              </c:strCache>
            </c:strRef>
          </c:cat>
          <c:val>
            <c:numRef>
              <c:f>SINTA!$G$15:$G$40</c:f>
              <c:numCache>
                <c:formatCode>0.0_ </c:formatCode>
                <c:ptCount val="26"/>
                <c:pt idx="0">
                  <c:v>0.71794871794871795</c:v>
                </c:pt>
                <c:pt idx="1">
                  <c:v>0.2</c:v>
                </c:pt>
                <c:pt idx="2">
                  <c:v>0</c:v>
                </c:pt>
                <c:pt idx="3">
                  <c:v>1</c:v>
                </c:pt>
                <c:pt idx="4">
                  <c:v>0.8</c:v>
                </c:pt>
                <c:pt idx="5">
                  <c:v>0.4</c:v>
                </c:pt>
                <c:pt idx="6">
                  <c:v>0.8</c:v>
                </c:pt>
                <c:pt idx="7">
                  <c:v>0.66666666666666663</c:v>
                </c:pt>
                <c:pt idx="8">
                  <c:v>0</c:v>
                </c:pt>
                <c:pt idx="9">
                  <c:v>0</c:v>
                </c:pt>
                <c:pt idx="10">
                  <c:v>1</c:v>
                </c:pt>
                <c:pt idx="11">
                  <c:v>0</c:v>
                </c:pt>
                <c:pt idx="12">
                  <c:v>0</c:v>
                </c:pt>
                <c:pt idx="13">
                  <c:v>0</c:v>
                </c:pt>
                <c:pt idx="14">
                  <c:v>0.5</c:v>
                </c:pt>
                <c:pt idx="15">
                  <c:v>0.66666666666666663</c:v>
                </c:pt>
                <c:pt idx="16">
                  <c:v>0.33333333333333331</c:v>
                </c:pt>
                <c:pt idx="17">
                  <c:v>0.33333333333333331</c:v>
                </c:pt>
                <c:pt idx="18">
                  <c:v>0</c:v>
                </c:pt>
                <c:pt idx="19">
                  <c:v>1</c:v>
                </c:pt>
                <c:pt idx="20">
                  <c:v>1</c:v>
                </c:pt>
                <c:pt idx="21">
                  <c:v>0.33333333333333331</c:v>
                </c:pt>
                <c:pt idx="22">
                  <c:v>1</c:v>
                </c:pt>
                <c:pt idx="23">
                  <c:v>0.66666666666666663</c:v>
                </c:pt>
                <c:pt idx="24">
                  <c:v>0.5</c:v>
                </c:pt>
                <c:pt idx="25">
                  <c:v>0.33333333333333331</c:v>
                </c:pt>
              </c:numCache>
            </c:numRef>
          </c:val>
          <c:extLst>
            <c:ext xmlns:c16="http://schemas.microsoft.com/office/drawing/2014/chart" uri="{C3380CC4-5D6E-409C-BE32-E72D297353CC}">
              <c16:uniqueId val="{00000000-AAF9-4A23-8FD2-FBD7568CBB5D}"/>
            </c:ext>
          </c:extLst>
        </c:ser>
        <c:ser>
          <c:idx val="1"/>
          <c:order val="1"/>
          <c:spPr>
            <a:ln w="38100">
              <a:solidFill>
                <a:srgbClr val="0000FF"/>
              </a:solidFill>
              <a:prstDash val="solid"/>
            </a:ln>
          </c:spPr>
          <c:marker>
            <c:symbol val="square"/>
            <c:size val="10"/>
            <c:spPr>
              <a:solidFill>
                <a:srgbClr val="0000FF"/>
              </a:solidFill>
              <a:ln>
                <a:solidFill>
                  <a:srgbClr val="0000FF"/>
                </a:solidFill>
                <a:prstDash val="solid"/>
              </a:ln>
            </c:spPr>
          </c:marker>
          <c:cat>
            <c:strRef>
              <c:f>SINTA!$C$15:$C$40</c:f>
              <c:strCache>
                <c:ptCount val="26"/>
                <c:pt idx="0">
                  <c:v>Basic</c:v>
                </c:pt>
                <c:pt idx="1">
                  <c:v>Part No</c:v>
                </c:pt>
                <c:pt idx="2">
                  <c:v>Zumen</c:v>
                </c:pt>
                <c:pt idx="3">
                  <c:v>Drawing</c:v>
                </c:pt>
                <c:pt idx="4">
                  <c:v>Gensunzu</c:v>
                </c:pt>
                <c:pt idx="5">
                  <c:v>Process Efu</c:v>
                </c:pt>
                <c:pt idx="6">
                  <c:v>Defect Tag</c:v>
                </c:pt>
                <c:pt idx="7">
                  <c:v>Defect</c:v>
                </c:pt>
                <c:pt idx="8">
                  <c:v>Rasio Hadir</c:v>
                </c:pt>
                <c:pt idx="9">
                  <c:v>Jam operasional</c:v>
                </c:pt>
                <c:pt idx="10">
                  <c:v>Effisiensi</c:v>
                </c:pt>
                <c:pt idx="11">
                  <c:v>Tact time</c:v>
                </c:pt>
                <c:pt idx="12">
                  <c:v>Line Balance</c:v>
                </c:pt>
                <c:pt idx="13">
                  <c:v>Rasio Absen</c:v>
                </c:pt>
                <c:pt idx="14">
                  <c:v>Handling defect</c:v>
                </c:pt>
                <c:pt idx="15">
                  <c:v>Morning miting</c:v>
                </c:pt>
                <c:pt idx="16">
                  <c:v>Morng mtg check item</c:v>
                </c:pt>
                <c:pt idx="17">
                  <c:v>Folow Up hasil</c:v>
                </c:pt>
                <c:pt idx="18">
                  <c:v>Handling Absen</c:v>
                </c:pt>
                <c:pt idx="19">
                  <c:v>Handling operator baru</c:v>
                </c:pt>
                <c:pt idx="20">
                  <c:v>Tindakan saat terjadi defect</c:v>
                </c:pt>
                <c:pt idx="21">
                  <c:v>Handling WIP</c:v>
                </c:pt>
                <c:pt idx="22">
                  <c:v>Handling bunyi tdk normal</c:v>
                </c:pt>
                <c:pt idx="23">
                  <c:v>Team Work</c:v>
                </c:pt>
                <c:pt idx="24">
                  <c:v>Disiplin di tempat kerja</c:v>
                </c:pt>
                <c:pt idx="25">
                  <c:v>Persiapan Prod</c:v>
                </c:pt>
              </c:strCache>
            </c:strRef>
          </c:cat>
          <c:val>
            <c:numRef>
              <c:f>SINTA!$I$15:$I$40</c:f>
              <c:numCache>
                <c:formatCode>0.0_ </c:formatCode>
                <c:ptCount val="26"/>
                <c:pt idx="0">
                  <c:v>0.89743589743589747</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0.66666666666666663</c:v>
                </c:pt>
                <c:pt idx="22">
                  <c:v>1</c:v>
                </c:pt>
                <c:pt idx="23">
                  <c:v>1</c:v>
                </c:pt>
                <c:pt idx="24">
                  <c:v>1</c:v>
                </c:pt>
                <c:pt idx="25">
                  <c:v>1</c:v>
                </c:pt>
              </c:numCache>
            </c:numRef>
          </c:val>
          <c:extLst>
            <c:ext xmlns:c16="http://schemas.microsoft.com/office/drawing/2014/chart" uri="{C3380CC4-5D6E-409C-BE32-E72D297353CC}">
              <c16:uniqueId val="{00000001-AAF9-4A23-8FD2-FBD7568CBB5D}"/>
            </c:ext>
          </c:extLst>
        </c:ser>
        <c:dLbls>
          <c:showLegendKey val="0"/>
          <c:showVal val="0"/>
          <c:showCatName val="0"/>
          <c:showSerName val="0"/>
          <c:showPercent val="0"/>
          <c:showBubbleSize val="0"/>
        </c:dLbls>
        <c:axId val="77503872"/>
        <c:axId val="77534720"/>
      </c:radarChart>
      <c:catAx>
        <c:axId val="7750387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1050" b="0" i="0" u="none" strike="noStrike" baseline="0">
                <a:solidFill>
                  <a:srgbClr val="000000"/>
                </a:solidFill>
                <a:latin typeface="ＭＳ Ｐゴシック"/>
                <a:ea typeface="ＭＳ Ｐゴシック"/>
                <a:cs typeface="ＭＳ Ｐゴシック"/>
              </a:defRPr>
            </a:pPr>
            <a:endParaRPr lang="en-US"/>
          </a:p>
        </c:txPr>
        <c:crossAx val="77534720"/>
        <c:crosses val="autoZero"/>
        <c:auto val="0"/>
        <c:lblAlgn val="ctr"/>
        <c:lblOffset val="100"/>
        <c:noMultiLvlLbl val="0"/>
      </c:catAx>
      <c:valAx>
        <c:axId val="77534720"/>
        <c:scaling>
          <c:orientation val="minMax"/>
        </c:scaling>
        <c:delete val="0"/>
        <c:axPos val="l"/>
        <c:majorGridlines>
          <c:spPr>
            <a:ln w="3175">
              <a:solidFill>
                <a:srgbClr val="000000"/>
              </a:solidFill>
              <a:prstDash val="solid"/>
            </a:ln>
          </c:spPr>
        </c:majorGridlines>
        <c:numFmt formatCode="0.0_ " sourceLinked="1"/>
        <c:majorTickMark val="cross"/>
        <c:minorTickMark val="none"/>
        <c:tickLblPos val="nextTo"/>
        <c:spPr>
          <a:ln w="3175">
            <a:solidFill>
              <a:srgbClr val="000000"/>
            </a:solidFill>
            <a:prstDash val="solid"/>
          </a:ln>
        </c:spPr>
        <c:txPr>
          <a:bodyPr rot="0" vert="horz"/>
          <a:lstStyle/>
          <a:p>
            <a:pPr>
              <a:defRPr sz="1525" b="0" i="0" u="none" strike="noStrike" baseline="0">
                <a:solidFill>
                  <a:srgbClr val="000000"/>
                </a:solidFill>
                <a:latin typeface="ＭＳ Ｐゴシック"/>
                <a:ea typeface="ＭＳ Ｐゴシック"/>
                <a:cs typeface="ＭＳ Ｐゴシック"/>
              </a:defRPr>
            </a:pPr>
            <a:endParaRPr lang="en-US"/>
          </a:p>
        </c:txPr>
        <c:crossAx val="77503872"/>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1200000000000001" footer="0.51200000000000001"/>
    <c:pageSetup orientation="landscape" verticalDpi="0"/>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87803799901724"/>
          <c:y val="0.13453116750657437"/>
          <c:w val="0.76782090583308149"/>
          <c:h val="0.76785602227631022"/>
        </c:manualLayout>
      </c:layout>
      <c:radarChart>
        <c:radarStyle val="marker"/>
        <c:varyColors val="0"/>
        <c:ser>
          <c:idx val="0"/>
          <c:order val="0"/>
          <c:spPr>
            <a:ln w="38100">
              <a:solidFill>
                <a:srgbClr val="FF00FF"/>
              </a:solidFill>
              <a:prstDash val="solid"/>
            </a:ln>
          </c:spPr>
          <c:marker>
            <c:symbol val="square"/>
            <c:size val="10"/>
            <c:spPr>
              <a:solidFill>
                <a:srgbClr val="FF00FF"/>
              </a:solidFill>
              <a:ln>
                <a:solidFill>
                  <a:srgbClr val="FF00FF"/>
                </a:solidFill>
                <a:prstDash val="solid"/>
              </a:ln>
            </c:spPr>
          </c:marker>
          <c:cat>
            <c:strRef>
              <c:f>'SINTA (2)'!$C$15:$C$40</c:f>
              <c:strCache>
                <c:ptCount val="26"/>
                <c:pt idx="0">
                  <c:v>Basic</c:v>
                </c:pt>
                <c:pt idx="1">
                  <c:v>Part No</c:v>
                </c:pt>
                <c:pt idx="2">
                  <c:v>Zumen</c:v>
                </c:pt>
                <c:pt idx="3">
                  <c:v>Drawing</c:v>
                </c:pt>
                <c:pt idx="4">
                  <c:v>Gensunzu</c:v>
                </c:pt>
                <c:pt idx="5">
                  <c:v>Process Efu</c:v>
                </c:pt>
                <c:pt idx="6">
                  <c:v>Defect Tag</c:v>
                </c:pt>
                <c:pt idx="7">
                  <c:v>Defect</c:v>
                </c:pt>
                <c:pt idx="8">
                  <c:v>Rasio Hadir</c:v>
                </c:pt>
                <c:pt idx="9">
                  <c:v>Jam operasional</c:v>
                </c:pt>
                <c:pt idx="10">
                  <c:v>Effisiensi</c:v>
                </c:pt>
                <c:pt idx="11">
                  <c:v>Tact time</c:v>
                </c:pt>
                <c:pt idx="12">
                  <c:v>Line Balance</c:v>
                </c:pt>
                <c:pt idx="13">
                  <c:v>Rasio Absen</c:v>
                </c:pt>
                <c:pt idx="14">
                  <c:v>Handling defect</c:v>
                </c:pt>
                <c:pt idx="15">
                  <c:v>Morning miting</c:v>
                </c:pt>
                <c:pt idx="16">
                  <c:v>Morng mtg check item</c:v>
                </c:pt>
                <c:pt idx="17">
                  <c:v>Folow Up hasil</c:v>
                </c:pt>
                <c:pt idx="18">
                  <c:v>Handling Absen</c:v>
                </c:pt>
                <c:pt idx="19">
                  <c:v>Handling operator baru</c:v>
                </c:pt>
                <c:pt idx="20">
                  <c:v>Tindakan saat terjadi defect</c:v>
                </c:pt>
                <c:pt idx="21">
                  <c:v>Handling WIP</c:v>
                </c:pt>
                <c:pt idx="22">
                  <c:v>Handling bunyi tdk normal</c:v>
                </c:pt>
                <c:pt idx="23">
                  <c:v>Team Work</c:v>
                </c:pt>
                <c:pt idx="24">
                  <c:v>Disiplin di tempat kerja</c:v>
                </c:pt>
                <c:pt idx="25">
                  <c:v>Persiapan Prod</c:v>
                </c:pt>
              </c:strCache>
            </c:strRef>
          </c:cat>
          <c:val>
            <c:numRef>
              <c:f>'SINTA (2)'!$G$15:$G$40</c:f>
              <c:numCache>
                <c:formatCode>0.0_ </c:formatCode>
                <c:ptCount val="26"/>
                <c:pt idx="0">
                  <c:v>0.71794871794871795</c:v>
                </c:pt>
                <c:pt idx="1">
                  <c:v>0.2</c:v>
                </c:pt>
                <c:pt idx="2">
                  <c:v>0</c:v>
                </c:pt>
                <c:pt idx="3">
                  <c:v>1</c:v>
                </c:pt>
                <c:pt idx="4">
                  <c:v>0.8</c:v>
                </c:pt>
                <c:pt idx="5">
                  <c:v>0.4</c:v>
                </c:pt>
                <c:pt idx="6">
                  <c:v>0.8</c:v>
                </c:pt>
                <c:pt idx="7">
                  <c:v>0.66666666666666663</c:v>
                </c:pt>
                <c:pt idx="8">
                  <c:v>0</c:v>
                </c:pt>
                <c:pt idx="9">
                  <c:v>0</c:v>
                </c:pt>
                <c:pt idx="10">
                  <c:v>1</c:v>
                </c:pt>
                <c:pt idx="11">
                  <c:v>0</c:v>
                </c:pt>
                <c:pt idx="12">
                  <c:v>0</c:v>
                </c:pt>
                <c:pt idx="13">
                  <c:v>0</c:v>
                </c:pt>
                <c:pt idx="14">
                  <c:v>0.5</c:v>
                </c:pt>
                <c:pt idx="15">
                  <c:v>0.66666666666666663</c:v>
                </c:pt>
                <c:pt idx="16">
                  <c:v>0.33333333333333331</c:v>
                </c:pt>
                <c:pt idx="17">
                  <c:v>0.33333333333333331</c:v>
                </c:pt>
                <c:pt idx="18">
                  <c:v>0</c:v>
                </c:pt>
                <c:pt idx="19">
                  <c:v>1</c:v>
                </c:pt>
                <c:pt idx="20">
                  <c:v>1</c:v>
                </c:pt>
                <c:pt idx="21">
                  <c:v>0.33333333333333331</c:v>
                </c:pt>
                <c:pt idx="22">
                  <c:v>1</c:v>
                </c:pt>
                <c:pt idx="23">
                  <c:v>0.66666666666666663</c:v>
                </c:pt>
                <c:pt idx="24">
                  <c:v>0.5</c:v>
                </c:pt>
                <c:pt idx="25">
                  <c:v>0.33333333333333331</c:v>
                </c:pt>
              </c:numCache>
            </c:numRef>
          </c:val>
          <c:extLst>
            <c:ext xmlns:c16="http://schemas.microsoft.com/office/drawing/2014/chart" uri="{C3380CC4-5D6E-409C-BE32-E72D297353CC}">
              <c16:uniqueId val="{00000000-FEDA-4BE3-9BEB-FAAD1605EEC8}"/>
            </c:ext>
          </c:extLst>
        </c:ser>
        <c:ser>
          <c:idx val="1"/>
          <c:order val="1"/>
          <c:spPr>
            <a:ln w="38100">
              <a:solidFill>
                <a:srgbClr val="0000FF"/>
              </a:solidFill>
              <a:prstDash val="solid"/>
            </a:ln>
          </c:spPr>
          <c:marker>
            <c:symbol val="square"/>
            <c:size val="10"/>
            <c:spPr>
              <a:solidFill>
                <a:srgbClr val="0000FF"/>
              </a:solidFill>
              <a:ln>
                <a:solidFill>
                  <a:srgbClr val="0000FF"/>
                </a:solidFill>
                <a:prstDash val="solid"/>
              </a:ln>
            </c:spPr>
          </c:marker>
          <c:cat>
            <c:strRef>
              <c:f>'SINTA (2)'!$C$15:$C$40</c:f>
              <c:strCache>
                <c:ptCount val="26"/>
                <c:pt idx="0">
                  <c:v>Basic</c:v>
                </c:pt>
                <c:pt idx="1">
                  <c:v>Part No</c:v>
                </c:pt>
                <c:pt idx="2">
                  <c:v>Zumen</c:v>
                </c:pt>
                <c:pt idx="3">
                  <c:v>Drawing</c:v>
                </c:pt>
                <c:pt idx="4">
                  <c:v>Gensunzu</c:v>
                </c:pt>
                <c:pt idx="5">
                  <c:v>Process Efu</c:v>
                </c:pt>
                <c:pt idx="6">
                  <c:v>Defect Tag</c:v>
                </c:pt>
                <c:pt idx="7">
                  <c:v>Defect</c:v>
                </c:pt>
                <c:pt idx="8">
                  <c:v>Rasio Hadir</c:v>
                </c:pt>
                <c:pt idx="9">
                  <c:v>Jam operasional</c:v>
                </c:pt>
                <c:pt idx="10">
                  <c:v>Effisiensi</c:v>
                </c:pt>
                <c:pt idx="11">
                  <c:v>Tact time</c:v>
                </c:pt>
                <c:pt idx="12">
                  <c:v>Line Balance</c:v>
                </c:pt>
                <c:pt idx="13">
                  <c:v>Rasio Absen</c:v>
                </c:pt>
                <c:pt idx="14">
                  <c:v>Handling defect</c:v>
                </c:pt>
                <c:pt idx="15">
                  <c:v>Morning miting</c:v>
                </c:pt>
                <c:pt idx="16">
                  <c:v>Morng mtg check item</c:v>
                </c:pt>
                <c:pt idx="17">
                  <c:v>Folow Up hasil</c:v>
                </c:pt>
                <c:pt idx="18">
                  <c:v>Handling Absen</c:v>
                </c:pt>
                <c:pt idx="19">
                  <c:v>Handling operator baru</c:v>
                </c:pt>
                <c:pt idx="20">
                  <c:v>Tindakan saat terjadi defect</c:v>
                </c:pt>
                <c:pt idx="21">
                  <c:v>Handling WIP</c:v>
                </c:pt>
                <c:pt idx="22">
                  <c:v>Handling bunyi tdk normal</c:v>
                </c:pt>
                <c:pt idx="23">
                  <c:v>Team Work</c:v>
                </c:pt>
                <c:pt idx="24">
                  <c:v>Disiplin di tempat kerja</c:v>
                </c:pt>
                <c:pt idx="25">
                  <c:v>Persiapan Prod</c:v>
                </c:pt>
              </c:strCache>
            </c:strRef>
          </c:cat>
          <c:val>
            <c:numRef>
              <c:f>'SINTA (2)'!$I$15:$I$40</c:f>
              <c:numCache>
                <c:formatCode>0.0_ </c:formatCode>
                <c:ptCount val="2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numCache>
            </c:numRef>
          </c:val>
          <c:extLst>
            <c:ext xmlns:c16="http://schemas.microsoft.com/office/drawing/2014/chart" uri="{C3380CC4-5D6E-409C-BE32-E72D297353CC}">
              <c16:uniqueId val="{00000001-FEDA-4BE3-9BEB-FAAD1605EEC8}"/>
            </c:ext>
          </c:extLst>
        </c:ser>
        <c:dLbls>
          <c:showLegendKey val="0"/>
          <c:showVal val="0"/>
          <c:showCatName val="0"/>
          <c:showSerName val="0"/>
          <c:showPercent val="0"/>
          <c:showBubbleSize val="0"/>
        </c:dLbls>
        <c:axId val="77503872"/>
        <c:axId val="77534720"/>
      </c:radarChart>
      <c:catAx>
        <c:axId val="7750387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1050" b="0" i="0" u="none" strike="noStrike" baseline="0">
                <a:solidFill>
                  <a:srgbClr val="000000"/>
                </a:solidFill>
                <a:latin typeface="ＭＳ Ｐゴシック"/>
                <a:ea typeface="ＭＳ Ｐゴシック"/>
                <a:cs typeface="ＭＳ Ｐゴシック"/>
              </a:defRPr>
            </a:pPr>
            <a:endParaRPr lang="en-US"/>
          </a:p>
        </c:txPr>
        <c:crossAx val="77534720"/>
        <c:crosses val="autoZero"/>
        <c:auto val="0"/>
        <c:lblAlgn val="ctr"/>
        <c:lblOffset val="100"/>
        <c:noMultiLvlLbl val="0"/>
      </c:catAx>
      <c:valAx>
        <c:axId val="77534720"/>
        <c:scaling>
          <c:orientation val="minMax"/>
        </c:scaling>
        <c:delete val="0"/>
        <c:axPos val="l"/>
        <c:majorGridlines>
          <c:spPr>
            <a:ln w="3175">
              <a:solidFill>
                <a:srgbClr val="000000"/>
              </a:solidFill>
              <a:prstDash val="solid"/>
            </a:ln>
          </c:spPr>
        </c:majorGridlines>
        <c:numFmt formatCode="0.0_ " sourceLinked="1"/>
        <c:majorTickMark val="cross"/>
        <c:minorTickMark val="none"/>
        <c:tickLblPos val="nextTo"/>
        <c:spPr>
          <a:ln w="3175">
            <a:solidFill>
              <a:srgbClr val="000000"/>
            </a:solidFill>
            <a:prstDash val="solid"/>
          </a:ln>
        </c:spPr>
        <c:txPr>
          <a:bodyPr rot="0" vert="horz"/>
          <a:lstStyle/>
          <a:p>
            <a:pPr>
              <a:defRPr sz="1525" b="0" i="0" u="none" strike="noStrike" baseline="0">
                <a:solidFill>
                  <a:srgbClr val="000000"/>
                </a:solidFill>
                <a:latin typeface="ＭＳ Ｐゴシック"/>
                <a:ea typeface="ＭＳ Ｐゴシック"/>
                <a:cs typeface="ＭＳ Ｐゴシック"/>
              </a:defRPr>
            </a:pPr>
            <a:endParaRPr lang="en-US"/>
          </a:p>
        </c:txPr>
        <c:crossAx val="77503872"/>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1200000000000001" footer="0.51200000000000001"/>
    <c:pageSetup orientation="landscape" verticalDpi="0"/>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87803799901724"/>
          <c:y val="0.13453116750657437"/>
          <c:w val="0.76782090583308149"/>
          <c:h val="0.76785602227631022"/>
        </c:manualLayout>
      </c:layout>
      <c:radarChart>
        <c:radarStyle val="marker"/>
        <c:varyColors val="0"/>
        <c:ser>
          <c:idx val="0"/>
          <c:order val="0"/>
          <c:spPr>
            <a:ln w="38100">
              <a:solidFill>
                <a:srgbClr val="FF00FF"/>
              </a:solidFill>
              <a:prstDash val="solid"/>
            </a:ln>
          </c:spPr>
          <c:marker>
            <c:symbol val="square"/>
            <c:size val="10"/>
            <c:spPr>
              <a:solidFill>
                <a:srgbClr val="FF00FF"/>
              </a:solidFill>
              <a:ln>
                <a:solidFill>
                  <a:srgbClr val="FF00FF"/>
                </a:solidFill>
                <a:prstDash val="solid"/>
              </a:ln>
            </c:spPr>
          </c:marker>
          <c:cat>
            <c:strRef>
              <c:f>ISWARA!$C$15:$C$40</c:f>
              <c:strCache>
                <c:ptCount val="26"/>
                <c:pt idx="0">
                  <c:v>Basic</c:v>
                </c:pt>
                <c:pt idx="1">
                  <c:v>Part No</c:v>
                </c:pt>
                <c:pt idx="2">
                  <c:v>Zumen</c:v>
                </c:pt>
                <c:pt idx="3">
                  <c:v>Drawing</c:v>
                </c:pt>
                <c:pt idx="4">
                  <c:v>Gensunzu</c:v>
                </c:pt>
                <c:pt idx="5">
                  <c:v>Process Efu</c:v>
                </c:pt>
                <c:pt idx="6">
                  <c:v>Defect Tag</c:v>
                </c:pt>
                <c:pt idx="7">
                  <c:v>Defect</c:v>
                </c:pt>
                <c:pt idx="8">
                  <c:v>Rasio Hadir</c:v>
                </c:pt>
                <c:pt idx="9">
                  <c:v>Jam operasional</c:v>
                </c:pt>
                <c:pt idx="10">
                  <c:v>Effisiensi</c:v>
                </c:pt>
                <c:pt idx="11">
                  <c:v>Tact time</c:v>
                </c:pt>
                <c:pt idx="12">
                  <c:v>Line Balance</c:v>
                </c:pt>
                <c:pt idx="13">
                  <c:v>Rasio Absen</c:v>
                </c:pt>
                <c:pt idx="14">
                  <c:v>Handling defect</c:v>
                </c:pt>
                <c:pt idx="15">
                  <c:v>Morning miting</c:v>
                </c:pt>
                <c:pt idx="16">
                  <c:v>Morng mtg check item</c:v>
                </c:pt>
                <c:pt idx="17">
                  <c:v>Folow Up hasil</c:v>
                </c:pt>
                <c:pt idx="18">
                  <c:v>Handling Absen</c:v>
                </c:pt>
                <c:pt idx="19">
                  <c:v>Handling operator baru</c:v>
                </c:pt>
                <c:pt idx="20">
                  <c:v>Tindakan saat terjadi defect</c:v>
                </c:pt>
                <c:pt idx="21">
                  <c:v>Handling WIP</c:v>
                </c:pt>
                <c:pt idx="22">
                  <c:v>Handling bunyi tdk normal</c:v>
                </c:pt>
                <c:pt idx="23">
                  <c:v>Team Work</c:v>
                </c:pt>
                <c:pt idx="24">
                  <c:v>Disiplin di tempat kerja</c:v>
                </c:pt>
                <c:pt idx="25">
                  <c:v>Persiapan Prod</c:v>
                </c:pt>
              </c:strCache>
            </c:strRef>
          </c:cat>
          <c:val>
            <c:numRef>
              <c:f>ISWARA!$G$15:$G$40</c:f>
              <c:numCache>
                <c:formatCode>0.0_ </c:formatCode>
                <c:ptCount val="26"/>
                <c:pt idx="0">
                  <c:v>0.74358974358974361</c:v>
                </c:pt>
                <c:pt idx="1">
                  <c:v>0</c:v>
                </c:pt>
                <c:pt idx="2">
                  <c:v>0.2</c:v>
                </c:pt>
                <c:pt idx="3">
                  <c:v>1</c:v>
                </c:pt>
                <c:pt idx="4">
                  <c:v>0.3</c:v>
                </c:pt>
                <c:pt idx="5">
                  <c:v>0.4</c:v>
                </c:pt>
                <c:pt idx="6">
                  <c:v>1</c:v>
                </c:pt>
                <c:pt idx="7">
                  <c:v>0.70370370370370372</c:v>
                </c:pt>
                <c:pt idx="8">
                  <c:v>0</c:v>
                </c:pt>
                <c:pt idx="9">
                  <c:v>1</c:v>
                </c:pt>
                <c:pt idx="10">
                  <c:v>1</c:v>
                </c:pt>
                <c:pt idx="11">
                  <c:v>0</c:v>
                </c:pt>
                <c:pt idx="12">
                  <c:v>0</c:v>
                </c:pt>
                <c:pt idx="13">
                  <c:v>0</c:v>
                </c:pt>
                <c:pt idx="14">
                  <c:v>0</c:v>
                </c:pt>
                <c:pt idx="15">
                  <c:v>0.83333333333333337</c:v>
                </c:pt>
                <c:pt idx="16">
                  <c:v>0.66666666666666663</c:v>
                </c:pt>
                <c:pt idx="17">
                  <c:v>0.33333333333333331</c:v>
                </c:pt>
                <c:pt idx="18">
                  <c:v>0.33333333333333331</c:v>
                </c:pt>
                <c:pt idx="19">
                  <c:v>0.6</c:v>
                </c:pt>
                <c:pt idx="20">
                  <c:v>0.66666666666666663</c:v>
                </c:pt>
                <c:pt idx="21">
                  <c:v>0.66666666666666663</c:v>
                </c:pt>
                <c:pt idx="22">
                  <c:v>0</c:v>
                </c:pt>
                <c:pt idx="23">
                  <c:v>0.33333333333333331</c:v>
                </c:pt>
                <c:pt idx="24">
                  <c:v>0.5</c:v>
                </c:pt>
                <c:pt idx="25">
                  <c:v>0</c:v>
                </c:pt>
              </c:numCache>
            </c:numRef>
          </c:val>
          <c:extLst>
            <c:ext xmlns:c16="http://schemas.microsoft.com/office/drawing/2014/chart" uri="{C3380CC4-5D6E-409C-BE32-E72D297353CC}">
              <c16:uniqueId val="{00000000-1291-4796-8792-D0C76DB4A2AA}"/>
            </c:ext>
          </c:extLst>
        </c:ser>
        <c:ser>
          <c:idx val="1"/>
          <c:order val="1"/>
          <c:spPr>
            <a:ln w="38100">
              <a:solidFill>
                <a:srgbClr val="0000FF"/>
              </a:solidFill>
              <a:prstDash val="solid"/>
            </a:ln>
          </c:spPr>
          <c:marker>
            <c:symbol val="square"/>
            <c:size val="10"/>
            <c:spPr>
              <a:solidFill>
                <a:srgbClr val="0000FF"/>
              </a:solidFill>
              <a:ln>
                <a:solidFill>
                  <a:srgbClr val="0000FF"/>
                </a:solidFill>
                <a:prstDash val="solid"/>
              </a:ln>
            </c:spPr>
          </c:marker>
          <c:cat>
            <c:strRef>
              <c:f>ISWARA!$C$15:$C$40</c:f>
              <c:strCache>
                <c:ptCount val="26"/>
                <c:pt idx="0">
                  <c:v>Basic</c:v>
                </c:pt>
                <c:pt idx="1">
                  <c:v>Part No</c:v>
                </c:pt>
                <c:pt idx="2">
                  <c:v>Zumen</c:v>
                </c:pt>
                <c:pt idx="3">
                  <c:v>Drawing</c:v>
                </c:pt>
                <c:pt idx="4">
                  <c:v>Gensunzu</c:v>
                </c:pt>
                <c:pt idx="5">
                  <c:v>Process Efu</c:v>
                </c:pt>
                <c:pt idx="6">
                  <c:v>Defect Tag</c:v>
                </c:pt>
                <c:pt idx="7">
                  <c:v>Defect</c:v>
                </c:pt>
                <c:pt idx="8">
                  <c:v>Rasio Hadir</c:v>
                </c:pt>
                <c:pt idx="9">
                  <c:v>Jam operasional</c:v>
                </c:pt>
                <c:pt idx="10">
                  <c:v>Effisiensi</c:v>
                </c:pt>
                <c:pt idx="11">
                  <c:v>Tact time</c:v>
                </c:pt>
                <c:pt idx="12">
                  <c:v>Line Balance</c:v>
                </c:pt>
                <c:pt idx="13">
                  <c:v>Rasio Absen</c:v>
                </c:pt>
                <c:pt idx="14">
                  <c:v>Handling defect</c:v>
                </c:pt>
                <c:pt idx="15">
                  <c:v>Morning miting</c:v>
                </c:pt>
                <c:pt idx="16">
                  <c:v>Morng mtg check item</c:v>
                </c:pt>
                <c:pt idx="17">
                  <c:v>Folow Up hasil</c:v>
                </c:pt>
                <c:pt idx="18">
                  <c:v>Handling Absen</c:v>
                </c:pt>
                <c:pt idx="19">
                  <c:v>Handling operator baru</c:v>
                </c:pt>
                <c:pt idx="20">
                  <c:v>Tindakan saat terjadi defect</c:v>
                </c:pt>
                <c:pt idx="21">
                  <c:v>Handling WIP</c:v>
                </c:pt>
                <c:pt idx="22">
                  <c:v>Handling bunyi tdk normal</c:v>
                </c:pt>
                <c:pt idx="23">
                  <c:v>Team Work</c:v>
                </c:pt>
                <c:pt idx="24">
                  <c:v>Disiplin di tempat kerja</c:v>
                </c:pt>
                <c:pt idx="25">
                  <c:v>Persiapan Prod</c:v>
                </c:pt>
              </c:strCache>
            </c:strRef>
          </c:cat>
          <c:val>
            <c:numRef>
              <c:f>ISWARA!$I$15:$I$40</c:f>
              <c:numCache>
                <c:formatCode>0.0_ </c:formatCode>
                <c:ptCount val="26"/>
                <c:pt idx="0">
                  <c:v>0.89743589743589747</c:v>
                </c:pt>
                <c:pt idx="1">
                  <c:v>1</c:v>
                </c:pt>
                <c:pt idx="2">
                  <c:v>1</c:v>
                </c:pt>
                <c:pt idx="3">
                  <c:v>1</c:v>
                </c:pt>
                <c:pt idx="4">
                  <c:v>1</c:v>
                </c:pt>
                <c:pt idx="5">
                  <c:v>1</c:v>
                </c:pt>
                <c:pt idx="6">
                  <c:v>1</c:v>
                </c:pt>
                <c:pt idx="7">
                  <c:v>1</c:v>
                </c:pt>
                <c:pt idx="8">
                  <c:v>0.5</c:v>
                </c:pt>
                <c:pt idx="9">
                  <c:v>1</c:v>
                </c:pt>
                <c:pt idx="10">
                  <c:v>1</c:v>
                </c:pt>
                <c:pt idx="11">
                  <c:v>1</c:v>
                </c:pt>
                <c:pt idx="12">
                  <c:v>1</c:v>
                </c:pt>
                <c:pt idx="13">
                  <c:v>1</c:v>
                </c:pt>
                <c:pt idx="14">
                  <c:v>1</c:v>
                </c:pt>
                <c:pt idx="15">
                  <c:v>0.83333333333333337</c:v>
                </c:pt>
                <c:pt idx="16">
                  <c:v>1</c:v>
                </c:pt>
                <c:pt idx="17">
                  <c:v>1</c:v>
                </c:pt>
                <c:pt idx="18">
                  <c:v>1</c:v>
                </c:pt>
                <c:pt idx="19">
                  <c:v>1</c:v>
                </c:pt>
                <c:pt idx="20">
                  <c:v>1</c:v>
                </c:pt>
                <c:pt idx="21">
                  <c:v>1</c:v>
                </c:pt>
                <c:pt idx="22">
                  <c:v>1</c:v>
                </c:pt>
                <c:pt idx="23">
                  <c:v>1</c:v>
                </c:pt>
                <c:pt idx="24">
                  <c:v>1</c:v>
                </c:pt>
                <c:pt idx="25">
                  <c:v>1</c:v>
                </c:pt>
              </c:numCache>
            </c:numRef>
          </c:val>
          <c:extLst>
            <c:ext xmlns:c16="http://schemas.microsoft.com/office/drawing/2014/chart" uri="{C3380CC4-5D6E-409C-BE32-E72D297353CC}">
              <c16:uniqueId val="{00000001-1291-4796-8792-D0C76DB4A2AA}"/>
            </c:ext>
          </c:extLst>
        </c:ser>
        <c:dLbls>
          <c:showLegendKey val="0"/>
          <c:showVal val="0"/>
          <c:showCatName val="0"/>
          <c:showSerName val="0"/>
          <c:showPercent val="0"/>
          <c:showBubbleSize val="0"/>
        </c:dLbls>
        <c:axId val="77503872"/>
        <c:axId val="77534720"/>
      </c:radarChart>
      <c:catAx>
        <c:axId val="7750387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1050" b="0" i="0" u="none" strike="noStrike" baseline="0">
                <a:solidFill>
                  <a:srgbClr val="000000"/>
                </a:solidFill>
                <a:latin typeface="ＭＳ Ｐゴシック"/>
                <a:ea typeface="ＭＳ Ｐゴシック"/>
                <a:cs typeface="ＭＳ Ｐゴシック"/>
              </a:defRPr>
            </a:pPr>
            <a:endParaRPr lang="en-US"/>
          </a:p>
        </c:txPr>
        <c:crossAx val="77534720"/>
        <c:crosses val="autoZero"/>
        <c:auto val="0"/>
        <c:lblAlgn val="ctr"/>
        <c:lblOffset val="100"/>
        <c:noMultiLvlLbl val="0"/>
      </c:catAx>
      <c:valAx>
        <c:axId val="77534720"/>
        <c:scaling>
          <c:orientation val="minMax"/>
        </c:scaling>
        <c:delete val="0"/>
        <c:axPos val="l"/>
        <c:majorGridlines>
          <c:spPr>
            <a:ln w="3175">
              <a:solidFill>
                <a:srgbClr val="000000"/>
              </a:solidFill>
              <a:prstDash val="solid"/>
            </a:ln>
          </c:spPr>
        </c:majorGridlines>
        <c:numFmt formatCode="0.0_ " sourceLinked="1"/>
        <c:majorTickMark val="cross"/>
        <c:minorTickMark val="none"/>
        <c:tickLblPos val="nextTo"/>
        <c:spPr>
          <a:ln w="3175">
            <a:solidFill>
              <a:srgbClr val="000000"/>
            </a:solidFill>
            <a:prstDash val="solid"/>
          </a:ln>
        </c:spPr>
        <c:txPr>
          <a:bodyPr rot="0" vert="horz"/>
          <a:lstStyle/>
          <a:p>
            <a:pPr>
              <a:defRPr sz="1525" b="0" i="0" u="none" strike="noStrike" baseline="0">
                <a:solidFill>
                  <a:srgbClr val="000000"/>
                </a:solidFill>
                <a:latin typeface="ＭＳ Ｐゴシック"/>
                <a:ea typeface="ＭＳ Ｐゴシック"/>
                <a:cs typeface="ＭＳ Ｐゴシック"/>
              </a:defRPr>
            </a:pPr>
            <a:endParaRPr lang="en-US"/>
          </a:p>
        </c:txPr>
        <c:crossAx val="77503872"/>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1200000000000001" footer="0.51200000000000001"/>
    <c:pageSetup orientation="landscape" verticalDpi="0"/>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87803799901724"/>
          <c:y val="0.13453116750657437"/>
          <c:w val="0.76782090583308149"/>
          <c:h val="0.76785602227631022"/>
        </c:manualLayout>
      </c:layout>
      <c:radarChart>
        <c:radarStyle val="marker"/>
        <c:varyColors val="0"/>
        <c:ser>
          <c:idx val="0"/>
          <c:order val="0"/>
          <c:spPr>
            <a:ln w="38100">
              <a:solidFill>
                <a:srgbClr val="FF00FF"/>
              </a:solidFill>
              <a:prstDash val="solid"/>
            </a:ln>
          </c:spPr>
          <c:marker>
            <c:symbol val="square"/>
            <c:size val="10"/>
            <c:spPr>
              <a:solidFill>
                <a:srgbClr val="FF00FF"/>
              </a:solidFill>
              <a:ln>
                <a:solidFill>
                  <a:srgbClr val="FF00FF"/>
                </a:solidFill>
                <a:prstDash val="solid"/>
              </a:ln>
            </c:spPr>
          </c:marker>
          <c:cat>
            <c:strRef>
              <c:f>'ISWARA (2)'!$C$15:$C$40</c:f>
              <c:strCache>
                <c:ptCount val="26"/>
                <c:pt idx="0">
                  <c:v>Basic</c:v>
                </c:pt>
                <c:pt idx="1">
                  <c:v>Part No</c:v>
                </c:pt>
                <c:pt idx="2">
                  <c:v>Zumen</c:v>
                </c:pt>
                <c:pt idx="3">
                  <c:v>Drawing</c:v>
                </c:pt>
                <c:pt idx="4">
                  <c:v>Gensunzu</c:v>
                </c:pt>
                <c:pt idx="5">
                  <c:v>Process Efu</c:v>
                </c:pt>
                <c:pt idx="6">
                  <c:v>Defect Tag</c:v>
                </c:pt>
                <c:pt idx="7">
                  <c:v>Defect</c:v>
                </c:pt>
                <c:pt idx="8">
                  <c:v>Rasio Hadir</c:v>
                </c:pt>
                <c:pt idx="9">
                  <c:v>Jam operasional</c:v>
                </c:pt>
                <c:pt idx="10">
                  <c:v>Effisiensi</c:v>
                </c:pt>
                <c:pt idx="11">
                  <c:v>Tact time</c:v>
                </c:pt>
                <c:pt idx="12">
                  <c:v>Line Balance</c:v>
                </c:pt>
                <c:pt idx="13">
                  <c:v>Rasio Absen</c:v>
                </c:pt>
                <c:pt idx="14">
                  <c:v>Handling defect</c:v>
                </c:pt>
                <c:pt idx="15">
                  <c:v>Morning miting</c:v>
                </c:pt>
                <c:pt idx="16">
                  <c:v>Morng mtg check item</c:v>
                </c:pt>
                <c:pt idx="17">
                  <c:v>Folow Up hasil</c:v>
                </c:pt>
                <c:pt idx="18">
                  <c:v>Handling Absen</c:v>
                </c:pt>
                <c:pt idx="19">
                  <c:v>Handling operator baru</c:v>
                </c:pt>
                <c:pt idx="20">
                  <c:v>Tindakan saat terjadi defect</c:v>
                </c:pt>
                <c:pt idx="21">
                  <c:v>Handling WIP</c:v>
                </c:pt>
                <c:pt idx="22">
                  <c:v>Handling bunyi tdk normal</c:v>
                </c:pt>
                <c:pt idx="23">
                  <c:v>Team Work</c:v>
                </c:pt>
                <c:pt idx="24">
                  <c:v>Disiplin di tempat kerja</c:v>
                </c:pt>
                <c:pt idx="25">
                  <c:v>Persiapan Prod</c:v>
                </c:pt>
              </c:strCache>
            </c:strRef>
          </c:cat>
          <c:val>
            <c:numRef>
              <c:f>'ISWARA (2)'!$G$15:$G$40</c:f>
              <c:numCache>
                <c:formatCode>0.0_ </c:formatCode>
                <c:ptCount val="26"/>
                <c:pt idx="0">
                  <c:v>0.74358974358974361</c:v>
                </c:pt>
                <c:pt idx="1">
                  <c:v>0</c:v>
                </c:pt>
                <c:pt idx="2">
                  <c:v>0.2</c:v>
                </c:pt>
                <c:pt idx="3">
                  <c:v>1</c:v>
                </c:pt>
                <c:pt idx="4">
                  <c:v>0.3</c:v>
                </c:pt>
                <c:pt idx="5">
                  <c:v>0.4</c:v>
                </c:pt>
                <c:pt idx="6">
                  <c:v>1</c:v>
                </c:pt>
                <c:pt idx="7">
                  <c:v>0.70370370370370372</c:v>
                </c:pt>
                <c:pt idx="8">
                  <c:v>0</c:v>
                </c:pt>
                <c:pt idx="9">
                  <c:v>1</c:v>
                </c:pt>
                <c:pt idx="10">
                  <c:v>1</c:v>
                </c:pt>
                <c:pt idx="11">
                  <c:v>0</c:v>
                </c:pt>
                <c:pt idx="12">
                  <c:v>0</c:v>
                </c:pt>
                <c:pt idx="13">
                  <c:v>0</c:v>
                </c:pt>
                <c:pt idx="14">
                  <c:v>0</c:v>
                </c:pt>
                <c:pt idx="15">
                  <c:v>0.83333333333333337</c:v>
                </c:pt>
                <c:pt idx="16">
                  <c:v>0.66666666666666663</c:v>
                </c:pt>
                <c:pt idx="17">
                  <c:v>0.33333333333333331</c:v>
                </c:pt>
                <c:pt idx="18">
                  <c:v>0.33333333333333331</c:v>
                </c:pt>
                <c:pt idx="19">
                  <c:v>0.6</c:v>
                </c:pt>
                <c:pt idx="20">
                  <c:v>0.66666666666666663</c:v>
                </c:pt>
                <c:pt idx="21">
                  <c:v>0.66666666666666663</c:v>
                </c:pt>
                <c:pt idx="22">
                  <c:v>0</c:v>
                </c:pt>
                <c:pt idx="23">
                  <c:v>0.33333333333333331</c:v>
                </c:pt>
                <c:pt idx="24">
                  <c:v>0.5</c:v>
                </c:pt>
                <c:pt idx="25">
                  <c:v>0</c:v>
                </c:pt>
              </c:numCache>
            </c:numRef>
          </c:val>
          <c:extLst>
            <c:ext xmlns:c16="http://schemas.microsoft.com/office/drawing/2014/chart" uri="{C3380CC4-5D6E-409C-BE32-E72D297353CC}">
              <c16:uniqueId val="{00000000-E5FD-4BE4-A6B3-2C6165B4DFA5}"/>
            </c:ext>
          </c:extLst>
        </c:ser>
        <c:ser>
          <c:idx val="1"/>
          <c:order val="1"/>
          <c:spPr>
            <a:ln w="38100">
              <a:solidFill>
                <a:srgbClr val="0000FF"/>
              </a:solidFill>
              <a:prstDash val="solid"/>
            </a:ln>
          </c:spPr>
          <c:marker>
            <c:symbol val="square"/>
            <c:size val="10"/>
            <c:spPr>
              <a:solidFill>
                <a:srgbClr val="0000FF"/>
              </a:solidFill>
              <a:ln>
                <a:solidFill>
                  <a:srgbClr val="0000FF"/>
                </a:solidFill>
                <a:prstDash val="solid"/>
              </a:ln>
            </c:spPr>
          </c:marker>
          <c:cat>
            <c:strRef>
              <c:f>'ISWARA (2)'!$C$15:$C$40</c:f>
              <c:strCache>
                <c:ptCount val="26"/>
                <c:pt idx="0">
                  <c:v>Basic</c:v>
                </c:pt>
                <c:pt idx="1">
                  <c:v>Part No</c:v>
                </c:pt>
                <c:pt idx="2">
                  <c:v>Zumen</c:v>
                </c:pt>
                <c:pt idx="3">
                  <c:v>Drawing</c:v>
                </c:pt>
                <c:pt idx="4">
                  <c:v>Gensunzu</c:v>
                </c:pt>
                <c:pt idx="5">
                  <c:v>Process Efu</c:v>
                </c:pt>
                <c:pt idx="6">
                  <c:v>Defect Tag</c:v>
                </c:pt>
                <c:pt idx="7">
                  <c:v>Defect</c:v>
                </c:pt>
                <c:pt idx="8">
                  <c:v>Rasio Hadir</c:v>
                </c:pt>
                <c:pt idx="9">
                  <c:v>Jam operasional</c:v>
                </c:pt>
                <c:pt idx="10">
                  <c:v>Effisiensi</c:v>
                </c:pt>
                <c:pt idx="11">
                  <c:v>Tact time</c:v>
                </c:pt>
                <c:pt idx="12">
                  <c:v>Line Balance</c:v>
                </c:pt>
                <c:pt idx="13">
                  <c:v>Rasio Absen</c:v>
                </c:pt>
                <c:pt idx="14">
                  <c:v>Handling defect</c:v>
                </c:pt>
                <c:pt idx="15">
                  <c:v>Morning miting</c:v>
                </c:pt>
                <c:pt idx="16">
                  <c:v>Morng mtg check item</c:v>
                </c:pt>
                <c:pt idx="17">
                  <c:v>Folow Up hasil</c:v>
                </c:pt>
                <c:pt idx="18">
                  <c:v>Handling Absen</c:v>
                </c:pt>
                <c:pt idx="19">
                  <c:v>Handling operator baru</c:v>
                </c:pt>
                <c:pt idx="20">
                  <c:v>Tindakan saat terjadi defect</c:v>
                </c:pt>
                <c:pt idx="21">
                  <c:v>Handling WIP</c:v>
                </c:pt>
                <c:pt idx="22">
                  <c:v>Handling bunyi tdk normal</c:v>
                </c:pt>
                <c:pt idx="23">
                  <c:v>Team Work</c:v>
                </c:pt>
                <c:pt idx="24">
                  <c:v>Disiplin di tempat kerja</c:v>
                </c:pt>
                <c:pt idx="25">
                  <c:v>Persiapan Prod</c:v>
                </c:pt>
              </c:strCache>
            </c:strRef>
          </c:cat>
          <c:val>
            <c:numRef>
              <c:f>'ISWARA (2)'!$I$15:$I$40</c:f>
              <c:numCache>
                <c:formatCode>0.0_ </c:formatCode>
                <c:ptCount val="2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numCache>
            </c:numRef>
          </c:val>
          <c:extLst>
            <c:ext xmlns:c16="http://schemas.microsoft.com/office/drawing/2014/chart" uri="{C3380CC4-5D6E-409C-BE32-E72D297353CC}">
              <c16:uniqueId val="{00000001-E5FD-4BE4-A6B3-2C6165B4DFA5}"/>
            </c:ext>
          </c:extLst>
        </c:ser>
        <c:dLbls>
          <c:showLegendKey val="0"/>
          <c:showVal val="0"/>
          <c:showCatName val="0"/>
          <c:showSerName val="0"/>
          <c:showPercent val="0"/>
          <c:showBubbleSize val="0"/>
        </c:dLbls>
        <c:axId val="77503872"/>
        <c:axId val="77534720"/>
      </c:radarChart>
      <c:catAx>
        <c:axId val="7750387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1050" b="0" i="0" u="none" strike="noStrike" baseline="0">
                <a:solidFill>
                  <a:srgbClr val="000000"/>
                </a:solidFill>
                <a:latin typeface="ＭＳ Ｐゴシック"/>
                <a:ea typeface="ＭＳ Ｐゴシック"/>
                <a:cs typeface="ＭＳ Ｐゴシック"/>
              </a:defRPr>
            </a:pPr>
            <a:endParaRPr lang="en-US"/>
          </a:p>
        </c:txPr>
        <c:crossAx val="77534720"/>
        <c:crosses val="autoZero"/>
        <c:auto val="0"/>
        <c:lblAlgn val="ctr"/>
        <c:lblOffset val="100"/>
        <c:noMultiLvlLbl val="0"/>
      </c:catAx>
      <c:valAx>
        <c:axId val="77534720"/>
        <c:scaling>
          <c:orientation val="minMax"/>
        </c:scaling>
        <c:delete val="0"/>
        <c:axPos val="l"/>
        <c:majorGridlines>
          <c:spPr>
            <a:ln w="3175">
              <a:solidFill>
                <a:srgbClr val="000000"/>
              </a:solidFill>
              <a:prstDash val="solid"/>
            </a:ln>
          </c:spPr>
        </c:majorGridlines>
        <c:numFmt formatCode="0.0_ " sourceLinked="1"/>
        <c:majorTickMark val="cross"/>
        <c:minorTickMark val="none"/>
        <c:tickLblPos val="nextTo"/>
        <c:spPr>
          <a:ln w="3175">
            <a:solidFill>
              <a:srgbClr val="000000"/>
            </a:solidFill>
            <a:prstDash val="solid"/>
          </a:ln>
        </c:spPr>
        <c:txPr>
          <a:bodyPr rot="0" vert="horz"/>
          <a:lstStyle/>
          <a:p>
            <a:pPr>
              <a:defRPr sz="1525" b="0" i="0" u="none" strike="noStrike" baseline="0">
                <a:solidFill>
                  <a:srgbClr val="000000"/>
                </a:solidFill>
                <a:latin typeface="ＭＳ Ｐゴシック"/>
                <a:ea typeface="ＭＳ Ｐゴシック"/>
                <a:cs typeface="ＭＳ Ｐゴシック"/>
              </a:defRPr>
            </a:pPr>
            <a:endParaRPr lang="en-US"/>
          </a:p>
        </c:txPr>
        <c:crossAx val="77503872"/>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1200000000000001" footer="0.51200000000000001"/>
    <c:pageSetup orientation="landscape" verticalDpi="0"/>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87803799901724"/>
          <c:y val="0.13453116750657437"/>
          <c:w val="0.76782090583308149"/>
          <c:h val="0.76785602227631022"/>
        </c:manualLayout>
      </c:layout>
      <c:radarChart>
        <c:radarStyle val="marker"/>
        <c:varyColors val="0"/>
        <c:ser>
          <c:idx val="0"/>
          <c:order val="0"/>
          <c:spPr>
            <a:ln w="38100">
              <a:solidFill>
                <a:srgbClr val="FF00FF"/>
              </a:solidFill>
              <a:prstDash val="solid"/>
            </a:ln>
          </c:spPr>
          <c:marker>
            <c:symbol val="square"/>
            <c:size val="10"/>
            <c:spPr>
              <a:solidFill>
                <a:srgbClr val="FF00FF"/>
              </a:solidFill>
              <a:ln>
                <a:solidFill>
                  <a:srgbClr val="FF00FF"/>
                </a:solidFill>
                <a:prstDash val="solid"/>
              </a:ln>
            </c:spPr>
          </c:marker>
          <c:cat>
            <c:strRef>
              <c:f>'RIVO '!$C$15:$C$40</c:f>
              <c:strCache>
                <c:ptCount val="26"/>
                <c:pt idx="0">
                  <c:v>Basic</c:v>
                </c:pt>
                <c:pt idx="1">
                  <c:v>Part No</c:v>
                </c:pt>
                <c:pt idx="2">
                  <c:v>Zumen</c:v>
                </c:pt>
                <c:pt idx="3">
                  <c:v>Drawing</c:v>
                </c:pt>
                <c:pt idx="4">
                  <c:v>Gensunzu</c:v>
                </c:pt>
                <c:pt idx="5">
                  <c:v>Process Efu</c:v>
                </c:pt>
                <c:pt idx="6">
                  <c:v>Defect Tag</c:v>
                </c:pt>
                <c:pt idx="7">
                  <c:v>Defect</c:v>
                </c:pt>
                <c:pt idx="8">
                  <c:v>Rasio Hadir</c:v>
                </c:pt>
                <c:pt idx="9">
                  <c:v>Jam operasional</c:v>
                </c:pt>
                <c:pt idx="10">
                  <c:v>Effisiensi</c:v>
                </c:pt>
                <c:pt idx="11">
                  <c:v>Tact time</c:v>
                </c:pt>
                <c:pt idx="12">
                  <c:v>Line Balance</c:v>
                </c:pt>
                <c:pt idx="13">
                  <c:v>Rasio Absen</c:v>
                </c:pt>
                <c:pt idx="14">
                  <c:v>Handling defect</c:v>
                </c:pt>
                <c:pt idx="15">
                  <c:v>Morning miting</c:v>
                </c:pt>
                <c:pt idx="16">
                  <c:v>Morng mtg check item</c:v>
                </c:pt>
                <c:pt idx="17">
                  <c:v>Folow Up hasil</c:v>
                </c:pt>
                <c:pt idx="18">
                  <c:v>Handling Absen</c:v>
                </c:pt>
                <c:pt idx="19">
                  <c:v>Handling operator baru</c:v>
                </c:pt>
                <c:pt idx="20">
                  <c:v>Tindakan saat terjadi defect</c:v>
                </c:pt>
                <c:pt idx="21">
                  <c:v>Handling WIP</c:v>
                </c:pt>
                <c:pt idx="22">
                  <c:v>Handling bunyi tdk normal</c:v>
                </c:pt>
                <c:pt idx="23">
                  <c:v>Team Work</c:v>
                </c:pt>
                <c:pt idx="24">
                  <c:v>Disiplin di tempat kerja</c:v>
                </c:pt>
                <c:pt idx="25">
                  <c:v>Persiapan Prod</c:v>
                </c:pt>
              </c:strCache>
            </c:strRef>
          </c:cat>
          <c:val>
            <c:numRef>
              <c:f>'RIVO '!$G$15:$G$40</c:f>
              <c:numCache>
                <c:formatCode>0.0_ </c:formatCode>
                <c:ptCount val="26"/>
                <c:pt idx="0">
                  <c:v>0.82051282051282048</c:v>
                </c:pt>
                <c:pt idx="1">
                  <c:v>0.2</c:v>
                </c:pt>
                <c:pt idx="2">
                  <c:v>0</c:v>
                </c:pt>
                <c:pt idx="3">
                  <c:v>1</c:v>
                </c:pt>
                <c:pt idx="4">
                  <c:v>0.9</c:v>
                </c:pt>
                <c:pt idx="5">
                  <c:v>0.6</c:v>
                </c:pt>
                <c:pt idx="6">
                  <c:v>0.8</c:v>
                </c:pt>
                <c:pt idx="7">
                  <c:v>0.66666666666666663</c:v>
                </c:pt>
                <c:pt idx="8">
                  <c:v>0</c:v>
                </c:pt>
                <c:pt idx="9">
                  <c:v>1</c:v>
                </c:pt>
                <c:pt idx="10">
                  <c:v>1</c:v>
                </c:pt>
                <c:pt idx="11">
                  <c:v>0</c:v>
                </c:pt>
                <c:pt idx="12">
                  <c:v>0</c:v>
                </c:pt>
                <c:pt idx="13">
                  <c:v>0</c:v>
                </c:pt>
                <c:pt idx="14">
                  <c:v>0.5</c:v>
                </c:pt>
                <c:pt idx="15">
                  <c:v>1</c:v>
                </c:pt>
                <c:pt idx="16">
                  <c:v>0.66666666666666663</c:v>
                </c:pt>
                <c:pt idx="17">
                  <c:v>1</c:v>
                </c:pt>
                <c:pt idx="18">
                  <c:v>0.33333333333333331</c:v>
                </c:pt>
                <c:pt idx="19">
                  <c:v>0</c:v>
                </c:pt>
                <c:pt idx="20">
                  <c:v>1</c:v>
                </c:pt>
                <c:pt idx="21">
                  <c:v>0.66666666666666663</c:v>
                </c:pt>
                <c:pt idx="22">
                  <c:v>0</c:v>
                </c:pt>
                <c:pt idx="23">
                  <c:v>0.33333333333333331</c:v>
                </c:pt>
                <c:pt idx="24">
                  <c:v>0</c:v>
                </c:pt>
                <c:pt idx="25">
                  <c:v>0.66666666666666663</c:v>
                </c:pt>
              </c:numCache>
            </c:numRef>
          </c:val>
          <c:extLst>
            <c:ext xmlns:c16="http://schemas.microsoft.com/office/drawing/2014/chart" uri="{C3380CC4-5D6E-409C-BE32-E72D297353CC}">
              <c16:uniqueId val="{00000000-7975-4F64-B063-9E1C32DED2D7}"/>
            </c:ext>
          </c:extLst>
        </c:ser>
        <c:ser>
          <c:idx val="1"/>
          <c:order val="1"/>
          <c:spPr>
            <a:ln w="38100">
              <a:solidFill>
                <a:srgbClr val="0000FF"/>
              </a:solidFill>
              <a:prstDash val="solid"/>
            </a:ln>
          </c:spPr>
          <c:marker>
            <c:symbol val="square"/>
            <c:size val="10"/>
            <c:spPr>
              <a:solidFill>
                <a:srgbClr val="0000FF"/>
              </a:solidFill>
              <a:ln>
                <a:solidFill>
                  <a:srgbClr val="0000FF"/>
                </a:solidFill>
                <a:prstDash val="solid"/>
              </a:ln>
            </c:spPr>
          </c:marker>
          <c:cat>
            <c:strRef>
              <c:f>'RIVO '!$C$15:$C$40</c:f>
              <c:strCache>
                <c:ptCount val="26"/>
                <c:pt idx="0">
                  <c:v>Basic</c:v>
                </c:pt>
                <c:pt idx="1">
                  <c:v>Part No</c:v>
                </c:pt>
                <c:pt idx="2">
                  <c:v>Zumen</c:v>
                </c:pt>
                <c:pt idx="3">
                  <c:v>Drawing</c:v>
                </c:pt>
                <c:pt idx="4">
                  <c:v>Gensunzu</c:v>
                </c:pt>
                <c:pt idx="5">
                  <c:v>Process Efu</c:v>
                </c:pt>
                <c:pt idx="6">
                  <c:v>Defect Tag</c:v>
                </c:pt>
                <c:pt idx="7">
                  <c:v>Defect</c:v>
                </c:pt>
                <c:pt idx="8">
                  <c:v>Rasio Hadir</c:v>
                </c:pt>
                <c:pt idx="9">
                  <c:v>Jam operasional</c:v>
                </c:pt>
                <c:pt idx="10">
                  <c:v>Effisiensi</c:v>
                </c:pt>
                <c:pt idx="11">
                  <c:v>Tact time</c:v>
                </c:pt>
                <c:pt idx="12">
                  <c:v>Line Balance</c:v>
                </c:pt>
                <c:pt idx="13">
                  <c:v>Rasio Absen</c:v>
                </c:pt>
                <c:pt idx="14">
                  <c:v>Handling defect</c:v>
                </c:pt>
                <c:pt idx="15">
                  <c:v>Morning miting</c:v>
                </c:pt>
                <c:pt idx="16">
                  <c:v>Morng mtg check item</c:v>
                </c:pt>
                <c:pt idx="17">
                  <c:v>Folow Up hasil</c:v>
                </c:pt>
                <c:pt idx="18">
                  <c:v>Handling Absen</c:v>
                </c:pt>
                <c:pt idx="19">
                  <c:v>Handling operator baru</c:v>
                </c:pt>
                <c:pt idx="20">
                  <c:v>Tindakan saat terjadi defect</c:v>
                </c:pt>
                <c:pt idx="21">
                  <c:v>Handling WIP</c:v>
                </c:pt>
                <c:pt idx="22">
                  <c:v>Handling bunyi tdk normal</c:v>
                </c:pt>
                <c:pt idx="23">
                  <c:v>Team Work</c:v>
                </c:pt>
                <c:pt idx="24">
                  <c:v>Disiplin di tempat kerja</c:v>
                </c:pt>
                <c:pt idx="25">
                  <c:v>Persiapan Prod</c:v>
                </c:pt>
              </c:strCache>
            </c:strRef>
          </c:cat>
          <c:val>
            <c:numRef>
              <c:f>'RIVO '!$I$15:$I$40</c:f>
              <c:numCache>
                <c:formatCode>0.0_ </c:formatCode>
                <c:ptCount val="26"/>
                <c:pt idx="0">
                  <c:v>0.94871794871794868</c:v>
                </c:pt>
                <c:pt idx="1">
                  <c:v>1</c:v>
                </c:pt>
                <c:pt idx="2">
                  <c:v>1</c:v>
                </c:pt>
                <c:pt idx="3">
                  <c:v>1</c:v>
                </c:pt>
                <c:pt idx="4">
                  <c:v>1</c:v>
                </c:pt>
                <c:pt idx="5">
                  <c:v>1</c:v>
                </c:pt>
                <c:pt idx="6">
                  <c:v>1</c:v>
                </c:pt>
                <c:pt idx="7">
                  <c:v>0.96296296296296291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numCache>
            </c:numRef>
          </c:val>
          <c:extLst>
            <c:ext xmlns:c16="http://schemas.microsoft.com/office/drawing/2014/chart" uri="{C3380CC4-5D6E-409C-BE32-E72D297353CC}">
              <c16:uniqueId val="{00000001-7975-4F64-B063-9E1C32DED2D7}"/>
            </c:ext>
          </c:extLst>
        </c:ser>
        <c:dLbls>
          <c:showLegendKey val="0"/>
          <c:showVal val="0"/>
          <c:showCatName val="0"/>
          <c:showSerName val="0"/>
          <c:showPercent val="0"/>
          <c:showBubbleSize val="0"/>
        </c:dLbls>
        <c:axId val="77503872"/>
        <c:axId val="77534720"/>
      </c:radarChart>
      <c:catAx>
        <c:axId val="7750387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1050" b="0" i="0" u="none" strike="noStrike" baseline="0">
                <a:solidFill>
                  <a:srgbClr val="000000"/>
                </a:solidFill>
                <a:latin typeface="ＭＳ Ｐゴシック"/>
                <a:ea typeface="ＭＳ Ｐゴシック"/>
                <a:cs typeface="ＭＳ Ｐゴシック"/>
              </a:defRPr>
            </a:pPr>
            <a:endParaRPr lang="en-US"/>
          </a:p>
        </c:txPr>
        <c:crossAx val="77534720"/>
        <c:crosses val="autoZero"/>
        <c:auto val="0"/>
        <c:lblAlgn val="ctr"/>
        <c:lblOffset val="100"/>
        <c:noMultiLvlLbl val="0"/>
      </c:catAx>
      <c:valAx>
        <c:axId val="77534720"/>
        <c:scaling>
          <c:orientation val="minMax"/>
        </c:scaling>
        <c:delete val="0"/>
        <c:axPos val="l"/>
        <c:majorGridlines>
          <c:spPr>
            <a:ln w="3175">
              <a:solidFill>
                <a:srgbClr val="000000"/>
              </a:solidFill>
              <a:prstDash val="solid"/>
            </a:ln>
          </c:spPr>
        </c:majorGridlines>
        <c:numFmt formatCode="0.0_ " sourceLinked="1"/>
        <c:majorTickMark val="cross"/>
        <c:minorTickMark val="none"/>
        <c:tickLblPos val="nextTo"/>
        <c:spPr>
          <a:ln w="3175">
            <a:solidFill>
              <a:srgbClr val="000000"/>
            </a:solidFill>
            <a:prstDash val="solid"/>
          </a:ln>
        </c:spPr>
        <c:txPr>
          <a:bodyPr rot="0" vert="horz"/>
          <a:lstStyle/>
          <a:p>
            <a:pPr>
              <a:defRPr sz="1525" b="0" i="0" u="none" strike="noStrike" baseline="0">
                <a:solidFill>
                  <a:srgbClr val="000000"/>
                </a:solidFill>
                <a:latin typeface="ＭＳ Ｐゴシック"/>
                <a:ea typeface="ＭＳ Ｐゴシック"/>
                <a:cs typeface="ＭＳ Ｐゴシック"/>
              </a:defRPr>
            </a:pPr>
            <a:endParaRPr lang="en-US"/>
          </a:p>
        </c:txPr>
        <c:crossAx val="77503872"/>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1200000000000001" footer="0.51200000000000001"/>
    <c:pageSetup orientation="landscape" verticalDpi="0"/>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87803799901724"/>
          <c:y val="0.13453116750657437"/>
          <c:w val="0.76782090583308149"/>
          <c:h val="0.76785602227631022"/>
        </c:manualLayout>
      </c:layout>
      <c:radarChart>
        <c:radarStyle val="marker"/>
        <c:varyColors val="0"/>
        <c:ser>
          <c:idx val="0"/>
          <c:order val="0"/>
          <c:spPr>
            <a:ln w="38100">
              <a:solidFill>
                <a:srgbClr val="FF00FF"/>
              </a:solidFill>
              <a:prstDash val="solid"/>
            </a:ln>
          </c:spPr>
          <c:marker>
            <c:symbol val="square"/>
            <c:size val="10"/>
            <c:spPr>
              <a:solidFill>
                <a:srgbClr val="FF00FF"/>
              </a:solidFill>
              <a:ln>
                <a:solidFill>
                  <a:srgbClr val="FF00FF"/>
                </a:solidFill>
                <a:prstDash val="solid"/>
              </a:ln>
            </c:spPr>
          </c:marker>
          <c:cat>
            <c:strRef>
              <c:f>'RIVO  (2)'!$C$15:$C$40</c:f>
              <c:strCache>
                <c:ptCount val="26"/>
                <c:pt idx="0">
                  <c:v>Basic</c:v>
                </c:pt>
                <c:pt idx="1">
                  <c:v>Part No</c:v>
                </c:pt>
                <c:pt idx="2">
                  <c:v>Zumen</c:v>
                </c:pt>
                <c:pt idx="3">
                  <c:v>Drawing</c:v>
                </c:pt>
                <c:pt idx="4">
                  <c:v>Gensunzu</c:v>
                </c:pt>
                <c:pt idx="5">
                  <c:v>Process Efu</c:v>
                </c:pt>
                <c:pt idx="6">
                  <c:v>Defect Tag</c:v>
                </c:pt>
                <c:pt idx="7">
                  <c:v>Defect</c:v>
                </c:pt>
                <c:pt idx="8">
                  <c:v>Rasio Hadir</c:v>
                </c:pt>
                <c:pt idx="9">
                  <c:v>Jam operasional</c:v>
                </c:pt>
                <c:pt idx="10">
                  <c:v>Effisiensi</c:v>
                </c:pt>
                <c:pt idx="11">
                  <c:v>Tact time</c:v>
                </c:pt>
                <c:pt idx="12">
                  <c:v>Line Balance</c:v>
                </c:pt>
                <c:pt idx="13">
                  <c:v>Rasio Absen</c:v>
                </c:pt>
                <c:pt idx="14">
                  <c:v>Handling defect</c:v>
                </c:pt>
                <c:pt idx="15">
                  <c:v>Morning miting</c:v>
                </c:pt>
                <c:pt idx="16">
                  <c:v>Morng mtg check item</c:v>
                </c:pt>
                <c:pt idx="17">
                  <c:v>Folow Up hasil</c:v>
                </c:pt>
                <c:pt idx="18">
                  <c:v>Handling Absen</c:v>
                </c:pt>
                <c:pt idx="19">
                  <c:v>Handling operator baru</c:v>
                </c:pt>
                <c:pt idx="20">
                  <c:v>Tindakan saat terjadi defect</c:v>
                </c:pt>
                <c:pt idx="21">
                  <c:v>Handling WIP</c:v>
                </c:pt>
                <c:pt idx="22">
                  <c:v>Handling bunyi tdk normal</c:v>
                </c:pt>
                <c:pt idx="23">
                  <c:v>Team Work</c:v>
                </c:pt>
                <c:pt idx="24">
                  <c:v>Disiplin di tempat kerja</c:v>
                </c:pt>
                <c:pt idx="25">
                  <c:v>Persiapan Prod</c:v>
                </c:pt>
              </c:strCache>
            </c:strRef>
          </c:cat>
          <c:val>
            <c:numRef>
              <c:f>'RIVO  (2)'!$G$15:$G$40</c:f>
              <c:numCache>
                <c:formatCode>0.0_ </c:formatCode>
                <c:ptCount val="26"/>
                <c:pt idx="0">
                  <c:v>0.82051282051282048</c:v>
                </c:pt>
                <c:pt idx="1">
                  <c:v>0.2</c:v>
                </c:pt>
                <c:pt idx="2">
                  <c:v>0</c:v>
                </c:pt>
                <c:pt idx="3">
                  <c:v>1</c:v>
                </c:pt>
                <c:pt idx="4">
                  <c:v>0.9</c:v>
                </c:pt>
                <c:pt idx="5">
                  <c:v>0.6</c:v>
                </c:pt>
                <c:pt idx="6">
                  <c:v>0.8</c:v>
                </c:pt>
                <c:pt idx="7">
                  <c:v>0.66666666666666663</c:v>
                </c:pt>
                <c:pt idx="8">
                  <c:v>0</c:v>
                </c:pt>
                <c:pt idx="9">
                  <c:v>1</c:v>
                </c:pt>
                <c:pt idx="10">
                  <c:v>1</c:v>
                </c:pt>
                <c:pt idx="11">
                  <c:v>0</c:v>
                </c:pt>
                <c:pt idx="12">
                  <c:v>0</c:v>
                </c:pt>
                <c:pt idx="13">
                  <c:v>0</c:v>
                </c:pt>
                <c:pt idx="14">
                  <c:v>0.5</c:v>
                </c:pt>
                <c:pt idx="15">
                  <c:v>1</c:v>
                </c:pt>
                <c:pt idx="16">
                  <c:v>0.66666666666666663</c:v>
                </c:pt>
                <c:pt idx="17">
                  <c:v>1</c:v>
                </c:pt>
                <c:pt idx="18">
                  <c:v>0.33333333333333331</c:v>
                </c:pt>
                <c:pt idx="19">
                  <c:v>0</c:v>
                </c:pt>
                <c:pt idx="20">
                  <c:v>1</c:v>
                </c:pt>
                <c:pt idx="21">
                  <c:v>0.66666666666666663</c:v>
                </c:pt>
                <c:pt idx="22">
                  <c:v>0</c:v>
                </c:pt>
                <c:pt idx="23">
                  <c:v>0.33333333333333331</c:v>
                </c:pt>
                <c:pt idx="24">
                  <c:v>0</c:v>
                </c:pt>
                <c:pt idx="25">
                  <c:v>0.66666666666666663</c:v>
                </c:pt>
              </c:numCache>
            </c:numRef>
          </c:val>
          <c:extLst>
            <c:ext xmlns:c16="http://schemas.microsoft.com/office/drawing/2014/chart" uri="{C3380CC4-5D6E-409C-BE32-E72D297353CC}">
              <c16:uniqueId val="{00000000-B88B-47C6-8E4E-6021E2B32196}"/>
            </c:ext>
          </c:extLst>
        </c:ser>
        <c:ser>
          <c:idx val="1"/>
          <c:order val="1"/>
          <c:spPr>
            <a:ln w="38100">
              <a:solidFill>
                <a:srgbClr val="0000FF"/>
              </a:solidFill>
              <a:prstDash val="solid"/>
            </a:ln>
          </c:spPr>
          <c:marker>
            <c:symbol val="square"/>
            <c:size val="10"/>
            <c:spPr>
              <a:solidFill>
                <a:srgbClr val="0000FF"/>
              </a:solidFill>
              <a:ln>
                <a:solidFill>
                  <a:srgbClr val="0000FF"/>
                </a:solidFill>
                <a:prstDash val="solid"/>
              </a:ln>
            </c:spPr>
          </c:marker>
          <c:cat>
            <c:strRef>
              <c:f>'RIVO  (2)'!$C$15:$C$40</c:f>
              <c:strCache>
                <c:ptCount val="26"/>
                <c:pt idx="0">
                  <c:v>Basic</c:v>
                </c:pt>
                <c:pt idx="1">
                  <c:v>Part No</c:v>
                </c:pt>
                <c:pt idx="2">
                  <c:v>Zumen</c:v>
                </c:pt>
                <c:pt idx="3">
                  <c:v>Drawing</c:v>
                </c:pt>
                <c:pt idx="4">
                  <c:v>Gensunzu</c:v>
                </c:pt>
                <c:pt idx="5">
                  <c:v>Process Efu</c:v>
                </c:pt>
                <c:pt idx="6">
                  <c:v>Defect Tag</c:v>
                </c:pt>
                <c:pt idx="7">
                  <c:v>Defect</c:v>
                </c:pt>
                <c:pt idx="8">
                  <c:v>Rasio Hadir</c:v>
                </c:pt>
                <c:pt idx="9">
                  <c:v>Jam operasional</c:v>
                </c:pt>
                <c:pt idx="10">
                  <c:v>Effisiensi</c:v>
                </c:pt>
                <c:pt idx="11">
                  <c:v>Tact time</c:v>
                </c:pt>
                <c:pt idx="12">
                  <c:v>Line Balance</c:v>
                </c:pt>
                <c:pt idx="13">
                  <c:v>Rasio Absen</c:v>
                </c:pt>
                <c:pt idx="14">
                  <c:v>Handling defect</c:v>
                </c:pt>
                <c:pt idx="15">
                  <c:v>Morning miting</c:v>
                </c:pt>
                <c:pt idx="16">
                  <c:v>Morng mtg check item</c:v>
                </c:pt>
                <c:pt idx="17">
                  <c:v>Folow Up hasil</c:v>
                </c:pt>
                <c:pt idx="18">
                  <c:v>Handling Absen</c:v>
                </c:pt>
                <c:pt idx="19">
                  <c:v>Handling operator baru</c:v>
                </c:pt>
                <c:pt idx="20">
                  <c:v>Tindakan saat terjadi defect</c:v>
                </c:pt>
                <c:pt idx="21">
                  <c:v>Handling WIP</c:v>
                </c:pt>
                <c:pt idx="22">
                  <c:v>Handling bunyi tdk normal</c:v>
                </c:pt>
                <c:pt idx="23">
                  <c:v>Team Work</c:v>
                </c:pt>
                <c:pt idx="24">
                  <c:v>Disiplin di tempat kerja</c:v>
                </c:pt>
                <c:pt idx="25">
                  <c:v>Persiapan Prod</c:v>
                </c:pt>
              </c:strCache>
            </c:strRef>
          </c:cat>
          <c:val>
            <c:numRef>
              <c:f>'RIVO  (2)'!$I$15:$I$40</c:f>
              <c:numCache>
                <c:formatCode>0.0_ </c:formatCode>
                <c:ptCount val="2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numCache>
            </c:numRef>
          </c:val>
          <c:extLst>
            <c:ext xmlns:c16="http://schemas.microsoft.com/office/drawing/2014/chart" uri="{C3380CC4-5D6E-409C-BE32-E72D297353CC}">
              <c16:uniqueId val="{00000001-B88B-47C6-8E4E-6021E2B32196}"/>
            </c:ext>
          </c:extLst>
        </c:ser>
        <c:dLbls>
          <c:showLegendKey val="0"/>
          <c:showVal val="0"/>
          <c:showCatName val="0"/>
          <c:showSerName val="0"/>
          <c:showPercent val="0"/>
          <c:showBubbleSize val="0"/>
        </c:dLbls>
        <c:axId val="77503872"/>
        <c:axId val="77534720"/>
      </c:radarChart>
      <c:catAx>
        <c:axId val="7750387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1050" b="0" i="0" u="none" strike="noStrike" baseline="0">
                <a:solidFill>
                  <a:srgbClr val="000000"/>
                </a:solidFill>
                <a:latin typeface="ＭＳ Ｐゴシック"/>
                <a:ea typeface="ＭＳ Ｐゴシック"/>
                <a:cs typeface="ＭＳ Ｐゴシック"/>
              </a:defRPr>
            </a:pPr>
            <a:endParaRPr lang="en-US"/>
          </a:p>
        </c:txPr>
        <c:crossAx val="77534720"/>
        <c:crosses val="autoZero"/>
        <c:auto val="0"/>
        <c:lblAlgn val="ctr"/>
        <c:lblOffset val="100"/>
        <c:noMultiLvlLbl val="0"/>
      </c:catAx>
      <c:valAx>
        <c:axId val="77534720"/>
        <c:scaling>
          <c:orientation val="minMax"/>
        </c:scaling>
        <c:delete val="0"/>
        <c:axPos val="l"/>
        <c:majorGridlines>
          <c:spPr>
            <a:ln w="3175">
              <a:solidFill>
                <a:srgbClr val="000000"/>
              </a:solidFill>
              <a:prstDash val="solid"/>
            </a:ln>
          </c:spPr>
        </c:majorGridlines>
        <c:numFmt formatCode="0.0_ " sourceLinked="1"/>
        <c:majorTickMark val="cross"/>
        <c:minorTickMark val="none"/>
        <c:tickLblPos val="nextTo"/>
        <c:spPr>
          <a:ln w="3175">
            <a:solidFill>
              <a:srgbClr val="000000"/>
            </a:solidFill>
            <a:prstDash val="solid"/>
          </a:ln>
        </c:spPr>
        <c:txPr>
          <a:bodyPr rot="0" vert="horz"/>
          <a:lstStyle/>
          <a:p>
            <a:pPr>
              <a:defRPr sz="1525" b="0" i="0" u="none" strike="noStrike" baseline="0">
                <a:solidFill>
                  <a:srgbClr val="000000"/>
                </a:solidFill>
                <a:latin typeface="ＭＳ Ｐゴシック"/>
                <a:ea typeface="ＭＳ Ｐゴシック"/>
                <a:cs typeface="ＭＳ Ｐゴシック"/>
              </a:defRPr>
            </a:pPr>
            <a:endParaRPr lang="en-US"/>
          </a:p>
        </c:txPr>
        <c:crossAx val="77503872"/>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1200000000000001" footer="0.51200000000000001"/>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87803799901724"/>
          <c:y val="0.13453116750657437"/>
          <c:w val="0.76782090583308149"/>
          <c:h val="0.76785602227631022"/>
        </c:manualLayout>
      </c:layout>
      <c:radarChart>
        <c:radarStyle val="marker"/>
        <c:varyColors val="0"/>
        <c:ser>
          <c:idx val="0"/>
          <c:order val="0"/>
          <c:spPr>
            <a:ln w="38100">
              <a:solidFill>
                <a:srgbClr val="FF00FF"/>
              </a:solidFill>
              <a:prstDash val="solid"/>
            </a:ln>
          </c:spPr>
          <c:marker>
            <c:symbol val="square"/>
            <c:size val="10"/>
            <c:spPr>
              <a:solidFill>
                <a:srgbClr val="FF00FF"/>
              </a:solidFill>
              <a:ln>
                <a:solidFill>
                  <a:srgbClr val="FF00FF"/>
                </a:solidFill>
                <a:prstDash val="solid"/>
              </a:ln>
            </c:spPr>
          </c:marker>
          <c:cat>
            <c:strRef>
              <c:f>ANNISA!$C$15:$C$40</c:f>
              <c:strCache>
                <c:ptCount val="26"/>
                <c:pt idx="0">
                  <c:v>Basic</c:v>
                </c:pt>
                <c:pt idx="1">
                  <c:v>Part No</c:v>
                </c:pt>
                <c:pt idx="2">
                  <c:v>Zumen</c:v>
                </c:pt>
                <c:pt idx="3">
                  <c:v>Drawing</c:v>
                </c:pt>
                <c:pt idx="4">
                  <c:v>Gensunzu</c:v>
                </c:pt>
                <c:pt idx="5">
                  <c:v>Process Efu</c:v>
                </c:pt>
                <c:pt idx="6">
                  <c:v>Defect Tag</c:v>
                </c:pt>
                <c:pt idx="7">
                  <c:v>Defect</c:v>
                </c:pt>
                <c:pt idx="8">
                  <c:v>Rasio Hadir</c:v>
                </c:pt>
                <c:pt idx="9">
                  <c:v>Jam operasional</c:v>
                </c:pt>
                <c:pt idx="10">
                  <c:v>Effisiensi</c:v>
                </c:pt>
                <c:pt idx="11">
                  <c:v>Tact time</c:v>
                </c:pt>
                <c:pt idx="12">
                  <c:v>Line Balance</c:v>
                </c:pt>
                <c:pt idx="13">
                  <c:v>Rasio Absen</c:v>
                </c:pt>
                <c:pt idx="14">
                  <c:v>Handling defect</c:v>
                </c:pt>
                <c:pt idx="15">
                  <c:v>Morning miting</c:v>
                </c:pt>
                <c:pt idx="16">
                  <c:v>Morng mtg check item</c:v>
                </c:pt>
                <c:pt idx="17">
                  <c:v>Folow Up hasil</c:v>
                </c:pt>
                <c:pt idx="18">
                  <c:v>Handling Absen</c:v>
                </c:pt>
                <c:pt idx="19">
                  <c:v>Handling operator baru</c:v>
                </c:pt>
                <c:pt idx="20">
                  <c:v>Tindakan saat terjadi defect</c:v>
                </c:pt>
                <c:pt idx="21">
                  <c:v>Handling WIP</c:v>
                </c:pt>
                <c:pt idx="22">
                  <c:v>Handling bunyi tdk normal</c:v>
                </c:pt>
                <c:pt idx="23">
                  <c:v>Team Work</c:v>
                </c:pt>
                <c:pt idx="24">
                  <c:v>Disiplin di tempat kerja</c:v>
                </c:pt>
                <c:pt idx="25">
                  <c:v>Persiapan Prod</c:v>
                </c:pt>
              </c:strCache>
            </c:strRef>
          </c:cat>
          <c:val>
            <c:numRef>
              <c:f>ANNISA!$G$15:$G$40</c:f>
              <c:numCache>
                <c:formatCode>0.0_ </c:formatCode>
                <c:ptCount val="26"/>
                <c:pt idx="0">
                  <c:v>0.69230769230769229</c:v>
                </c:pt>
                <c:pt idx="1">
                  <c:v>0.6</c:v>
                </c:pt>
                <c:pt idx="2">
                  <c:v>0.6</c:v>
                </c:pt>
                <c:pt idx="3">
                  <c:v>0.33333333333333331</c:v>
                </c:pt>
                <c:pt idx="4">
                  <c:v>0.9</c:v>
                </c:pt>
                <c:pt idx="5">
                  <c:v>0.8</c:v>
                </c:pt>
                <c:pt idx="6">
                  <c:v>0.6</c:v>
                </c:pt>
                <c:pt idx="7">
                  <c:v>0.59259259259259256</c:v>
                </c:pt>
                <c:pt idx="8">
                  <c:v>0</c:v>
                </c:pt>
                <c:pt idx="9">
                  <c:v>1</c:v>
                </c:pt>
                <c:pt idx="10">
                  <c:v>0</c:v>
                </c:pt>
                <c:pt idx="11">
                  <c:v>0</c:v>
                </c:pt>
                <c:pt idx="12">
                  <c:v>0</c:v>
                </c:pt>
                <c:pt idx="13">
                  <c:v>0</c:v>
                </c:pt>
                <c:pt idx="14">
                  <c:v>0</c:v>
                </c:pt>
                <c:pt idx="15">
                  <c:v>0.83333333333333337</c:v>
                </c:pt>
                <c:pt idx="16">
                  <c:v>0</c:v>
                </c:pt>
                <c:pt idx="17">
                  <c:v>1</c:v>
                </c:pt>
                <c:pt idx="18">
                  <c:v>0.33333333333333331</c:v>
                </c:pt>
                <c:pt idx="19">
                  <c:v>0.4</c:v>
                </c:pt>
                <c:pt idx="20">
                  <c:v>0.66666666666666663</c:v>
                </c:pt>
                <c:pt idx="21">
                  <c:v>0</c:v>
                </c:pt>
                <c:pt idx="22">
                  <c:v>0</c:v>
                </c:pt>
                <c:pt idx="23">
                  <c:v>0.33333333333333331</c:v>
                </c:pt>
                <c:pt idx="24">
                  <c:v>0</c:v>
                </c:pt>
                <c:pt idx="25">
                  <c:v>0.33333333333333331</c:v>
                </c:pt>
              </c:numCache>
            </c:numRef>
          </c:val>
          <c:extLst>
            <c:ext xmlns:c16="http://schemas.microsoft.com/office/drawing/2014/chart" uri="{C3380CC4-5D6E-409C-BE32-E72D297353CC}">
              <c16:uniqueId val="{00000000-A0C4-4AB0-801D-1947522F1FB8}"/>
            </c:ext>
          </c:extLst>
        </c:ser>
        <c:ser>
          <c:idx val="1"/>
          <c:order val="1"/>
          <c:spPr>
            <a:ln w="38100">
              <a:solidFill>
                <a:srgbClr val="0000FF"/>
              </a:solidFill>
              <a:prstDash val="solid"/>
            </a:ln>
          </c:spPr>
          <c:marker>
            <c:symbol val="square"/>
            <c:size val="10"/>
            <c:spPr>
              <a:solidFill>
                <a:srgbClr val="0000FF"/>
              </a:solidFill>
              <a:ln>
                <a:solidFill>
                  <a:srgbClr val="0000FF"/>
                </a:solidFill>
                <a:prstDash val="solid"/>
              </a:ln>
            </c:spPr>
          </c:marker>
          <c:cat>
            <c:strRef>
              <c:f>ANNISA!$C$15:$C$40</c:f>
              <c:strCache>
                <c:ptCount val="26"/>
                <c:pt idx="0">
                  <c:v>Basic</c:v>
                </c:pt>
                <c:pt idx="1">
                  <c:v>Part No</c:v>
                </c:pt>
                <c:pt idx="2">
                  <c:v>Zumen</c:v>
                </c:pt>
                <c:pt idx="3">
                  <c:v>Drawing</c:v>
                </c:pt>
                <c:pt idx="4">
                  <c:v>Gensunzu</c:v>
                </c:pt>
                <c:pt idx="5">
                  <c:v>Process Efu</c:v>
                </c:pt>
                <c:pt idx="6">
                  <c:v>Defect Tag</c:v>
                </c:pt>
                <c:pt idx="7">
                  <c:v>Defect</c:v>
                </c:pt>
                <c:pt idx="8">
                  <c:v>Rasio Hadir</c:v>
                </c:pt>
                <c:pt idx="9">
                  <c:v>Jam operasional</c:v>
                </c:pt>
                <c:pt idx="10">
                  <c:v>Effisiensi</c:v>
                </c:pt>
                <c:pt idx="11">
                  <c:v>Tact time</c:v>
                </c:pt>
                <c:pt idx="12">
                  <c:v>Line Balance</c:v>
                </c:pt>
                <c:pt idx="13">
                  <c:v>Rasio Absen</c:v>
                </c:pt>
                <c:pt idx="14">
                  <c:v>Handling defect</c:v>
                </c:pt>
                <c:pt idx="15">
                  <c:v>Morning miting</c:v>
                </c:pt>
                <c:pt idx="16">
                  <c:v>Morng mtg check item</c:v>
                </c:pt>
                <c:pt idx="17">
                  <c:v>Folow Up hasil</c:v>
                </c:pt>
                <c:pt idx="18">
                  <c:v>Handling Absen</c:v>
                </c:pt>
                <c:pt idx="19">
                  <c:v>Handling operator baru</c:v>
                </c:pt>
                <c:pt idx="20">
                  <c:v>Tindakan saat terjadi defect</c:v>
                </c:pt>
                <c:pt idx="21">
                  <c:v>Handling WIP</c:v>
                </c:pt>
                <c:pt idx="22">
                  <c:v>Handling bunyi tdk normal</c:v>
                </c:pt>
                <c:pt idx="23">
                  <c:v>Team Work</c:v>
                </c:pt>
                <c:pt idx="24">
                  <c:v>Disiplin di tempat kerja</c:v>
                </c:pt>
                <c:pt idx="25">
                  <c:v>Persiapan Prod</c:v>
                </c:pt>
              </c:strCache>
            </c:strRef>
          </c:cat>
          <c:val>
            <c:numRef>
              <c:f>ANNISA!$I$15:$I$40</c:f>
              <c:numCache>
                <c:formatCode>0.0_ </c:formatCode>
                <c:ptCount val="2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numCache>
            </c:numRef>
          </c:val>
          <c:extLst>
            <c:ext xmlns:c16="http://schemas.microsoft.com/office/drawing/2014/chart" uri="{C3380CC4-5D6E-409C-BE32-E72D297353CC}">
              <c16:uniqueId val="{00000001-A0C4-4AB0-801D-1947522F1FB8}"/>
            </c:ext>
          </c:extLst>
        </c:ser>
        <c:dLbls>
          <c:showLegendKey val="0"/>
          <c:showVal val="0"/>
          <c:showCatName val="0"/>
          <c:showSerName val="0"/>
          <c:showPercent val="0"/>
          <c:showBubbleSize val="0"/>
        </c:dLbls>
        <c:axId val="77503872"/>
        <c:axId val="77534720"/>
      </c:radarChart>
      <c:catAx>
        <c:axId val="7750387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1050" b="0" i="0" u="none" strike="noStrike" baseline="0">
                <a:solidFill>
                  <a:srgbClr val="000000"/>
                </a:solidFill>
                <a:latin typeface="ＭＳ Ｐゴシック"/>
                <a:ea typeface="ＭＳ Ｐゴシック"/>
                <a:cs typeface="ＭＳ Ｐゴシック"/>
              </a:defRPr>
            </a:pPr>
            <a:endParaRPr lang="en-US"/>
          </a:p>
        </c:txPr>
        <c:crossAx val="77534720"/>
        <c:crosses val="autoZero"/>
        <c:auto val="0"/>
        <c:lblAlgn val="ctr"/>
        <c:lblOffset val="100"/>
        <c:noMultiLvlLbl val="0"/>
      </c:catAx>
      <c:valAx>
        <c:axId val="77534720"/>
        <c:scaling>
          <c:orientation val="minMax"/>
        </c:scaling>
        <c:delete val="0"/>
        <c:axPos val="l"/>
        <c:majorGridlines>
          <c:spPr>
            <a:ln w="3175">
              <a:solidFill>
                <a:srgbClr val="000000"/>
              </a:solidFill>
              <a:prstDash val="solid"/>
            </a:ln>
          </c:spPr>
        </c:majorGridlines>
        <c:numFmt formatCode="0.0_ " sourceLinked="1"/>
        <c:majorTickMark val="cross"/>
        <c:minorTickMark val="none"/>
        <c:tickLblPos val="nextTo"/>
        <c:spPr>
          <a:ln w="3175">
            <a:solidFill>
              <a:srgbClr val="000000"/>
            </a:solidFill>
            <a:prstDash val="solid"/>
          </a:ln>
        </c:spPr>
        <c:txPr>
          <a:bodyPr rot="0" vert="horz"/>
          <a:lstStyle/>
          <a:p>
            <a:pPr>
              <a:defRPr sz="1525" b="0" i="0" u="none" strike="noStrike" baseline="0">
                <a:solidFill>
                  <a:srgbClr val="000000"/>
                </a:solidFill>
                <a:latin typeface="ＭＳ Ｐゴシック"/>
                <a:ea typeface="ＭＳ Ｐゴシック"/>
                <a:cs typeface="ＭＳ Ｐゴシック"/>
              </a:defRPr>
            </a:pPr>
            <a:endParaRPr lang="en-US"/>
          </a:p>
        </c:txPr>
        <c:crossAx val="77503872"/>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1200000000000001" footer="0.51200000000000001"/>
    <c:pageSetup orientation="landscape"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US" sz="1400">
                <a:solidFill>
                  <a:sysClr val="windowText" lastClr="000000"/>
                </a:solidFill>
              </a:rPr>
              <a:t>TEST RESULT (LEVEL)</a:t>
            </a:r>
          </a:p>
        </c:rich>
      </c:tx>
      <c:layout>
        <c:manualLayout>
          <c:xMode val="edge"/>
          <c:yMode val="edge"/>
          <c:x val="0.15947281713344316"/>
          <c:y val="3.0840400925212029E-2"/>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autoTitleDeleted val="0"/>
    <c:view3D>
      <c:rotX val="50"/>
      <c:rotY val="351"/>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1185682326621925E-2"/>
          <c:y val="0.24044856921887087"/>
          <c:w val="0.98881431767337813"/>
          <c:h val="0.53137244155385455"/>
        </c:manualLayout>
      </c:layout>
      <c:pie3DChart>
        <c:varyColors val="1"/>
        <c:ser>
          <c:idx val="0"/>
          <c:order val="0"/>
          <c:dPt>
            <c:idx val="0"/>
            <c:bubble3D val="0"/>
            <c:spPr>
              <a:solidFill>
                <a:srgbClr val="00B050"/>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FEF7-4DF7-BAFC-B85847034DC8}"/>
              </c:ext>
            </c:extLst>
          </c:dPt>
          <c:dPt>
            <c:idx val="1"/>
            <c:bubble3D val="0"/>
            <c:spPr>
              <a:solidFill>
                <a:srgbClr val="00B0F0"/>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FEF7-4DF7-BAFC-B85847034DC8}"/>
              </c:ext>
            </c:extLst>
          </c:dPt>
          <c:dPt>
            <c:idx val="2"/>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FEF7-4DF7-BAFC-B85847034DC8}"/>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FEF7-4DF7-BAFC-B85847034DC8}"/>
              </c:ext>
            </c:extLst>
          </c:dPt>
          <c:dLbls>
            <c:dLbl>
              <c:idx val="2"/>
              <c:layout>
                <c:manualLayout>
                  <c:x val="0"/>
                  <c:y val="-1.3858753392140591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EF7-4DF7-BAFC-B85847034DC8}"/>
                </c:ext>
              </c:extLst>
            </c:dLbl>
            <c:dLbl>
              <c:idx val="3"/>
              <c:delete val="1"/>
              <c:extLst>
                <c:ext xmlns:c15="http://schemas.microsoft.com/office/drawing/2012/chart" uri="{CE6537A1-D6FC-4f65-9D91-7224C49458BB}"/>
                <c:ext xmlns:c16="http://schemas.microsoft.com/office/drawing/2014/chart" uri="{C3380CC4-5D6E-409C-BE32-E72D297353CC}">
                  <c16:uniqueId val="{00000007-FEF7-4DF7-BAFC-B85847034DC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LAPORAN!$B$50:$F$50</c15:sqref>
                  </c15:fullRef>
                </c:ext>
              </c:extLst>
              <c:f>LAPORAN!$C$50:$F$50</c:f>
              <c:strCache>
                <c:ptCount val="4"/>
                <c:pt idx="0">
                  <c:v>S</c:v>
                </c:pt>
                <c:pt idx="1">
                  <c:v>A</c:v>
                </c:pt>
                <c:pt idx="2">
                  <c:v>B</c:v>
                </c:pt>
                <c:pt idx="3">
                  <c:v>C</c:v>
                </c:pt>
              </c:strCache>
            </c:strRef>
          </c:cat>
          <c:val>
            <c:numRef>
              <c:extLst>
                <c:ext xmlns:c15="http://schemas.microsoft.com/office/drawing/2012/chart" uri="{02D57815-91ED-43cb-92C2-25804820EDAC}">
                  <c15:fullRef>
                    <c15:sqref>LAPORAN!$B$51:$F$51</c15:sqref>
                  </c15:fullRef>
                </c:ext>
              </c:extLst>
              <c:f>LAPORAN!$C$51:$F$51</c:f>
              <c:numCache>
                <c:formatCode>General</c:formatCode>
                <c:ptCount val="4"/>
                <c:pt idx="0">
                  <c:v>10</c:v>
                </c:pt>
                <c:pt idx="1">
                  <c:v>0</c:v>
                </c:pt>
                <c:pt idx="2">
                  <c:v>0</c:v>
                </c:pt>
                <c:pt idx="3">
                  <c:v>0</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8-FEF7-4DF7-BAFC-B85847034DC8}"/>
            </c:ext>
          </c:extLst>
        </c:ser>
        <c:dLbls>
          <c:dLblPos val="inEnd"/>
          <c:showLegendKey val="0"/>
          <c:showVal val="0"/>
          <c:showCatName val="0"/>
          <c:showSerName val="0"/>
          <c:showPercent val="1"/>
          <c:showBubbleSize val="0"/>
          <c:showLeaderLines val="1"/>
        </c:dLbls>
      </c:pie3D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rgbClr val="FFC000"/>
                </a:solidFill>
                <a:effectLst>
                  <a:outerShdw blurRad="50800" dist="38100" dir="5400000" algn="t" rotWithShape="0">
                    <a:prstClr val="black">
                      <a:alpha val="40000"/>
                    </a:prstClr>
                  </a:outerShdw>
                </a:effectLst>
                <a:latin typeface="Arial Black" panose="020B0A04020102020204" pitchFamily="34" charset="0"/>
                <a:ea typeface="+mn-ea"/>
                <a:cs typeface="+mn-cs"/>
              </a:defRPr>
            </a:pPr>
            <a:r>
              <a:rPr lang="en-US">
                <a:solidFill>
                  <a:srgbClr val="FFC000"/>
                </a:solidFill>
                <a:latin typeface="Arial Black" panose="020B0A04020102020204" pitchFamily="34" charset="0"/>
              </a:rPr>
              <a:t>SUMMARY PREE TEST, POST TEST &amp; RAMEDIAL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FFC000"/>
              </a:solidFill>
              <a:effectLst>
                <a:outerShdw blurRad="50800" dist="38100" dir="5400000" algn="t" rotWithShape="0">
                  <a:prstClr val="black">
                    <a:alpha val="40000"/>
                  </a:prstClr>
                </a:outerShdw>
              </a:effectLst>
              <a:latin typeface="Arial Black" panose="020B0A04020102020204" pitchFamily="34" charset="0"/>
              <a:ea typeface="+mn-ea"/>
              <a:cs typeface="+mn-cs"/>
            </a:defRPr>
          </a:pPr>
          <a:endParaRPr lang="en-US"/>
        </a:p>
      </c:txPr>
    </c:title>
    <c:autoTitleDeleted val="0"/>
    <c:plotArea>
      <c:layout/>
      <c:barChart>
        <c:barDir val="col"/>
        <c:grouping val="clustered"/>
        <c:varyColors val="0"/>
        <c:ser>
          <c:idx val="0"/>
          <c:order val="0"/>
          <c:tx>
            <c:strRef>
              <c:f>GRAFIK!$E$2</c:f>
              <c:strCache>
                <c:ptCount val="1"/>
                <c:pt idx="0">
                  <c:v>PRE TEST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GRAFIK!$D$3:$D$22</c:f>
              <c:strCache>
                <c:ptCount val="11"/>
                <c:pt idx="0">
                  <c:v>SATRIA ASNADI</c:v>
                </c:pt>
                <c:pt idx="1">
                  <c:v>ADIT APRILA</c:v>
                </c:pt>
                <c:pt idx="2">
                  <c:v>ABDUL SAHAB</c:v>
                </c:pt>
                <c:pt idx="3">
                  <c:v>ICHA PERMATA SARI</c:v>
                </c:pt>
                <c:pt idx="4">
                  <c:v>ELISA SIAHAAN</c:v>
                </c:pt>
                <c:pt idx="5">
                  <c:v>ROHMAD RIZKI ABDUL S</c:v>
                </c:pt>
                <c:pt idx="6">
                  <c:v>SINTA MELIA</c:v>
                </c:pt>
                <c:pt idx="7">
                  <c:v>ISWARA FRISKA NAINGGOLAN</c:v>
                </c:pt>
                <c:pt idx="8">
                  <c:v>RIVO RAMADHAN TANJUNG</c:v>
                </c:pt>
                <c:pt idx="9">
                  <c:v>ANNISA ZAKIYA FIRJA</c:v>
                </c:pt>
                <c:pt idx="10">
                  <c:v>TOTAL</c:v>
                </c:pt>
              </c:strCache>
            </c:strRef>
          </c:cat>
          <c:val>
            <c:numRef>
              <c:f>GRAFIK!$E$3:$E$22</c:f>
              <c:numCache>
                <c:formatCode>General</c:formatCode>
                <c:ptCount val="11"/>
                <c:pt idx="0">
                  <c:v>68</c:v>
                </c:pt>
                <c:pt idx="1">
                  <c:v>63</c:v>
                </c:pt>
                <c:pt idx="2">
                  <c:v>62</c:v>
                </c:pt>
                <c:pt idx="3">
                  <c:v>60</c:v>
                </c:pt>
                <c:pt idx="4">
                  <c:v>63</c:v>
                </c:pt>
                <c:pt idx="5">
                  <c:v>68</c:v>
                </c:pt>
                <c:pt idx="6">
                  <c:v>57</c:v>
                </c:pt>
                <c:pt idx="7">
                  <c:v>53</c:v>
                </c:pt>
                <c:pt idx="8">
                  <c:v>60</c:v>
                </c:pt>
                <c:pt idx="9">
                  <c:v>50</c:v>
                </c:pt>
              </c:numCache>
            </c:numRef>
          </c:val>
          <c:extLst>
            <c:ext xmlns:c16="http://schemas.microsoft.com/office/drawing/2014/chart" uri="{C3380CC4-5D6E-409C-BE32-E72D297353CC}">
              <c16:uniqueId val="{00000000-E3D0-4E01-BE1C-D9DE0C823CC2}"/>
            </c:ext>
          </c:extLst>
        </c:ser>
        <c:ser>
          <c:idx val="1"/>
          <c:order val="1"/>
          <c:tx>
            <c:strRef>
              <c:f>GRAFIK!$F$2</c:f>
              <c:strCache>
                <c:ptCount val="1"/>
                <c:pt idx="0">
                  <c:v>POST TEST </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GRAFIK!$D$3:$D$22</c:f>
              <c:strCache>
                <c:ptCount val="11"/>
                <c:pt idx="0">
                  <c:v>SATRIA ASNADI</c:v>
                </c:pt>
                <c:pt idx="1">
                  <c:v>ADIT APRILA</c:v>
                </c:pt>
                <c:pt idx="2">
                  <c:v>ABDUL SAHAB</c:v>
                </c:pt>
                <c:pt idx="3">
                  <c:v>ICHA PERMATA SARI</c:v>
                </c:pt>
                <c:pt idx="4">
                  <c:v>ELISA SIAHAAN</c:v>
                </c:pt>
                <c:pt idx="5">
                  <c:v>ROHMAD RIZKI ABDUL S</c:v>
                </c:pt>
                <c:pt idx="6">
                  <c:v>SINTA MELIA</c:v>
                </c:pt>
                <c:pt idx="7">
                  <c:v>ISWARA FRISKA NAINGGOLAN</c:v>
                </c:pt>
                <c:pt idx="8">
                  <c:v>RIVO RAMADHAN TANJUNG</c:v>
                </c:pt>
                <c:pt idx="9">
                  <c:v>ANNISA ZAKIYA FIRJA</c:v>
                </c:pt>
                <c:pt idx="10">
                  <c:v>TOTAL</c:v>
                </c:pt>
              </c:strCache>
            </c:strRef>
          </c:cat>
          <c:val>
            <c:numRef>
              <c:f>GRAFIK!$F$3:$F$22</c:f>
              <c:numCache>
                <c:formatCode>General</c:formatCode>
                <c:ptCount val="11"/>
                <c:pt idx="0">
                  <c:v>98</c:v>
                </c:pt>
                <c:pt idx="1">
                  <c:v>100</c:v>
                </c:pt>
                <c:pt idx="2">
                  <c:v>98</c:v>
                </c:pt>
                <c:pt idx="3">
                  <c:v>99</c:v>
                </c:pt>
                <c:pt idx="4">
                  <c:v>100</c:v>
                </c:pt>
                <c:pt idx="5">
                  <c:v>100</c:v>
                </c:pt>
                <c:pt idx="6">
                  <c:v>97</c:v>
                </c:pt>
                <c:pt idx="7">
                  <c:v>95</c:v>
                </c:pt>
                <c:pt idx="8">
                  <c:v>98</c:v>
                </c:pt>
                <c:pt idx="9">
                  <c:v>100</c:v>
                </c:pt>
              </c:numCache>
            </c:numRef>
          </c:val>
          <c:extLst>
            <c:ext xmlns:c16="http://schemas.microsoft.com/office/drawing/2014/chart" uri="{C3380CC4-5D6E-409C-BE32-E72D297353CC}">
              <c16:uniqueId val="{00000001-E3D0-4E01-BE1C-D9DE0C823CC2}"/>
            </c:ext>
          </c:extLst>
        </c:ser>
        <c:ser>
          <c:idx val="2"/>
          <c:order val="2"/>
          <c:tx>
            <c:strRef>
              <c:f>GRAFIK!$G$2</c:f>
              <c:strCache>
                <c:ptCount val="1"/>
                <c:pt idx="0">
                  <c:v>REMEDIAL 1</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GRAFIK!$D$3:$D$22</c:f>
              <c:strCache>
                <c:ptCount val="11"/>
                <c:pt idx="0">
                  <c:v>SATRIA ASNADI</c:v>
                </c:pt>
                <c:pt idx="1">
                  <c:v>ADIT APRILA</c:v>
                </c:pt>
                <c:pt idx="2">
                  <c:v>ABDUL SAHAB</c:v>
                </c:pt>
                <c:pt idx="3">
                  <c:v>ICHA PERMATA SARI</c:v>
                </c:pt>
                <c:pt idx="4">
                  <c:v>ELISA SIAHAAN</c:v>
                </c:pt>
                <c:pt idx="5">
                  <c:v>ROHMAD RIZKI ABDUL S</c:v>
                </c:pt>
                <c:pt idx="6">
                  <c:v>SINTA MELIA</c:v>
                </c:pt>
                <c:pt idx="7">
                  <c:v>ISWARA FRISKA NAINGGOLAN</c:v>
                </c:pt>
                <c:pt idx="8">
                  <c:v>RIVO RAMADHAN TANJUNG</c:v>
                </c:pt>
                <c:pt idx="9">
                  <c:v>ANNISA ZAKIYA FIRJA</c:v>
                </c:pt>
                <c:pt idx="10">
                  <c:v>TOTAL</c:v>
                </c:pt>
              </c:strCache>
            </c:strRef>
          </c:cat>
          <c:val>
            <c:numRef>
              <c:f>GRAFIK!$G$3:$G$22</c:f>
              <c:numCache>
                <c:formatCode>General</c:formatCode>
                <c:ptCount val="11"/>
                <c:pt idx="0">
                  <c:v>100</c:v>
                </c:pt>
                <c:pt idx="1">
                  <c:v>0</c:v>
                </c:pt>
                <c:pt idx="2">
                  <c:v>100</c:v>
                </c:pt>
                <c:pt idx="3">
                  <c:v>100</c:v>
                </c:pt>
                <c:pt idx="4">
                  <c:v>0</c:v>
                </c:pt>
                <c:pt idx="5">
                  <c:v>0</c:v>
                </c:pt>
                <c:pt idx="6">
                  <c:v>100</c:v>
                </c:pt>
                <c:pt idx="7">
                  <c:v>100</c:v>
                </c:pt>
                <c:pt idx="8">
                  <c:v>100</c:v>
                </c:pt>
                <c:pt idx="9">
                  <c:v>0</c:v>
                </c:pt>
              </c:numCache>
            </c:numRef>
          </c:val>
          <c:extLst>
            <c:ext xmlns:c16="http://schemas.microsoft.com/office/drawing/2014/chart" uri="{C3380CC4-5D6E-409C-BE32-E72D297353CC}">
              <c16:uniqueId val="{00000002-E3D0-4E01-BE1C-D9DE0C823CC2}"/>
            </c:ext>
          </c:extLst>
        </c:ser>
        <c:dLbls>
          <c:dLblPos val="outEnd"/>
          <c:showLegendKey val="0"/>
          <c:showVal val="1"/>
          <c:showCatName val="0"/>
          <c:showSerName val="0"/>
          <c:showPercent val="0"/>
          <c:showBubbleSize val="0"/>
        </c:dLbls>
        <c:gapWidth val="100"/>
        <c:overlap val="-24"/>
        <c:axId val="366093296"/>
        <c:axId val="366111664"/>
      </c:barChart>
      <c:catAx>
        <c:axId val="3660932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366111664"/>
        <c:crosses val="autoZero"/>
        <c:auto val="1"/>
        <c:lblAlgn val="ctr"/>
        <c:lblOffset val="100"/>
        <c:noMultiLvlLbl val="0"/>
      </c:catAx>
      <c:valAx>
        <c:axId val="3661116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6093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rgbClr val="FFC000"/>
              </a:solidFill>
              <a:latin typeface="Arial Black" panose="020B0A04020102020204" pitchFamily="34" charset="0"/>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87803799901724"/>
          <c:y val="0.13453116750657437"/>
          <c:w val="0.76782090583308149"/>
          <c:h val="0.76785602227631022"/>
        </c:manualLayout>
      </c:layout>
      <c:radarChart>
        <c:radarStyle val="marker"/>
        <c:varyColors val="0"/>
        <c:ser>
          <c:idx val="0"/>
          <c:order val="0"/>
          <c:spPr>
            <a:ln w="38100">
              <a:solidFill>
                <a:srgbClr val="FF00FF"/>
              </a:solidFill>
              <a:prstDash val="solid"/>
            </a:ln>
          </c:spPr>
          <c:marker>
            <c:symbol val="square"/>
            <c:size val="10"/>
            <c:spPr>
              <a:solidFill>
                <a:srgbClr val="FF00FF"/>
              </a:solidFill>
              <a:ln>
                <a:solidFill>
                  <a:srgbClr val="FF00FF"/>
                </a:solidFill>
                <a:prstDash val="solid"/>
              </a:ln>
            </c:spPr>
          </c:marker>
          <c:cat>
            <c:strRef>
              <c:f>SATRIA!$C$15:$C$40</c:f>
              <c:strCache>
                <c:ptCount val="26"/>
                <c:pt idx="0">
                  <c:v>Basic</c:v>
                </c:pt>
                <c:pt idx="1">
                  <c:v>Part No</c:v>
                </c:pt>
                <c:pt idx="2">
                  <c:v>Zumen</c:v>
                </c:pt>
                <c:pt idx="3">
                  <c:v>Drawing</c:v>
                </c:pt>
                <c:pt idx="4">
                  <c:v>Gensunzu</c:v>
                </c:pt>
                <c:pt idx="5">
                  <c:v>Process Efu</c:v>
                </c:pt>
                <c:pt idx="6">
                  <c:v>Defect Tag</c:v>
                </c:pt>
                <c:pt idx="7">
                  <c:v>Defect</c:v>
                </c:pt>
                <c:pt idx="8">
                  <c:v>Rasio Hadir</c:v>
                </c:pt>
                <c:pt idx="9">
                  <c:v>Jam operasional</c:v>
                </c:pt>
                <c:pt idx="10">
                  <c:v>Effisiensi</c:v>
                </c:pt>
                <c:pt idx="11">
                  <c:v>Tact time</c:v>
                </c:pt>
                <c:pt idx="12">
                  <c:v>Line Balance</c:v>
                </c:pt>
                <c:pt idx="13">
                  <c:v>Rasio Absen</c:v>
                </c:pt>
                <c:pt idx="14">
                  <c:v>Handling defect</c:v>
                </c:pt>
                <c:pt idx="15">
                  <c:v>Morning miting</c:v>
                </c:pt>
                <c:pt idx="16">
                  <c:v>Morng mtg check item</c:v>
                </c:pt>
                <c:pt idx="17">
                  <c:v>Folow Up hasil</c:v>
                </c:pt>
                <c:pt idx="18">
                  <c:v>Handling Absen</c:v>
                </c:pt>
                <c:pt idx="19">
                  <c:v>Handling operator baru</c:v>
                </c:pt>
                <c:pt idx="20">
                  <c:v>Tindakan saat terjadi defect</c:v>
                </c:pt>
                <c:pt idx="21">
                  <c:v>Handling WIP</c:v>
                </c:pt>
                <c:pt idx="22">
                  <c:v>Handling bunyi tdk normal</c:v>
                </c:pt>
                <c:pt idx="23">
                  <c:v>Team Work</c:v>
                </c:pt>
                <c:pt idx="24">
                  <c:v>Disiplin di tempat kerja</c:v>
                </c:pt>
                <c:pt idx="25">
                  <c:v>Persiapan Prod</c:v>
                </c:pt>
              </c:strCache>
            </c:strRef>
          </c:cat>
          <c:val>
            <c:numRef>
              <c:f>SATRIA!$G$15:$G$40</c:f>
              <c:numCache>
                <c:formatCode>0.0_ </c:formatCode>
                <c:ptCount val="26"/>
                <c:pt idx="0">
                  <c:v>0.92307692307692313</c:v>
                </c:pt>
                <c:pt idx="1">
                  <c:v>0.2</c:v>
                </c:pt>
                <c:pt idx="2">
                  <c:v>0</c:v>
                </c:pt>
                <c:pt idx="3">
                  <c:v>1</c:v>
                </c:pt>
                <c:pt idx="4">
                  <c:v>0.9</c:v>
                </c:pt>
                <c:pt idx="5">
                  <c:v>0.4</c:v>
                </c:pt>
                <c:pt idx="6">
                  <c:v>1</c:v>
                </c:pt>
                <c:pt idx="7">
                  <c:v>0.81481481481481477</c:v>
                </c:pt>
                <c:pt idx="8">
                  <c:v>0</c:v>
                </c:pt>
                <c:pt idx="9">
                  <c:v>1</c:v>
                </c:pt>
                <c:pt idx="10">
                  <c:v>1</c:v>
                </c:pt>
                <c:pt idx="11">
                  <c:v>1</c:v>
                </c:pt>
                <c:pt idx="12">
                  <c:v>0</c:v>
                </c:pt>
                <c:pt idx="13">
                  <c:v>0</c:v>
                </c:pt>
                <c:pt idx="14">
                  <c:v>0</c:v>
                </c:pt>
                <c:pt idx="15">
                  <c:v>0.66666666666666663</c:v>
                </c:pt>
                <c:pt idx="16">
                  <c:v>0.33333333333333331</c:v>
                </c:pt>
                <c:pt idx="17">
                  <c:v>0.66666666666666663</c:v>
                </c:pt>
                <c:pt idx="18">
                  <c:v>0.33333333333333331</c:v>
                </c:pt>
                <c:pt idx="19">
                  <c:v>0.8</c:v>
                </c:pt>
                <c:pt idx="20">
                  <c:v>0.66666666666666663</c:v>
                </c:pt>
                <c:pt idx="21">
                  <c:v>0.66666666666666663</c:v>
                </c:pt>
                <c:pt idx="22">
                  <c:v>0</c:v>
                </c:pt>
                <c:pt idx="23">
                  <c:v>1</c:v>
                </c:pt>
                <c:pt idx="24">
                  <c:v>1</c:v>
                </c:pt>
                <c:pt idx="25">
                  <c:v>1</c:v>
                </c:pt>
              </c:numCache>
            </c:numRef>
          </c:val>
          <c:extLst>
            <c:ext xmlns:c16="http://schemas.microsoft.com/office/drawing/2014/chart" uri="{C3380CC4-5D6E-409C-BE32-E72D297353CC}">
              <c16:uniqueId val="{00000000-668C-43F0-92C8-AB6DE934D023}"/>
            </c:ext>
          </c:extLst>
        </c:ser>
        <c:ser>
          <c:idx val="1"/>
          <c:order val="1"/>
          <c:spPr>
            <a:ln w="38100">
              <a:solidFill>
                <a:srgbClr val="0000FF"/>
              </a:solidFill>
              <a:prstDash val="solid"/>
            </a:ln>
          </c:spPr>
          <c:marker>
            <c:symbol val="square"/>
            <c:size val="10"/>
            <c:spPr>
              <a:solidFill>
                <a:srgbClr val="0000FF"/>
              </a:solidFill>
              <a:ln>
                <a:solidFill>
                  <a:srgbClr val="0000FF"/>
                </a:solidFill>
                <a:prstDash val="solid"/>
              </a:ln>
            </c:spPr>
          </c:marker>
          <c:cat>
            <c:strRef>
              <c:f>SATRIA!$C$15:$C$40</c:f>
              <c:strCache>
                <c:ptCount val="26"/>
                <c:pt idx="0">
                  <c:v>Basic</c:v>
                </c:pt>
                <c:pt idx="1">
                  <c:v>Part No</c:v>
                </c:pt>
                <c:pt idx="2">
                  <c:v>Zumen</c:v>
                </c:pt>
                <c:pt idx="3">
                  <c:v>Drawing</c:v>
                </c:pt>
                <c:pt idx="4">
                  <c:v>Gensunzu</c:v>
                </c:pt>
                <c:pt idx="5">
                  <c:v>Process Efu</c:v>
                </c:pt>
                <c:pt idx="6">
                  <c:v>Defect Tag</c:v>
                </c:pt>
                <c:pt idx="7">
                  <c:v>Defect</c:v>
                </c:pt>
                <c:pt idx="8">
                  <c:v>Rasio Hadir</c:v>
                </c:pt>
                <c:pt idx="9">
                  <c:v>Jam operasional</c:v>
                </c:pt>
                <c:pt idx="10">
                  <c:v>Effisiensi</c:v>
                </c:pt>
                <c:pt idx="11">
                  <c:v>Tact time</c:v>
                </c:pt>
                <c:pt idx="12">
                  <c:v>Line Balance</c:v>
                </c:pt>
                <c:pt idx="13">
                  <c:v>Rasio Absen</c:v>
                </c:pt>
                <c:pt idx="14">
                  <c:v>Handling defect</c:v>
                </c:pt>
                <c:pt idx="15">
                  <c:v>Morning miting</c:v>
                </c:pt>
                <c:pt idx="16">
                  <c:v>Morng mtg check item</c:v>
                </c:pt>
                <c:pt idx="17">
                  <c:v>Folow Up hasil</c:v>
                </c:pt>
                <c:pt idx="18">
                  <c:v>Handling Absen</c:v>
                </c:pt>
                <c:pt idx="19">
                  <c:v>Handling operator baru</c:v>
                </c:pt>
                <c:pt idx="20">
                  <c:v>Tindakan saat terjadi defect</c:v>
                </c:pt>
                <c:pt idx="21">
                  <c:v>Handling WIP</c:v>
                </c:pt>
                <c:pt idx="22">
                  <c:v>Handling bunyi tdk normal</c:v>
                </c:pt>
                <c:pt idx="23">
                  <c:v>Team Work</c:v>
                </c:pt>
                <c:pt idx="24">
                  <c:v>Disiplin di tempat kerja</c:v>
                </c:pt>
                <c:pt idx="25">
                  <c:v>Persiapan Prod</c:v>
                </c:pt>
              </c:strCache>
            </c:strRef>
          </c:cat>
          <c:val>
            <c:numRef>
              <c:f>SATRIA!$I$15:$I$40</c:f>
              <c:numCache>
                <c:formatCode>0.0_ </c:formatCode>
                <c:ptCount val="26"/>
                <c:pt idx="0">
                  <c:v>1</c:v>
                </c:pt>
                <c:pt idx="1">
                  <c:v>1</c:v>
                </c:pt>
                <c:pt idx="2">
                  <c:v>1</c:v>
                </c:pt>
                <c:pt idx="3">
                  <c:v>1</c:v>
                </c:pt>
                <c:pt idx="4">
                  <c:v>1</c:v>
                </c:pt>
                <c:pt idx="5">
                  <c:v>1</c:v>
                </c:pt>
                <c:pt idx="6">
                  <c:v>1</c:v>
                </c:pt>
                <c:pt idx="7">
                  <c:v>0.96296296296296291</c:v>
                </c:pt>
                <c:pt idx="8">
                  <c:v>1</c:v>
                </c:pt>
                <c:pt idx="9">
                  <c:v>1</c:v>
                </c:pt>
                <c:pt idx="10">
                  <c:v>1</c:v>
                </c:pt>
                <c:pt idx="11">
                  <c:v>1</c:v>
                </c:pt>
                <c:pt idx="12">
                  <c:v>1</c:v>
                </c:pt>
                <c:pt idx="13">
                  <c:v>1</c:v>
                </c:pt>
                <c:pt idx="14">
                  <c:v>1</c:v>
                </c:pt>
                <c:pt idx="15">
                  <c:v>1</c:v>
                </c:pt>
                <c:pt idx="16">
                  <c:v>1</c:v>
                </c:pt>
                <c:pt idx="17">
                  <c:v>1</c:v>
                </c:pt>
                <c:pt idx="18">
                  <c:v>1</c:v>
                </c:pt>
                <c:pt idx="19">
                  <c:v>0.8</c:v>
                </c:pt>
                <c:pt idx="20">
                  <c:v>1</c:v>
                </c:pt>
                <c:pt idx="21">
                  <c:v>1</c:v>
                </c:pt>
                <c:pt idx="22">
                  <c:v>1</c:v>
                </c:pt>
                <c:pt idx="23">
                  <c:v>1</c:v>
                </c:pt>
                <c:pt idx="24">
                  <c:v>1</c:v>
                </c:pt>
                <c:pt idx="25">
                  <c:v>1</c:v>
                </c:pt>
              </c:numCache>
            </c:numRef>
          </c:val>
          <c:extLst>
            <c:ext xmlns:c16="http://schemas.microsoft.com/office/drawing/2014/chart" uri="{C3380CC4-5D6E-409C-BE32-E72D297353CC}">
              <c16:uniqueId val="{00000001-668C-43F0-92C8-AB6DE934D023}"/>
            </c:ext>
          </c:extLst>
        </c:ser>
        <c:dLbls>
          <c:showLegendKey val="0"/>
          <c:showVal val="0"/>
          <c:showCatName val="0"/>
          <c:showSerName val="0"/>
          <c:showPercent val="0"/>
          <c:showBubbleSize val="0"/>
        </c:dLbls>
        <c:axId val="77503872"/>
        <c:axId val="77534720"/>
      </c:radarChart>
      <c:catAx>
        <c:axId val="7750387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1050" b="0" i="0" u="none" strike="noStrike" baseline="0">
                <a:solidFill>
                  <a:srgbClr val="000000"/>
                </a:solidFill>
                <a:latin typeface="ＭＳ Ｐゴシック"/>
                <a:ea typeface="ＭＳ Ｐゴシック"/>
                <a:cs typeface="ＭＳ Ｐゴシック"/>
              </a:defRPr>
            </a:pPr>
            <a:endParaRPr lang="en-US"/>
          </a:p>
        </c:txPr>
        <c:crossAx val="77534720"/>
        <c:crosses val="autoZero"/>
        <c:auto val="0"/>
        <c:lblAlgn val="ctr"/>
        <c:lblOffset val="100"/>
        <c:noMultiLvlLbl val="0"/>
      </c:catAx>
      <c:valAx>
        <c:axId val="77534720"/>
        <c:scaling>
          <c:orientation val="minMax"/>
        </c:scaling>
        <c:delete val="0"/>
        <c:axPos val="l"/>
        <c:majorGridlines>
          <c:spPr>
            <a:ln w="3175">
              <a:solidFill>
                <a:srgbClr val="000000"/>
              </a:solidFill>
              <a:prstDash val="solid"/>
            </a:ln>
          </c:spPr>
        </c:majorGridlines>
        <c:numFmt formatCode="0.0_ " sourceLinked="1"/>
        <c:majorTickMark val="cross"/>
        <c:minorTickMark val="none"/>
        <c:tickLblPos val="nextTo"/>
        <c:spPr>
          <a:ln w="3175">
            <a:solidFill>
              <a:srgbClr val="000000"/>
            </a:solidFill>
            <a:prstDash val="solid"/>
          </a:ln>
        </c:spPr>
        <c:txPr>
          <a:bodyPr rot="0" vert="horz"/>
          <a:lstStyle/>
          <a:p>
            <a:pPr>
              <a:defRPr sz="1525" b="0" i="0" u="none" strike="noStrike" baseline="0">
                <a:solidFill>
                  <a:srgbClr val="000000"/>
                </a:solidFill>
                <a:latin typeface="ＭＳ Ｐゴシック"/>
                <a:ea typeface="ＭＳ Ｐゴシック"/>
                <a:cs typeface="ＭＳ Ｐゴシック"/>
              </a:defRPr>
            </a:pPr>
            <a:endParaRPr lang="en-US"/>
          </a:p>
        </c:txPr>
        <c:crossAx val="77503872"/>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1200000000000001" footer="0.51200000000000001"/>
    <c:pageSetup orientation="landscape" verticalDpi="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87803799901724"/>
          <c:y val="0.13453116750657437"/>
          <c:w val="0.76782090583308149"/>
          <c:h val="0.76785602227631022"/>
        </c:manualLayout>
      </c:layout>
      <c:radarChart>
        <c:radarStyle val="marker"/>
        <c:varyColors val="0"/>
        <c:ser>
          <c:idx val="0"/>
          <c:order val="0"/>
          <c:spPr>
            <a:ln w="38100">
              <a:solidFill>
                <a:srgbClr val="FF00FF"/>
              </a:solidFill>
              <a:prstDash val="solid"/>
            </a:ln>
          </c:spPr>
          <c:marker>
            <c:symbol val="square"/>
            <c:size val="10"/>
            <c:spPr>
              <a:solidFill>
                <a:srgbClr val="FF00FF"/>
              </a:solidFill>
              <a:ln>
                <a:solidFill>
                  <a:srgbClr val="FF00FF"/>
                </a:solidFill>
                <a:prstDash val="solid"/>
              </a:ln>
            </c:spPr>
          </c:marker>
          <c:cat>
            <c:strRef>
              <c:f>'SATRIA (2)'!$C$15:$C$40</c:f>
              <c:strCache>
                <c:ptCount val="26"/>
                <c:pt idx="0">
                  <c:v>Basic</c:v>
                </c:pt>
                <c:pt idx="1">
                  <c:v>Part No</c:v>
                </c:pt>
                <c:pt idx="2">
                  <c:v>Zumen</c:v>
                </c:pt>
                <c:pt idx="3">
                  <c:v>Drawing</c:v>
                </c:pt>
                <c:pt idx="4">
                  <c:v>Gensunzu</c:v>
                </c:pt>
                <c:pt idx="5">
                  <c:v>Process Efu</c:v>
                </c:pt>
                <c:pt idx="6">
                  <c:v>Defect Tag</c:v>
                </c:pt>
                <c:pt idx="7">
                  <c:v>Defect</c:v>
                </c:pt>
                <c:pt idx="8">
                  <c:v>Rasio Hadir</c:v>
                </c:pt>
                <c:pt idx="9">
                  <c:v>Jam operasional</c:v>
                </c:pt>
                <c:pt idx="10">
                  <c:v>Effisiensi</c:v>
                </c:pt>
                <c:pt idx="11">
                  <c:v>Tact time</c:v>
                </c:pt>
                <c:pt idx="12">
                  <c:v>Line Balance</c:v>
                </c:pt>
                <c:pt idx="13">
                  <c:v>Rasio Absen</c:v>
                </c:pt>
                <c:pt idx="14">
                  <c:v>Handling defect</c:v>
                </c:pt>
                <c:pt idx="15">
                  <c:v>Morning miting</c:v>
                </c:pt>
                <c:pt idx="16">
                  <c:v>Morng mtg check item</c:v>
                </c:pt>
                <c:pt idx="17">
                  <c:v>Folow Up hasil</c:v>
                </c:pt>
                <c:pt idx="18">
                  <c:v>Handling Absen</c:v>
                </c:pt>
                <c:pt idx="19">
                  <c:v>Handling operator baru</c:v>
                </c:pt>
                <c:pt idx="20">
                  <c:v>Tindakan saat terjadi defect</c:v>
                </c:pt>
                <c:pt idx="21">
                  <c:v>Handling WIP</c:v>
                </c:pt>
                <c:pt idx="22">
                  <c:v>Handling bunyi tdk normal</c:v>
                </c:pt>
                <c:pt idx="23">
                  <c:v>Team Work</c:v>
                </c:pt>
                <c:pt idx="24">
                  <c:v>Disiplin di tempat kerja</c:v>
                </c:pt>
                <c:pt idx="25">
                  <c:v>Persiapan Prod</c:v>
                </c:pt>
              </c:strCache>
            </c:strRef>
          </c:cat>
          <c:val>
            <c:numRef>
              <c:f>'SATRIA (2)'!$G$15:$G$40</c:f>
              <c:numCache>
                <c:formatCode>0.0_ </c:formatCode>
                <c:ptCount val="26"/>
                <c:pt idx="0">
                  <c:v>0.92307692307692313</c:v>
                </c:pt>
                <c:pt idx="1">
                  <c:v>0.2</c:v>
                </c:pt>
                <c:pt idx="2">
                  <c:v>0</c:v>
                </c:pt>
                <c:pt idx="3">
                  <c:v>1</c:v>
                </c:pt>
                <c:pt idx="4">
                  <c:v>0.9</c:v>
                </c:pt>
                <c:pt idx="5">
                  <c:v>0.4</c:v>
                </c:pt>
                <c:pt idx="6">
                  <c:v>1</c:v>
                </c:pt>
                <c:pt idx="7">
                  <c:v>0.81481481481481477</c:v>
                </c:pt>
                <c:pt idx="8">
                  <c:v>0</c:v>
                </c:pt>
                <c:pt idx="9">
                  <c:v>1</c:v>
                </c:pt>
                <c:pt idx="10">
                  <c:v>1</c:v>
                </c:pt>
                <c:pt idx="11">
                  <c:v>1</c:v>
                </c:pt>
                <c:pt idx="12">
                  <c:v>0</c:v>
                </c:pt>
                <c:pt idx="13">
                  <c:v>0</c:v>
                </c:pt>
                <c:pt idx="14">
                  <c:v>0</c:v>
                </c:pt>
                <c:pt idx="15">
                  <c:v>0.66666666666666663</c:v>
                </c:pt>
                <c:pt idx="16">
                  <c:v>0.33333333333333331</c:v>
                </c:pt>
                <c:pt idx="17">
                  <c:v>0.66666666666666663</c:v>
                </c:pt>
                <c:pt idx="18">
                  <c:v>0.33333333333333331</c:v>
                </c:pt>
                <c:pt idx="19">
                  <c:v>0.8</c:v>
                </c:pt>
                <c:pt idx="20">
                  <c:v>0.66666666666666663</c:v>
                </c:pt>
                <c:pt idx="21">
                  <c:v>0.66666666666666663</c:v>
                </c:pt>
                <c:pt idx="22">
                  <c:v>0</c:v>
                </c:pt>
                <c:pt idx="23">
                  <c:v>1</c:v>
                </c:pt>
                <c:pt idx="24">
                  <c:v>1</c:v>
                </c:pt>
                <c:pt idx="25">
                  <c:v>1</c:v>
                </c:pt>
              </c:numCache>
            </c:numRef>
          </c:val>
          <c:extLst>
            <c:ext xmlns:c16="http://schemas.microsoft.com/office/drawing/2014/chart" uri="{C3380CC4-5D6E-409C-BE32-E72D297353CC}">
              <c16:uniqueId val="{00000000-B813-47FF-A1AC-B3718F9C4863}"/>
            </c:ext>
          </c:extLst>
        </c:ser>
        <c:ser>
          <c:idx val="1"/>
          <c:order val="1"/>
          <c:spPr>
            <a:ln w="38100">
              <a:solidFill>
                <a:srgbClr val="0000FF"/>
              </a:solidFill>
              <a:prstDash val="solid"/>
            </a:ln>
          </c:spPr>
          <c:marker>
            <c:symbol val="square"/>
            <c:size val="10"/>
            <c:spPr>
              <a:solidFill>
                <a:srgbClr val="0000FF"/>
              </a:solidFill>
              <a:ln>
                <a:solidFill>
                  <a:srgbClr val="0000FF"/>
                </a:solidFill>
                <a:prstDash val="solid"/>
              </a:ln>
            </c:spPr>
          </c:marker>
          <c:cat>
            <c:strRef>
              <c:f>'SATRIA (2)'!$C$15:$C$40</c:f>
              <c:strCache>
                <c:ptCount val="26"/>
                <c:pt idx="0">
                  <c:v>Basic</c:v>
                </c:pt>
                <c:pt idx="1">
                  <c:v>Part No</c:v>
                </c:pt>
                <c:pt idx="2">
                  <c:v>Zumen</c:v>
                </c:pt>
                <c:pt idx="3">
                  <c:v>Drawing</c:v>
                </c:pt>
                <c:pt idx="4">
                  <c:v>Gensunzu</c:v>
                </c:pt>
                <c:pt idx="5">
                  <c:v>Process Efu</c:v>
                </c:pt>
                <c:pt idx="6">
                  <c:v>Defect Tag</c:v>
                </c:pt>
                <c:pt idx="7">
                  <c:v>Defect</c:v>
                </c:pt>
                <c:pt idx="8">
                  <c:v>Rasio Hadir</c:v>
                </c:pt>
                <c:pt idx="9">
                  <c:v>Jam operasional</c:v>
                </c:pt>
                <c:pt idx="10">
                  <c:v>Effisiensi</c:v>
                </c:pt>
                <c:pt idx="11">
                  <c:v>Tact time</c:v>
                </c:pt>
                <c:pt idx="12">
                  <c:v>Line Balance</c:v>
                </c:pt>
                <c:pt idx="13">
                  <c:v>Rasio Absen</c:v>
                </c:pt>
                <c:pt idx="14">
                  <c:v>Handling defect</c:v>
                </c:pt>
                <c:pt idx="15">
                  <c:v>Morning miting</c:v>
                </c:pt>
                <c:pt idx="16">
                  <c:v>Morng mtg check item</c:v>
                </c:pt>
                <c:pt idx="17">
                  <c:v>Folow Up hasil</c:v>
                </c:pt>
                <c:pt idx="18">
                  <c:v>Handling Absen</c:v>
                </c:pt>
                <c:pt idx="19">
                  <c:v>Handling operator baru</c:v>
                </c:pt>
                <c:pt idx="20">
                  <c:v>Tindakan saat terjadi defect</c:v>
                </c:pt>
                <c:pt idx="21">
                  <c:v>Handling WIP</c:v>
                </c:pt>
                <c:pt idx="22">
                  <c:v>Handling bunyi tdk normal</c:v>
                </c:pt>
                <c:pt idx="23">
                  <c:v>Team Work</c:v>
                </c:pt>
                <c:pt idx="24">
                  <c:v>Disiplin di tempat kerja</c:v>
                </c:pt>
                <c:pt idx="25">
                  <c:v>Persiapan Prod</c:v>
                </c:pt>
              </c:strCache>
            </c:strRef>
          </c:cat>
          <c:val>
            <c:numRef>
              <c:f>'SATRIA (2)'!$I$15:$I$40</c:f>
              <c:numCache>
                <c:formatCode>0.0_ </c:formatCode>
                <c:ptCount val="2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numCache>
            </c:numRef>
          </c:val>
          <c:extLst>
            <c:ext xmlns:c16="http://schemas.microsoft.com/office/drawing/2014/chart" uri="{C3380CC4-5D6E-409C-BE32-E72D297353CC}">
              <c16:uniqueId val="{00000001-B813-47FF-A1AC-B3718F9C4863}"/>
            </c:ext>
          </c:extLst>
        </c:ser>
        <c:dLbls>
          <c:showLegendKey val="0"/>
          <c:showVal val="0"/>
          <c:showCatName val="0"/>
          <c:showSerName val="0"/>
          <c:showPercent val="0"/>
          <c:showBubbleSize val="0"/>
        </c:dLbls>
        <c:axId val="77503872"/>
        <c:axId val="77534720"/>
      </c:radarChart>
      <c:catAx>
        <c:axId val="7750387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1050" b="0" i="0" u="none" strike="noStrike" baseline="0">
                <a:solidFill>
                  <a:srgbClr val="000000"/>
                </a:solidFill>
                <a:latin typeface="ＭＳ Ｐゴシック"/>
                <a:ea typeface="ＭＳ Ｐゴシック"/>
                <a:cs typeface="ＭＳ Ｐゴシック"/>
              </a:defRPr>
            </a:pPr>
            <a:endParaRPr lang="en-US"/>
          </a:p>
        </c:txPr>
        <c:crossAx val="77534720"/>
        <c:crosses val="autoZero"/>
        <c:auto val="0"/>
        <c:lblAlgn val="ctr"/>
        <c:lblOffset val="100"/>
        <c:noMultiLvlLbl val="0"/>
      </c:catAx>
      <c:valAx>
        <c:axId val="77534720"/>
        <c:scaling>
          <c:orientation val="minMax"/>
        </c:scaling>
        <c:delete val="0"/>
        <c:axPos val="l"/>
        <c:majorGridlines>
          <c:spPr>
            <a:ln w="3175">
              <a:solidFill>
                <a:srgbClr val="000000"/>
              </a:solidFill>
              <a:prstDash val="solid"/>
            </a:ln>
          </c:spPr>
        </c:majorGridlines>
        <c:numFmt formatCode="0.0_ " sourceLinked="1"/>
        <c:majorTickMark val="cross"/>
        <c:minorTickMark val="none"/>
        <c:tickLblPos val="nextTo"/>
        <c:spPr>
          <a:ln w="3175">
            <a:solidFill>
              <a:srgbClr val="000000"/>
            </a:solidFill>
            <a:prstDash val="solid"/>
          </a:ln>
        </c:spPr>
        <c:txPr>
          <a:bodyPr rot="0" vert="horz"/>
          <a:lstStyle/>
          <a:p>
            <a:pPr>
              <a:defRPr sz="1525" b="0" i="0" u="none" strike="noStrike" baseline="0">
                <a:solidFill>
                  <a:srgbClr val="000000"/>
                </a:solidFill>
                <a:latin typeface="ＭＳ Ｐゴシック"/>
                <a:ea typeface="ＭＳ Ｐゴシック"/>
                <a:cs typeface="ＭＳ Ｐゴシック"/>
              </a:defRPr>
            </a:pPr>
            <a:endParaRPr lang="en-US"/>
          </a:p>
        </c:txPr>
        <c:crossAx val="77503872"/>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1200000000000001" footer="0.51200000000000001"/>
    <c:pageSetup orientation="landscape" verticalDpi="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87803799901724"/>
          <c:y val="0.13453116750657437"/>
          <c:w val="0.76782090583308149"/>
          <c:h val="0.76785602227631022"/>
        </c:manualLayout>
      </c:layout>
      <c:radarChart>
        <c:radarStyle val="marker"/>
        <c:varyColors val="0"/>
        <c:ser>
          <c:idx val="0"/>
          <c:order val="0"/>
          <c:spPr>
            <a:ln w="38100">
              <a:solidFill>
                <a:srgbClr val="FF00FF"/>
              </a:solidFill>
              <a:prstDash val="solid"/>
            </a:ln>
          </c:spPr>
          <c:marker>
            <c:symbol val="square"/>
            <c:size val="10"/>
            <c:spPr>
              <a:solidFill>
                <a:srgbClr val="FF00FF"/>
              </a:solidFill>
              <a:ln>
                <a:solidFill>
                  <a:srgbClr val="FF00FF"/>
                </a:solidFill>
                <a:prstDash val="solid"/>
              </a:ln>
            </c:spPr>
          </c:marker>
          <c:cat>
            <c:strRef>
              <c:f>ADIT!$C$15:$C$40</c:f>
              <c:strCache>
                <c:ptCount val="26"/>
                <c:pt idx="0">
                  <c:v>Basic</c:v>
                </c:pt>
                <c:pt idx="1">
                  <c:v>Part No</c:v>
                </c:pt>
                <c:pt idx="2">
                  <c:v>Zumen</c:v>
                </c:pt>
                <c:pt idx="3">
                  <c:v>Drawing</c:v>
                </c:pt>
                <c:pt idx="4">
                  <c:v>Gensunzu</c:v>
                </c:pt>
                <c:pt idx="5">
                  <c:v>Process Efu</c:v>
                </c:pt>
                <c:pt idx="6">
                  <c:v>Defect Tag</c:v>
                </c:pt>
                <c:pt idx="7">
                  <c:v>Defect</c:v>
                </c:pt>
                <c:pt idx="8">
                  <c:v>Rasio Hadir</c:v>
                </c:pt>
                <c:pt idx="9">
                  <c:v>Jam operasional</c:v>
                </c:pt>
                <c:pt idx="10">
                  <c:v>Effisiensi</c:v>
                </c:pt>
                <c:pt idx="11">
                  <c:v>Tact time</c:v>
                </c:pt>
                <c:pt idx="12">
                  <c:v>Line Balance</c:v>
                </c:pt>
                <c:pt idx="13">
                  <c:v>Rasio Absen</c:v>
                </c:pt>
                <c:pt idx="14">
                  <c:v>Handling defect</c:v>
                </c:pt>
                <c:pt idx="15">
                  <c:v>Morning miting</c:v>
                </c:pt>
                <c:pt idx="16">
                  <c:v>Morng mtg check item</c:v>
                </c:pt>
                <c:pt idx="17">
                  <c:v>Folow Up hasil</c:v>
                </c:pt>
                <c:pt idx="18">
                  <c:v>Handling Absen</c:v>
                </c:pt>
                <c:pt idx="19">
                  <c:v>Handling operator baru</c:v>
                </c:pt>
                <c:pt idx="20">
                  <c:v>Tindakan saat terjadi defect</c:v>
                </c:pt>
                <c:pt idx="21">
                  <c:v>Handling WIP</c:v>
                </c:pt>
                <c:pt idx="22">
                  <c:v>Handling bunyi tdk normal</c:v>
                </c:pt>
                <c:pt idx="23">
                  <c:v>Team Work</c:v>
                </c:pt>
                <c:pt idx="24">
                  <c:v>Disiplin di tempat kerja</c:v>
                </c:pt>
                <c:pt idx="25">
                  <c:v>Persiapan Prod</c:v>
                </c:pt>
              </c:strCache>
            </c:strRef>
          </c:cat>
          <c:val>
            <c:numRef>
              <c:f>ADIT!$G$15:$G$40</c:f>
              <c:numCache>
                <c:formatCode>0.0_ </c:formatCode>
                <c:ptCount val="26"/>
                <c:pt idx="0">
                  <c:v>0.84615384615384615</c:v>
                </c:pt>
                <c:pt idx="1">
                  <c:v>0</c:v>
                </c:pt>
                <c:pt idx="2">
                  <c:v>0.2</c:v>
                </c:pt>
                <c:pt idx="3">
                  <c:v>1</c:v>
                </c:pt>
                <c:pt idx="4">
                  <c:v>0.9</c:v>
                </c:pt>
                <c:pt idx="5">
                  <c:v>0.6</c:v>
                </c:pt>
                <c:pt idx="6">
                  <c:v>1</c:v>
                </c:pt>
                <c:pt idx="7">
                  <c:v>0.62962962962962965</c:v>
                </c:pt>
                <c:pt idx="8">
                  <c:v>0</c:v>
                </c:pt>
                <c:pt idx="9">
                  <c:v>1</c:v>
                </c:pt>
                <c:pt idx="10">
                  <c:v>1</c:v>
                </c:pt>
                <c:pt idx="11">
                  <c:v>1</c:v>
                </c:pt>
                <c:pt idx="12">
                  <c:v>0</c:v>
                </c:pt>
                <c:pt idx="13">
                  <c:v>0</c:v>
                </c:pt>
                <c:pt idx="14">
                  <c:v>0.5</c:v>
                </c:pt>
                <c:pt idx="15">
                  <c:v>0.5</c:v>
                </c:pt>
                <c:pt idx="16">
                  <c:v>0</c:v>
                </c:pt>
                <c:pt idx="17">
                  <c:v>0.33333333333333331</c:v>
                </c:pt>
                <c:pt idx="18">
                  <c:v>0.66666666666666663</c:v>
                </c:pt>
                <c:pt idx="19">
                  <c:v>0.8</c:v>
                </c:pt>
                <c:pt idx="20">
                  <c:v>1</c:v>
                </c:pt>
                <c:pt idx="21">
                  <c:v>0.66666666666666663</c:v>
                </c:pt>
                <c:pt idx="22">
                  <c:v>0</c:v>
                </c:pt>
                <c:pt idx="23">
                  <c:v>0.33333333333333331</c:v>
                </c:pt>
                <c:pt idx="24">
                  <c:v>1</c:v>
                </c:pt>
                <c:pt idx="25">
                  <c:v>1</c:v>
                </c:pt>
              </c:numCache>
            </c:numRef>
          </c:val>
          <c:extLst>
            <c:ext xmlns:c16="http://schemas.microsoft.com/office/drawing/2014/chart" uri="{C3380CC4-5D6E-409C-BE32-E72D297353CC}">
              <c16:uniqueId val="{00000000-9AE2-4BA2-A6EE-18A6FDFC862A}"/>
            </c:ext>
          </c:extLst>
        </c:ser>
        <c:ser>
          <c:idx val="1"/>
          <c:order val="1"/>
          <c:spPr>
            <a:ln w="38100">
              <a:solidFill>
                <a:srgbClr val="0000FF"/>
              </a:solidFill>
              <a:prstDash val="solid"/>
            </a:ln>
          </c:spPr>
          <c:marker>
            <c:symbol val="square"/>
            <c:size val="10"/>
            <c:spPr>
              <a:solidFill>
                <a:srgbClr val="0000FF"/>
              </a:solidFill>
              <a:ln>
                <a:solidFill>
                  <a:srgbClr val="0000FF"/>
                </a:solidFill>
                <a:prstDash val="solid"/>
              </a:ln>
            </c:spPr>
          </c:marker>
          <c:cat>
            <c:strRef>
              <c:f>ADIT!$C$15:$C$40</c:f>
              <c:strCache>
                <c:ptCount val="26"/>
                <c:pt idx="0">
                  <c:v>Basic</c:v>
                </c:pt>
                <c:pt idx="1">
                  <c:v>Part No</c:v>
                </c:pt>
                <c:pt idx="2">
                  <c:v>Zumen</c:v>
                </c:pt>
                <c:pt idx="3">
                  <c:v>Drawing</c:v>
                </c:pt>
                <c:pt idx="4">
                  <c:v>Gensunzu</c:v>
                </c:pt>
                <c:pt idx="5">
                  <c:v>Process Efu</c:v>
                </c:pt>
                <c:pt idx="6">
                  <c:v>Defect Tag</c:v>
                </c:pt>
                <c:pt idx="7">
                  <c:v>Defect</c:v>
                </c:pt>
                <c:pt idx="8">
                  <c:v>Rasio Hadir</c:v>
                </c:pt>
                <c:pt idx="9">
                  <c:v>Jam operasional</c:v>
                </c:pt>
                <c:pt idx="10">
                  <c:v>Effisiensi</c:v>
                </c:pt>
                <c:pt idx="11">
                  <c:v>Tact time</c:v>
                </c:pt>
                <c:pt idx="12">
                  <c:v>Line Balance</c:v>
                </c:pt>
                <c:pt idx="13">
                  <c:v>Rasio Absen</c:v>
                </c:pt>
                <c:pt idx="14">
                  <c:v>Handling defect</c:v>
                </c:pt>
                <c:pt idx="15">
                  <c:v>Morning miting</c:v>
                </c:pt>
                <c:pt idx="16">
                  <c:v>Morng mtg check item</c:v>
                </c:pt>
                <c:pt idx="17">
                  <c:v>Folow Up hasil</c:v>
                </c:pt>
                <c:pt idx="18">
                  <c:v>Handling Absen</c:v>
                </c:pt>
                <c:pt idx="19">
                  <c:v>Handling operator baru</c:v>
                </c:pt>
                <c:pt idx="20">
                  <c:v>Tindakan saat terjadi defect</c:v>
                </c:pt>
                <c:pt idx="21">
                  <c:v>Handling WIP</c:v>
                </c:pt>
                <c:pt idx="22">
                  <c:v>Handling bunyi tdk normal</c:v>
                </c:pt>
                <c:pt idx="23">
                  <c:v>Team Work</c:v>
                </c:pt>
                <c:pt idx="24">
                  <c:v>Disiplin di tempat kerja</c:v>
                </c:pt>
                <c:pt idx="25">
                  <c:v>Persiapan Prod</c:v>
                </c:pt>
              </c:strCache>
            </c:strRef>
          </c:cat>
          <c:val>
            <c:numRef>
              <c:f>ADIT!$I$15:$I$40</c:f>
              <c:numCache>
                <c:formatCode>0.0_ </c:formatCode>
                <c:ptCount val="2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numCache>
            </c:numRef>
          </c:val>
          <c:extLst>
            <c:ext xmlns:c16="http://schemas.microsoft.com/office/drawing/2014/chart" uri="{C3380CC4-5D6E-409C-BE32-E72D297353CC}">
              <c16:uniqueId val="{00000001-9AE2-4BA2-A6EE-18A6FDFC862A}"/>
            </c:ext>
          </c:extLst>
        </c:ser>
        <c:dLbls>
          <c:showLegendKey val="0"/>
          <c:showVal val="0"/>
          <c:showCatName val="0"/>
          <c:showSerName val="0"/>
          <c:showPercent val="0"/>
          <c:showBubbleSize val="0"/>
        </c:dLbls>
        <c:axId val="77503872"/>
        <c:axId val="77534720"/>
      </c:radarChart>
      <c:catAx>
        <c:axId val="7750387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1050" b="0" i="0" u="none" strike="noStrike" baseline="0">
                <a:solidFill>
                  <a:srgbClr val="000000"/>
                </a:solidFill>
                <a:latin typeface="ＭＳ Ｐゴシック"/>
                <a:ea typeface="ＭＳ Ｐゴシック"/>
                <a:cs typeface="ＭＳ Ｐゴシック"/>
              </a:defRPr>
            </a:pPr>
            <a:endParaRPr lang="en-US"/>
          </a:p>
        </c:txPr>
        <c:crossAx val="77534720"/>
        <c:crosses val="autoZero"/>
        <c:auto val="0"/>
        <c:lblAlgn val="ctr"/>
        <c:lblOffset val="100"/>
        <c:noMultiLvlLbl val="0"/>
      </c:catAx>
      <c:valAx>
        <c:axId val="77534720"/>
        <c:scaling>
          <c:orientation val="minMax"/>
        </c:scaling>
        <c:delete val="0"/>
        <c:axPos val="l"/>
        <c:majorGridlines>
          <c:spPr>
            <a:ln w="3175">
              <a:solidFill>
                <a:srgbClr val="000000"/>
              </a:solidFill>
              <a:prstDash val="solid"/>
            </a:ln>
          </c:spPr>
        </c:majorGridlines>
        <c:numFmt formatCode="0.0_ " sourceLinked="1"/>
        <c:majorTickMark val="cross"/>
        <c:minorTickMark val="none"/>
        <c:tickLblPos val="nextTo"/>
        <c:spPr>
          <a:ln w="3175">
            <a:solidFill>
              <a:srgbClr val="000000"/>
            </a:solidFill>
            <a:prstDash val="solid"/>
          </a:ln>
        </c:spPr>
        <c:txPr>
          <a:bodyPr rot="0" vert="horz"/>
          <a:lstStyle/>
          <a:p>
            <a:pPr>
              <a:defRPr sz="1525" b="0" i="0" u="none" strike="noStrike" baseline="0">
                <a:solidFill>
                  <a:srgbClr val="000000"/>
                </a:solidFill>
                <a:latin typeface="ＭＳ Ｐゴシック"/>
                <a:ea typeface="ＭＳ Ｐゴシック"/>
                <a:cs typeface="ＭＳ Ｐゴシック"/>
              </a:defRPr>
            </a:pPr>
            <a:endParaRPr lang="en-US"/>
          </a:p>
        </c:txPr>
        <c:crossAx val="77503872"/>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1200000000000001" footer="0.51200000000000001"/>
    <c:pageSetup orientation="landscape" verticalDpi="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87803799901724"/>
          <c:y val="0.13453116750657437"/>
          <c:w val="0.76782090583308149"/>
          <c:h val="0.76785602227631022"/>
        </c:manualLayout>
      </c:layout>
      <c:radarChart>
        <c:radarStyle val="marker"/>
        <c:varyColors val="0"/>
        <c:ser>
          <c:idx val="0"/>
          <c:order val="0"/>
          <c:spPr>
            <a:ln w="38100">
              <a:solidFill>
                <a:srgbClr val="FF00FF"/>
              </a:solidFill>
              <a:prstDash val="solid"/>
            </a:ln>
          </c:spPr>
          <c:marker>
            <c:symbol val="square"/>
            <c:size val="10"/>
            <c:spPr>
              <a:solidFill>
                <a:srgbClr val="FF00FF"/>
              </a:solidFill>
              <a:ln>
                <a:solidFill>
                  <a:srgbClr val="FF00FF"/>
                </a:solidFill>
                <a:prstDash val="solid"/>
              </a:ln>
            </c:spPr>
          </c:marker>
          <c:cat>
            <c:strRef>
              <c:f>ABDUL!$C$15:$C$40</c:f>
              <c:strCache>
                <c:ptCount val="26"/>
                <c:pt idx="0">
                  <c:v>Basic</c:v>
                </c:pt>
                <c:pt idx="1">
                  <c:v>Part No</c:v>
                </c:pt>
                <c:pt idx="2">
                  <c:v>Zumen</c:v>
                </c:pt>
                <c:pt idx="3">
                  <c:v>Drawing</c:v>
                </c:pt>
                <c:pt idx="4">
                  <c:v>Gensunzu</c:v>
                </c:pt>
                <c:pt idx="5">
                  <c:v>Process Efu</c:v>
                </c:pt>
                <c:pt idx="6">
                  <c:v>Defect Tag</c:v>
                </c:pt>
                <c:pt idx="7">
                  <c:v>Defect</c:v>
                </c:pt>
                <c:pt idx="8">
                  <c:v>Rasio Hadir</c:v>
                </c:pt>
                <c:pt idx="9">
                  <c:v>Jam operasional</c:v>
                </c:pt>
                <c:pt idx="10">
                  <c:v>Effisiensi</c:v>
                </c:pt>
                <c:pt idx="11">
                  <c:v>Tact time</c:v>
                </c:pt>
                <c:pt idx="12">
                  <c:v>Line Balance</c:v>
                </c:pt>
                <c:pt idx="13">
                  <c:v>Rasio Absen</c:v>
                </c:pt>
                <c:pt idx="14">
                  <c:v>Handling defect</c:v>
                </c:pt>
                <c:pt idx="15">
                  <c:v>Morning miting</c:v>
                </c:pt>
                <c:pt idx="16">
                  <c:v>Morng mtg check item</c:v>
                </c:pt>
                <c:pt idx="17">
                  <c:v>Folow Up hasil</c:v>
                </c:pt>
                <c:pt idx="18">
                  <c:v>Handling Absen</c:v>
                </c:pt>
                <c:pt idx="19">
                  <c:v>Handling operator baru</c:v>
                </c:pt>
                <c:pt idx="20">
                  <c:v>Tindakan saat terjadi defect</c:v>
                </c:pt>
                <c:pt idx="21">
                  <c:v>Handling WIP</c:v>
                </c:pt>
                <c:pt idx="22">
                  <c:v>Handling bunyi tdk normal</c:v>
                </c:pt>
                <c:pt idx="23">
                  <c:v>Team Work</c:v>
                </c:pt>
                <c:pt idx="24">
                  <c:v>Disiplin di tempat kerja</c:v>
                </c:pt>
                <c:pt idx="25">
                  <c:v>Persiapan Prod</c:v>
                </c:pt>
              </c:strCache>
            </c:strRef>
          </c:cat>
          <c:val>
            <c:numRef>
              <c:f>ABDUL!$G$15:$G$40</c:f>
              <c:numCache>
                <c:formatCode>0.0_ </c:formatCode>
                <c:ptCount val="26"/>
                <c:pt idx="0">
                  <c:v>0.82051282051282048</c:v>
                </c:pt>
                <c:pt idx="1">
                  <c:v>0.2</c:v>
                </c:pt>
                <c:pt idx="2">
                  <c:v>0.2</c:v>
                </c:pt>
                <c:pt idx="3">
                  <c:v>1</c:v>
                </c:pt>
                <c:pt idx="4">
                  <c:v>0.8</c:v>
                </c:pt>
                <c:pt idx="5">
                  <c:v>0.6</c:v>
                </c:pt>
                <c:pt idx="6">
                  <c:v>0.8</c:v>
                </c:pt>
                <c:pt idx="7">
                  <c:v>0.66666666666666663</c:v>
                </c:pt>
                <c:pt idx="8">
                  <c:v>0</c:v>
                </c:pt>
                <c:pt idx="9">
                  <c:v>1</c:v>
                </c:pt>
                <c:pt idx="10">
                  <c:v>1</c:v>
                </c:pt>
                <c:pt idx="11">
                  <c:v>0</c:v>
                </c:pt>
                <c:pt idx="12">
                  <c:v>0</c:v>
                </c:pt>
                <c:pt idx="13">
                  <c:v>0</c:v>
                </c:pt>
                <c:pt idx="14">
                  <c:v>0.5</c:v>
                </c:pt>
                <c:pt idx="15">
                  <c:v>0.66666666666666663</c:v>
                </c:pt>
                <c:pt idx="16">
                  <c:v>0</c:v>
                </c:pt>
                <c:pt idx="17">
                  <c:v>0.66666666666666663</c:v>
                </c:pt>
                <c:pt idx="18">
                  <c:v>0</c:v>
                </c:pt>
                <c:pt idx="19">
                  <c:v>0.8</c:v>
                </c:pt>
                <c:pt idx="20">
                  <c:v>1</c:v>
                </c:pt>
                <c:pt idx="21">
                  <c:v>0.66666666666666663</c:v>
                </c:pt>
                <c:pt idx="22">
                  <c:v>1</c:v>
                </c:pt>
                <c:pt idx="23">
                  <c:v>0.33333333333333331</c:v>
                </c:pt>
                <c:pt idx="24">
                  <c:v>0.5</c:v>
                </c:pt>
                <c:pt idx="25">
                  <c:v>0.66666666666666663</c:v>
                </c:pt>
              </c:numCache>
            </c:numRef>
          </c:val>
          <c:extLst>
            <c:ext xmlns:c16="http://schemas.microsoft.com/office/drawing/2014/chart" uri="{C3380CC4-5D6E-409C-BE32-E72D297353CC}">
              <c16:uniqueId val="{00000000-46E7-44FE-95ED-1605CA217B48}"/>
            </c:ext>
          </c:extLst>
        </c:ser>
        <c:ser>
          <c:idx val="1"/>
          <c:order val="1"/>
          <c:spPr>
            <a:ln w="38100">
              <a:solidFill>
                <a:srgbClr val="0000FF"/>
              </a:solidFill>
              <a:prstDash val="solid"/>
            </a:ln>
          </c:spPr>
          <c:marker>
            <c:symbol val="square"/>
            <c:size val="10"/>
            <c:spPr>
              <a:solidFill>
                <a:srgbClr val="0000FF"/>
              </a:solidFill>
              <a:ln>
                <a:solidFill>
                  <a:srgbClr val="0000FF"/>
                </a:solidFill>
                <a:prstDash val="solid"/>
              </a:ln>
            </c:spPr>
          </c:marker>
          <c:cat>
            <c:strRef>
              <c:f>ABDUL!$C$15:$C$40</c:f>
              <c:strCache>
                <c:ptCount val="26"/>
                <c:pt idx="0">
                  <c:v>Basic</c:v>
                </c:pt>
                <c:pt idx="1">
                  <c:v>Part No</c:v>
                </c:pt>
                <c:pt idx="2">
                  <c:v>Zumen</c:v>
                </c:pt>
                <c:pt idx="3">
                  <c:v>Drawing</c:v>
                </c:pt>
                <c:pt idx="4">
                  <c:v>Gensunzu</c:v>
                </c:pt>
                <c:pt idx="5">
                  <c:v>Process Efu</c:v>
                </c:pt>
                <c:pt idx="6">
                  <c:v>Defect Tag</c:v>
                </c:pt>
                <c:pt idx="7">
                  <c:v>Defect</c:v>
                </c:pt>
                <c:pt idx="8">
                  <c:v>Rasio Hadir</c:v>
                </c:pt>
                <c:pt idx="9">
                  <c:v>Jam operasional</c:v>
                </c:pt>
                <c:pt idx="10">
                  <c:v>Effisiensi</c:v>
                </c:pt>
                <c:pt idx="11">
                  <c:v>Tact time</c:v>
                </c:pt>
                <c:pt idx="12">
                  <c:v>Line Balance</c:v>
                </c:pt>
                <c:pt idx="13">
                  <c:v>Rasio Absen</c:v>
                </c:pt>
                <c:pt idx="14">
                  <c:v>Handling defect</c:v>
                </c:pt>
                <c:pt idx="15">
                  <c:v>Morning miting</c:v>
                </c:pt>
                <c:pt idx="16">
                  <c:v>Morng mtg check item</c:v>
                </c:pt>
                <c:pt idx="17">
                  <c:v>Folow Up hasil</c:v>
                </c:pt>
                <c:pt idx="18">
                  <c:v>Handling Absen</c:v>
                </c:pt>
                <c:pt idx="19">
                  <c:v>Handling operator baru</c:v>
                </c:pt>
                <c:pt idx="20">
                  <c:v>Tindakan saat terjadi defect</c:v>
                </c:pt>
                <c:pt idx="21">
                  <c:v>Handling WIP</c:v>
                </c:pt>
                <c:pt idx="22">
                  <c:v>Handling bunyi tdk normal</c:v>
                </c:pt>
                <c:pt idx="23">
                  <c:v>Team Work</c:v>
                </c:pt>
                <c:pt idx="24">
                  <c:v>Disiplin di tempat kerja</c:v>
                </c:pt>
                <c:pt idx="25">
                  <c:v>Persiapan Prod</c:v>
                </c:pt>
              </c:strCache>
            </c:strRef>
          </c:cat>
          <c:val>
            <c:numRef>
              <c:f>ABDUL!$I$15:$I$40</c:f>
              <c:numCache>
                <c:formatCode>0.0_ </c:formatCode>
                <c:ptCount val="26"/>
                <c:pt idx="0">
                  <c:v>1</c:v>
                </c:pt>
                <c:pt idx="1">
                  <c:v>1</c:v>
                </c:pt>
                <c:pt idx="2">
                  <c:v>1</c:v>
                </c:pt>
                <c:pt idx="3">
                  <c:v>1</c:v>
                </c:pt>
                <c:pt idx="4">
                  <c:v>1</c:v>
                </c:pt>
                <c:pt idx="5">
                  <c:v>1</c:v>
                </c:pt>
                <c:pt idx="6">
                  <c:v>1</c:v>
                </c:pt>
                <c:pt idx="7">
                  <c:v>1</c:v>
                </c:pt>
                <c:pt idx="8">
                  <c:v>1</c:v>
                </c:pt>
                <c:pt idx="9">
                  <c:v>1</c:v>
                </c:pt>
                <c:pt idx="10">
                  <c:v>1</c:v>
                </c:pt>
                <c:pt idx="11">
                  <c:v>0</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numCache>
            </c:numRef>
          </c:val>
          <c:extLst>
            <c:ext xmlns:c16="http://schemas.microsoft.com/office/drawing/2014/chart" uri="{C3380CC4-5D6E-409C-BE32-E72D297353CC}">
              <c16:uniqueId val="{00000001-46E7-44FE-95ED-1605CA217B48}"/>
            </c:ext>
          </c:extLst>
        </c:ser>
        <c:dLbls>
          <c:showLegendKey val="0"/>
          <c:showVal val="0"/>
          <c:showCatName val="0"/>
          <c:showSerName val="0"/>
          <c:showPercent val="0"/>
          <c:showBubbleSize val="0"/>
        </c:dLbls>
        <c:axId val="77503872"/>
        <c:axId val="77534720"/>
      </c:radarChart>
      <c:catAx>
        <c:axId val="7750387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1050" b="0" i="0" u="none" strike="noStrike" baseline="0">
                <a:solidFill>
                  <a:srgbClr val="000000"/>
                </a:solidFill>
                <a:latin typeface="ＭＳ Ｐゴシック"/>
                <a:ea typeface="ＭＳ Ｐゴシック"/>
                <a:cs typeface="ＭＳ Ｐゴシック"/>
              </a:defRPr>
            </a:pPr>
            <a:endParaRPr lang="en-US"/>
          </a:p>
        </c:txPr>
        <c:crossAx val="77534720"/>
        <c:crosses val="autoZero"/>
        <c:auto val="0"/>
        <c:lblAlgn val="ctr"/>
        <c:lblOffset val="100"/>
        <c:noMultiLvlLbl val="0"/>
      </c:catAx>
      <c:valAx>
        <c:axId val="77534720"/>
        <c:scaling>
          <c:orientation val="minMax"/>
        </c:scaling>
        <c:delete val="0"/>
        <c:axPos val="l"/>
        <c:majorGridlines>
          <c:spPr>
            <a:ln w="3175">
              <a:solidFill>
                <a:srgbClr val="000000"/>
              </a:solidFill>
              <a:prstDash val="solid"/>
            </a:ln>
          </c:spPr>
        </c:majorGridlines>
        <c:numFmt formatCode="0.0_ " sourceLinked="1"/>
        <c:majorTickMark val="cross"/>
        <c:minorTickMark val="none"/>
        <c:tickLblPos val="nextTo"/>
        <c:spPr>
          <a:ln w="3175">
            <a:solidFill>
              <a:srgbClr val="000000"/>
            </a:solidFill>
            <a:prstDash val="solid"/>
          </a:ln>
        </c:spPr>
        <c:txPr>
          <a:bodyPr rot="0" vert="horz"/>
          <a:lstStyle/>
          <a:p>
            <a:pPr>
              <a:defRPr sz="1525" b="0" i="0" u="none" strike="noStrike" baseline="0">
                <a:solidFill>
                  <a:srgbClr val="000000"/>
                </a:solidFill>
                <a:latin typeface="ＭＳ Ｐゴシック"/>
                <a:ea typeface="ＭＳ Ｐゴシック"/>
                <a:cs typeface="ＭＳ Ｐゴシック"/>
              </a:defRPr>
            </a:pPr>
            <a:endParaRPr lang="en-US"/>
          </a:p>
        </c:txPr>
        <c:crossAx val="77503872"/>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1200000000000001" footer="0.51200000000000001"/>
    <c:pageSetup orientation="landscape" verticalDpi="0"/>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87803799901724"/>
          <c:y val="0.13453116750657437"/>
          <c:w val="0.76782090583308149"/>
          <c:h val="0.76785602227631022"/>
        </c:manualLayout>
      </c:layout>
      <c:radarChart>
        <c:radarStyle val="marker"/>
        <c:varyColors val="0"/>
        <c:ser>
          <c:idx val="0"/>
          <c:order val="0"/>
          <c:spPr>
            <a:ln w="38100">
              <a:solidFill>
                <a:srgbClr val="FF00FF"/>
              </a:solidFill>
              <a:prstDash val="solid"/>
            </a:ln>
          </c:spPr>
          <c:marker>
            <c:symbol val="square"/>
            <c:size val="10"/>
            <c:spPr>
              <a:solidFill>
                <a:srgbClr val="FF00FF"/>
              </a:solidFill>
              <a:ln>
                <a:solidFill>
                  <a:srgbClr val="FF00FF"/>
                </a:solidFill>
                <a:prstDash val="solid"/>
              </a:ln>
            </c:spPr>
          </c:marker>
          <c:cat>
            <c:strRef>
              <c:f>'ABDUL (2)'!$C$15:$C$40</c:f>
              <c:strCache>
                <c:ptCount val="26"/>
                <c:pt idx="0">
                  <c:v>Basic</c:v>
                </c:pt>
                <c:pt idx="1">
                  <c:v>Part No</c:v>
                </c:pt>
                <c:pt idx="2">
                  <c:v>Zumen</c:v>
                </c:pt>
                <c:pt idx="3">
                  <c:v>Drawing</c:v>
                </c:pt>
                <c:pt idx="4">
                  <c:v>Gensunzu</c:v>
                </c:pt>
                <c:pt idx="5">
                  <c:v>Process Efu</c:v>
                </c:pt>
                <c:pt idx="6">
                  <c:v>Defect Tag</c:v>
                </c:pt>
                <c:pt idx="7">
                  <c:v>Defect</c:v>
                </c:pt>
                <c:pt idx="8">
                  <c:v>Rasio Hadir</c:v>
                </c:pt>
                <c:pt idx="9">
                  <c:v>Jam operasional</c:v>
                </c:pt>
                <c:pt idx="10">
                  <c:v>Effisiensi</c:v>
                </c:pt>
                <c:pt idx="11">
                  <c:v>Tact time</c:v>
                </c:pt>
                <c:pt idx="12">
                  <c:v>Line Balance</c:v>
                </c:pt>
                <c:pt idx="13">
                  <c:v>Rasio Absen</c:v>
                </c:pt>
                <c:pt idx="14">
                  <c:v>Handling defect</c:v>
                </c:pt>
                <c:pt idx="15">
                  <c:v>Morning miting</c:v>
                </c:pt>
                <c:pt idx="16">
                  <c:v>Morng mtg check item</c:v>
                </c:pt>
                <c:pt idx="17">
                  <c:v>Folow Up hasil</c:v>
                </c:pt>
                <c:pt idx="18">
                  <c:v>Handling Absen</c:v>
                </c:pt>
                <c:pt idx="19">
                  <c:v>Handling operator baru</c:v>
                </c:pt>
                <c:pt idx="20">
                  <c:v>Tindakan saat terjadi defect</c:v>
                </c:pt>
                <c:pt idx="21">
                  <c:v>Handling WIP</c:v>
                </c:pt>
                <c:pt idx="22">
                  <c:v>Handling bunyi tdk normal</c:v>
                </c:pt>
                <c:pt idx="23">
                  <c:v>Team Work</c:v>
                </c:pt>
                <c:pt idx="24">
                  <c:v>Disiplin di tempat kerja</c:v>
                </c:pt>
                <c:pt idx="25">
                  <c:v>Persiapan Prod</c:v>
                </c:pt>
              </c:strCache>
            </c:strRef>
          </c:cat>
          <c:val>
            <c:numRef>
              <c:f>'ABDUL (2)'!$G$15:$G$40</c:f>
              <c:numCache>
                <c:formatCode>0.0_ </c:formatCode>
                <c:ptCount val="26"/>
                <c:pt idx="0">
                  <c:v>0.82051282051282048</c:v>
                </c:pt>
                <c:pt idx="1">
                  <c:v>0.2</c:v>
                </c:pt>
                <c:pt idx="2">
                  <c:v>0.2</c:v>
                </c:pt>
                <c:pt idx="3">
                  <c:v>1</c:v>
                </c:pt>
                <c:pt idx="4">
                  <c:v>0.8</c:v>
                </c:pt>
                <c:pt idx="5">
                  <c:v>0.6</c:v>
                </c:pt>
                <c:pt idx="6">
                  <c:v>0.8</c:v>
                </c:pt>
                <c:pt idx="7">
                  <c:v>0.66666666666666663</c:v>
                </c:pt>
                <c:pt idx="8">
                  <c:v>0</c:v>
                </c:pt>
                <c:pt idx="9">
                  <c:v>1</c:v>
                </c:pt>
                <c:pt idx="10">
                  <c:v>1</c:v>
                </c:pt>
                <c:pt idx="11">
                  <c:v>0</c:v>
                </c:pt>
                <c:pt idx="12">
                  <c:v>0</c:v>
                </c:pt>
                <c:pt idx="13">
                  <c:v>0</c:v>
                </c:pt>
                <c:pt idx="14">
                  <c:v>0.5</c:v>
                </c:pt>
                <c:pt idx="15">
                  <c:v>0.66666666666666663</c:v>
                </c:pt>
                <c:pt idx="16">
                  <c:v>0</c:v>
                </c:pt>
                <c:pt idx="17">
                  <c:v>0.66666666666666663</c:v>
                </c:pt>
                <c:pt idx="18">
                  <c:v>0</c:v>
                </c:pt>
                <c:pt idx="19">
                  <c:v>0.8</c:v>
                </c:pt>
                <c:pt idx="20">
                  <c:v>1</c:v>
                </c:pt>
                <c:pt idx="21">
                  <c:v>0.66666666666666663</c:v>
                </c:pt>
                <c:pt idx="22">
                  <c:v>1</c:v>
                </c:pt>
                <c:pt idx="23">
                  <c:v>0.33333333333333331</c:v>
                </c:pt>
                <c:pt idx="24">
                  <c:v>0.5</c:v>
                </c:pt>
                <c:pt idx="25">
                  <c:v>0.66666666666666663</c:v>
                </c:pt>
              </c:numCache>
            </c:numRef>
          </c:val>
          <c:extLst>
            <c:ext xmlns:c16="http://schemas.microsoft.com/office/drawing/2014/chart" uri="{C3380CC4-5D6E-409C-BE32-E72D297353CC}">
              <c16:uniqueId val="{00000000-B004-40DA-9695-327B59536017}"/>
            </c:ext>
          </c:extLst>
        </c:ser>
        <c:ser>
          <c:idx val="1"/>
          <c:order val="1"/>
          <c:spPr>
            <a:ln w="38100">
              <a:solidFill>
                <a:srgbClr val="0000FF"/>
              </a:solidFill>
              <a:prstDash val="solid"/>
            </a:ln>
          </c:spPr>
          <c:marker>
            <c:symbol val="square"/>
            <c:size val="10"/>
            <c:spPr>
              <a:solidFill>
                <a:srgbClr val="0000FF"/>
              </a:solidFill>
              <a:ln>
                <a:solidFill>
                  <a:srgbClr val="0000FF"/>
                </a:solidFill>
                <a:prstDash val="solid"/>
              </a:ln>
            </c:spPr>
          </c:marker>
          <c:cat>
            <c:strRef>
              <c:f>'ABDUL (2)'!$C$15:$C$40</c:f>
              <c:strCache>
                <c:ptCount val="26"/>
                <c:pt idx="0">
                  <c:v>Basic</c:v>
                </c:pt>
                <c:pt idx="1">
                  <c:v>Part No</c:v>
                </c:pt>
                <c:pt idx="2">
                  <c:v>Zumen</c:v>
                </c:pt>
                <c:pt idx="3">
                  <c:v>Drawing</c:v>
                </c:pt>
                <c:pt idx="4">
                  <c:v>Gensunzu</c:v>
                </c:pt>
                <c:pt idx="5">
                  <c:v>Process Efu</c:v>
                </c:pt>
                <c:pt idx="6">
                  <c:v>Defect Tag</c:v>
                </c:pt>
                <c:pt idx="7">
                  <c:v>Defect</c:v>
                </c:pt>
                <c:pt idx="8">
                  <c:v>Rasio Hadir</c:v>
                </c:pt>
                <c:pt idx="9">
                  <c:v>Jam operasional</c:v>
                </c:pt>
                <c:pt idx="10">
                  <c:v>Effisiensi</c:v>
                </c:pt>
                <c:pt idx="11">
                  <c:v>Tact time</c:v>
                </c:pt>
                <c:pt idx="12">
                  <c:v>Line Balance</c:v>
                </c:pt>
                <c:pt idx="13">
                  <c:v>Rasio Absen</c:v>
                </c:pt>
                <c:pt idx="14">
                  <c:v>Handling defect</c:v>
                </c:pt>
                <c:pt idx="15">
                  <c:v>Morning miting</c:v>
                </c:pt>
                <c:pt idx="16">
                  <c:v>Morng mtg check item</c:v>
                </c:pt>
                <c:pt idx="17">
                  <c:v>Folow Up hasil</c:v>
                </c:pt>
                <c:pt idx="18">
                  <c:v>Handling Absen</c:v>
                </c:pt>
                <c:pt idx="19">
                  <c:v>Handling operator baru</c:v>
                </c:pt>
                <c:pt idx="20">
                  <c:v>Tindakan saat terjadi defect</c:v>
                </c:pt>
                <c:pt idx="21">
                  <c:v>Handling WIP</c:v>
                </c:pt>
                <c:pt idx="22">
                  <c:v>Handling bunyi tdk normal</c:v>
                </c:pt>
                <c:pt idx="23">
                  <c:v>Team Work</c:v>
                </c:pt>
                <c:pt idx="24">
                  <c:v>Disiplin di tempat kerja</c:v>
                </c:pt>
                <c:pt idx="25">
                  <c:v>Persiapan Prod</c:v>
                </c:pt>
              </c:strCache>
            </c:strRef>
          </c:cat>
          <c:val>
            <c:numRef>
              <c:f>'ABDUL (2)'!$I$15:$I$40</c:f>
              <c:numCache>
                <c:formatCode>0.0_ </c:formatCode>
                <c:ptCount val="2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numCache>
            </c:numRef>
          </c:val>
          <c:extLst>
            <c:ext xmlns:c16="http://schemas.microsoft.com/office/drawing/2014/chart" uri="{C3380CC4-5D6E-409C-BE32-E72D297353CC}">
              <c16:uniqueId val="{00000001-B004-40DA-9695-327B59536017}"/>
            </c:ext>
          </c:extLst>
        </c:ser>
        <c:dLbls>
          <c:showLegendKey val="0"/>
          <c:showVal val="0"/>
          <c:showCatName val="0"/>
          <c:showSerName val="0"/>
          <c:showPercent val="0"/>
          <c:showBubbleSize val="0"/>
        </c:dLbls>
        <c:axId val="77503872"/>
        <c:axId val="77534720"/>
      </c:radarChart>
      <c:catAx>
        <c:axId val="7750387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1050" b="0" i="0" u="none" strike="noStrike" baseline="0">
                <a:solidFill>
                  <a:srgbClr val="000000"/>
                </a:solidFill>
                <a:latin typeface="ＭＳ Ｐゴシック"/>
                <a:ea typeface="ＭＳ Ｐゴシック"/>
                <a:cs typeface="ＭＳ Ｐゴシック"/>
              </a:defRPr>
            </a:pPr>
            <a:endParaRPr lang="en-US"/>
          </a:p>
        </c:txPr>
        <c:crossAx val="77534720"/>
        <c:crosses val="autoZero"/>
        <c:auto val="0"/>
        <c:lblAlgn val="ctr"/>
        <c:lblOffset val="100"/>
        <c:noMultiLvlLbl val="0"/>
      </c:catAx>
      <c:valAx>
        <c:axId val="77534720"/>
        <c:scaling>
          <c:orientation val="minMax"/>
        </c:scaling>
        <c:delete val="0"/>
        <c:axPos val="l"/>
        <c:majorGridlines>
          <c:spPr>
            <a:ln w="3175">
              <a:solidFill>
                <a:srgbClr val="000000"/>
              </a:solidFill>
              <a:prstDash val="solid"/>
            </a:ln>
          </c:spPr>
        </c:majorGridlines>
        <c:numFmt formatCode="0.0_ " sourceLinked="1"/>
        <c:majorTickMark val="cross"/>
        <c:minorTickMark val="none"/>
        <c:tickLblPos val="nextTo"/>
        <c:spPr>
          <a:ln w="3175">
            <a:solidFill>
              <a:srgbClr val="000000"/>
            </a:solidFill>
            <a:prstDash val="solid"/>
          </a:ln>
        </c:spPr>
        <c:txPr>
          <a:bodyPr rot="0" vert="horz"/>
          <a:lstStyle/>
          <a:p>
            <a:pPr>
              <a:defRPr sz="1525" b="0" i="0" u="none" strike="noStrike" baseline="0">
                <a:solidFill>
                  <a:srgbClr val="000000"/>
                </a:solidFill>
                <a:latin typeface="ＭＳ Ｐゴシック"/>
                <a:ea typeface="ＭＳ Ｐゴシック"/>
                <a:cs typeface="ＭＳ Ｐゴシック"/>
              </a:defRPr>
            </a:pPr>
            <a:endParaRPr lang="en-US"/>
          </a:p>
        </c:txPr>
        <c:crossAx val="77503872"/>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1200000000000001" footer="0.51200000000000001"/>
    <c:pageSetup orientation="landscape" verticalDpi="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87803799901724"/>
          <c:y val="0.13453116750657437"/>
          <c:w val="0.76782090583308149"/>
          <c:h val="0.76785602227631022"/>
        </c:manualLayout>
      </c:layout>
      <c:radarChart>
        <c:radarStyle val="marker"/>
        <c:varyColors val="0"/>
        <c:ser>
          <c:idx val="0"/>
          <c:order val="0"/>
          <c:spPr>
            <a:ln w="38100">
              <a:solidFill>
                <a:srgbClr val="FF00FF"/>
              </a:solidFill>
              <a:prstDash val="solid"/>
            </a:ln>
          </c:spPr>
          <c:marker>
            <c:symbol val="square"/>
            <c:size val="10"/>
            <c:spPr>
              <a:solidFill>
                <a:srgbClr val="FF00FF"/>
              </a:solidFill>
              <a:ln>
                <a:solidFill>
                  <a:srgbClr val="FF00FF"/>
                </a:solidFill>
                <a:prstDash val="solid"/>
              </a:ln>
            </c:spPr>
          </c:marker>
          <c:cat>
            <c:strRef>
              <c:f>ICHA!$C$15:$C$40</c:f>
              <c:strCache>
                <c:ptCount val="26"/>
                <c:pt idx="0">
                  <c:v>Basic</c:v>
                </c:pt>
                <c:pt idx="1">
                  <c:v>Part No</c:v>
                </c:pt>
                <c:pt idx="2">
                  <c:v>Zumen</c:v>
                </c:pt>
                <c:pt idx="3">
                  <c:v>Drawing</c:v>
                </c:pt>
                <c:pt idx="4">
                  <c:v>Gensunzu</c:v>
                </c:pt>
                <c:pt idx="5">
                  <c:v>Process Efu</c:v>
                </c:pt>
                <c:pt idx="6">
                  <c:v>Defect Tag</c:v>
                </c:pt>
                <c:pt idx="7">
                  <c:v>Defect</c:v>
                </c:pt>
                <c:pt idx="8">
                  <c:v>Rasio Hadir</c:v>
                </c:pt>
                <c:pt idx="9">
                  <c:v>Jam operasional</c:v>
                </c:pt>
                <c:pt idx="10">
                  <c:v>Effisiensi</c:v>
                </c:pt>
                <c:pt idx="11">
                  <c:v>Tact time</c:v>
                </c:pt>
                <c:pt idx="12">
                  <c:v>Line Balance</c:v>
                </c:pt>
                <c:pt idx="13">
                  <c:v>Rasio Absen</c:v>
                </c:pt>
                <c:pt idx="14">
                  <c:v>Handling defect</c:v>
                </c:pt>
                <c:pt idx="15">
                  <c:v>Morning miting</c:v>
                </c:pt>
                <c:pt idx="16">
                  <c:v>Morng mtg check item</c:v>
                </c:pt>
                <c:pt idx="17">
                  <c:v>Folow Up hasil</c:v>
                </c:pt>
                <c:pt idx="18">
                  <c:v>Handling Absen</c:v>
                </c:pt>
                <c:pt idx="19">
                  <c:v>Handling operator baru</c:v>
                </c:pt>
                <c:pt idx="20">
                  <c:v>Tindakan saat terjadi defect</c:v>
                </c:pt>
                <c:pt idx="21">
                  <c:v>Handling WIP</c:v>
                </c:pt>
                <c:pt idx="22">
                  <c:v>Handling bunyi tdk normal</c:v>
                </c:pt>
                <c:pt idx="23">
                  <c:v>Team Work</c:v>
                </c:pt>
                <c:pt idx="24">
                  <c:v>Disiplin di tempat kerja</c:v>
                </c:pt>
                <c:pt idx="25">
                  <c:v>Persiapan Prod</c:v>
                </c:pt>
              </c:strCache>
            </c:strRef>
          </c:cat>
          <c:val>
            <c:numRef>
              <c:f>ICHA!$G$15:$G$40</c:f>
              <c:numCache>
                <c:formatCode>0.0_ </c:formatCode>
                <c:ptCount val="26"/>
                <c:pt idx="0">
                  <c:v>0.84615384615384615</c:v>
                </c:pt>
                <c:pt idx="1">
                  <c:v>0</c:v>
                </c:pt>
                <c:pt idx="2">
                  <c:v>0.2</c:v>
                </c:pt>
                <c:pt idx="3">
                  <c:v>1</c:v>
                </c:pt>
                <c:pt idx="4">
                  <c:v>0.8</c:v>
                </c:pt>
                <c:pt idx="5">
                  <c:v>0.4</c:v>
                </c:pt>
                <c:pt idx="6">
                  <c:v>0.8</c:v>
                </c:pt>
                <c:pt idx="7">
                  <c:v>0.55555555555555558</c:v>
                </c:pt>
                <c:pt idx="8">
                  <c:v>0</c:v>
                </c:pt>
                <c:pt idx="9">
                  <c:v>1</c:v>
                </c:pt>
                <c:pt idx="10">
                  <c:v>1</c:v>
                </c:pt>
                <c:pt idx="11">
                  <c:v>0</c:v>
                </c:pt>
                <c:pt idx="12">
                  <c:v>0</c:v>
                </c:pt>
                <c:pt idx="13">
                  <c:v>0</c:v>
                </c:pt>
                <c:pt idx="14">
                  <c:v>0.25</c:v>
                </c:pt>
                <c:pt idx="15">
                  <c:v>0.83333333333333337</c:v>
                </c:pt>
                <c:pt idx="16">
                  <c:v>0.66666666666666663</c:v>
                </c:pt>
                <c:pt idx="17">
                  <c:v>0.33333333333333331</c:v>
                </c:pt>
                <c:pt idx="18">
                  <c:v>0.33333333333333331</c:v>
                </c:pt>
                <c:pt idx="19">
                  <c:v>0.8</c:v>
                </c:pt>
                <c:pt idx="20">
                  <c:v>0.66666666666666663</c:v>
                </c:pt>
                <c:pt idx="21">
                  <c:v>0.33333333333333331</c:v>
                </c:pt>
                <c:pt idx="22">
                  <c:v>1</c:v>
                </c:pt>
                <c:pt idx="23">
                  <c:v>0.66666666666666663</c:v>
                </c:pt>
                <c:pt idx="24">
                  <c:v>0</c:v>
                </c:pt>
                <c:pt idx="25">
                  <c:v>0.66666666666666663</c:v>
                </c:pt>
              </c:numCache>
            </c:numRef>
          </c:val>
          <c:extLst>
            <c:ext xmlns:c16="http://schemas.microsoft.com/office/drawing/2014/chart" uri="{C3380CC4-5D6E-409C-BE32-E72D297353CC}">
              <c16:uniqueId val="{00000000-56DA-4CD5-8E46-46963786B194}"/>
            </c:ext>
          </c:extLst>
        </c:ser>
        <c:ser>
          <c:idx val="1"/>
          <c:order val="1"/>
          <c:spPr>
            <a:ln w="38100">
              <a:solidFill>
                <a:srgbClr val="0000FF"/>
              </a:solidFill>
              <a:prstDash val="solid"/>
            </a:ln>
          </c:spPr>
          <c:marker>
            <c:symbol val="square"/>
            <c:size val="10"/>
            <c:spPr>
              <a:solidFill>
                <a:srgbClr val="0000FF"/>
              </a:solidFill>
              <a:ln>
                <a:solidFill>
                  <a:srgbClr val="0000FF"/>
                </a:solidFill>
                <a:prstDash val="solid"/>
              </a:ln>
            </c:spPr>
          </c:marker>
          <c:cat>
            <c:strRef>
              <c:f>ICHA!$C$15:$C$40</c:f>
              <c:strCache>
                <c:ptCount val="26"/>
                <c:pt idx="0">
                  <c:v>Basic</c:v>
                </c:pt>
                <c:pt idx="1">
                  <c:v>Part No</c:v>
                </c:pt>
                <c:pt idx="2">
                  <c:v>Zumen</c:v>
                </c:pt>
                <c:pt idx="3">
                  <c:v>Drawing</c:v>
                </c:pt>
                <c:pt idx="4">
                  <c:v>Gensunzu</c:v>
                </c:pt>
                <c:pt idx="5">
                  <c:v>Process Efu</c:v>
                </c:pt>
                <c:pt idx="6">
                  <c:v>Defect Tag</c:v>
                </c:pt>
                <c:pt idx="7">
                  <c:v>Defect</c:v>
                </c:pt>
                <c:pt idx="8">
                  <c:v>Rasio Hadir</c:v>
                </c:pt>
                <c:pt idx="9">
                  <c:v>Jam operasional</c:v>
                </c:pt>
                <c:pt idx="10">
                  <c:v>Effisiensi</c:v>
                </c:pt>
                <c:pt idx="11">
                  <c:v>Tact time</c:v>
                </c:pt>
                <c:pt idx="12">
                  <c:v>Line Balance</c:v>
                </c:pt>
                <c:pt idx="13">
                  <c:v>Rasio Absen</c:v>
                </c:pt>
                <c:pt idx="14">
                  <c:v>Handling defect</c:v>
                </c:pt>
                <c:pt idx="15">
                  <c:v>Morning miting</c:v>
                </c:pt>
                <c:pt idx="16">
                  <c:v>Morng mtg check item</c:v>
                </c:pt>
                <c:pt idx="17">
                  <c:v>Folow Up hasil</c:v>
                </c:pt>
                <c:pt idx="18">
                  <c:v>Handling Absen</c:v>
                </c:pt>
                <c:pt idx="19">
                  <c:v>Handling operator baru</c:v>
                </c:pt>
                <c:pt idx="20">
                  <c:v>Tindakan saat terjadi defect</c:v>
                </c:pt>
                <c:pt idx="21">
                  <c:v>Handling WIP</c:v>
                </c:pt>
                <c:pt idx="22">
                  <c:v>Handling bunyi tdk normal</c:v>
                </c:pt>
                <c:pt idx="23">
                  <c:v>Team Work</c:v>
                </c:pt>
                <c:pt idx="24">
                  <c:v>Disiplin di tempat kerja</c:v>
                </c:pt>
                <c:pt idx="25">
                  <c:v>Persiapan Prod</c:v>
                </c:pt>
              </c:strCache>
            </c:strRef>
          </c:cat>
          <c:val>
            <c:numRef>
              <c:f>ICHA!$I$15:$I$40</c:f>
              <c:numCache>
                <c:formatCode>0.0_ </c:formatCode>
                <c:ptCount val="26"/>
                <c:pt idx="0">
                  <c:v>0.97435897435897434</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numCache>
            </c:numRef>
          </c:val>
          <c:extLst>
            <c:ext xmlns:c16="http://schemas.microsoft.com/office/drawing/2014/chart" uri="{C3380CC4-5D6E-409C-BE32-E72D297353CC}">
              <c16:uniqueId val="{00000001-56DA-4CD5-8E46-46963786B194}"/>
            </c:ext>
          </c:extLst>
        </c:ser>
        <c:dLbls>
          <c:showLegendKey val="0"/>
          <c:showVal val="0"/>
          <c:showCatName val="0"/>
          <c:showSerName val="0"/>
          <c:showPercent val="0"/>
          <c:showBubbleSize val="0"/>
        </c:dLbls>
        <c:axId val="77503872"/>
        <c:axId val="77534720"/>
      </c:radarChart>
      <c:catAx>
        <c:axId val="7750387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1050" b="0" i="0" u="none" strike="noStrike" baseline="0">
                <a:solidFill>
                  <a:srgbClr val="000000"/>
                </a:solidFill>
                <a:latin typeface="ＭＳ Ｐゴシック"/>
                <a:ea typeface="ＭＳ Ｐゴシック"/>
                <a:cs typeface="ＭＳ Ｐゴシック"/>
              </a:defRPr>
            </a:pPr>
            <a:endParaRPr lang="en-US"/>
          </a:p>
        </c:txPr>
        <c:crossAx val="77534720"/>
        <c:crosses val="autoZero"/>
        <c:auto val="0"/>
        <c:lblAlgn val="ctr"/>
        <c:lblOffset val="100"/>
        <c:noMultiLvlLbl val="0"/>
      </c:catAx>
      <c:valAx>
        <c:axId val="77534720"/>
        <c:scaling>
          <c:orientation val="minMax"/>
        </c:scaling>
        <c:delete val="0"/>
        <c:axPos val="l"/>
        <c:majorGridlines>
          <c:spPr>
            <a:ln w="3175">
              <a:solidFill>
                <a:srgbClr val="000000"/>
              </a:solidFill>
              <a:prstDash val="solid"/>
            </a:ln>
          </c:spPr>
        </c:majorGridlines>
        <c:numFmt formatCode="0.0_ " sourceLinked="1"/>
        <c:majorTickMark val="cross"/>
        <c:minorTickMark val="none"/>
        <c:tickLblPos val="nextTo"/>
        <c:spPr>
          <a:ln w="3175">
            <a:solidFill>
              <a:srgbClr val="000000"/>
            </a:solidFill>
            <a:prstDash val="solid"/>
          </a:ln>
        </c:spPr>
        <c:txPr>
          <a:bodyPr rot="0" vert="horz"/>
          <a:lstStyle/>
          <a:p>
            <a:pPr>
              <a:defRPr sz="1525" b="0" i="0" u="none" strike="noStrike" baseline="0">
                <a:solidFill>
                  <a:srgbClr val="000000"/>
                </a:solidFill>
                <a:latin typeface="ＭＳ Ｐゴシック"/>
                <a:ea typeface="ＭＳ Ｐゴシック"/>
                <a:cs typeface="ＭＳ Ｐゴシック"/>
              </a:defRPr>
            </a:pPr>
            <a:endParaRPr lang="en-US"/>
          </a:p>
        </c:txPr>
        <c:crossAx val="77503872"/>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1200000000000001" footer="0.51200000000000001"/>
    <c:pageSetup orientation="landscape" verticalDpi="0"/>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emf"/><Relationship Id="rId1" Type="http://schemas.openxmlformats.org/officeDocument/2006/relationships/image" Target="../media/image1.emf"/><Relationship Id="rId4" Type="http://schemas.microsoft.com/office/2007/relationships/hdphoto" Target="../media/hdphoto1.wdp"/></Relationships>
</file>

<file path=xl/drawings/_rels/drawing10.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16.emf"/><Relationship Id="rId1" Type="http://schemas.openxmlformats.org/officeDocument/2006/relationships/chart" Target="../charts/chart9.xml"/><Relationship Id="rId4" Type="http://schemas.openxmlformats.org/officeDocument/2006/relationships/image" Target="../media/image9.jpeg"/></Relationships>
</file>

<file path=xl/drawings/_rels/drawing11.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16.emf"/><Relationship Id="rId1" Type="http://schemas.openxmlformats.org/officeDocument/2006/relationships/chart" Target="../charts/chart10.xml"/><Relationship Id="rId4" Type="http://schemas.openxmlformats.org/officeDocument/2006/relationships/image" Target="../media/image9.jpeg"/></Relationships>
</file>

<file path=xl/drawings/_rels/drawing1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16.emf"/><Relationship Id="rId1" Type="http://schemas.openxmlformats.org/officeDocument/2006/relationships/chart" Target="../charts/chart11.xml"/><Relationship Id="rId4" Type="http://schemas.openxmlformats.org/officeDocument/2006/relationships/image" Target="../media/image10.jpeg"/></Relationships>
</file>

<file path=xl/drawings/_rels/drawing13.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16.emf"/><Relationship Id="rId1" Type="http://schemas.openxmlformats.org/officeDocument/2006/relationships/chart" Target="../charts/chart12.xml"/><Relationship Id="rId4" Type="http://schemas.openxmlformats.org/officeDocument/2006/relationships/image" Target="../media/image11.jpeg"/></Relationships>
</file>

<file path=xl/drawings/_rels/drawing1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16.emf"/><Relationship Id="rId1" Type="http://schemas.openxmlformats.org/officeDocument/2006/relationships/chart" Target="../charts/chart13.xml"/><Relationship Id="rId4" Type="http://schemas.openxmlformats.org/officeDocument/2006/relationships/image" Target="../media/image12.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16.emf"/><Relationship Id="rId1" Type="http://schemas.openxmlformats.org/officeDocument/2006/relationships/chart" Target="../charts/chart14.xml"/></Relationships>
</file>

<file path=xl/drawings/_rels/drawing16.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16.emf"/><Relationship Id="rId1" Type="http://schemas.openxmlformats.org/officeDocument/2006/relationships/chart" Target="../charts/chart15.xml"/><Relationship Id="rId4" Type="http://schemas.openxmlformats.org/officeDocument/2006/relationships/image" Target="../media/image13.jpeg"/></Relationships>
</file>

<file path=xl/drawings/_rels/drawing17.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16.emf"/><Relationship Id="rId1" Type="http://schemas.openxmlformats.org/officeDocument/2006/relationships/chart" Target="../charts/chart16.xml"/><Relationship Id="rId4" Type="http://schemas.openxmlformats.org/officeDocument/2006/relationships/image" Target="../media/image13.jpeg"/></Relationships>
</file>

<file path=xl/drawings/_rels/drawing18.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16.emf"/><Relationship Id="rId1" Type="http://schemas.openxmlformats.org/officeDocument/2006/relationships/chart" Target="../charts/chart17.xml"/><Relationship Id="rId4" Type="http://schemas.openxmlformats.org/officeDocument/2006/relationships/image" Target="../media/image14.jpeg"/></Relationships>
</file>

<file path=xl/drawings/_rels/drawing19.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16.emf"/><Relationship Id="rId1" Type="http://schemas.openxmlformats.org/officeDocument/2006/relationships/chart" Target="../charts/chart18.xml"/><Relationship Id="rId4" Type="http://schemas.openxmlformats.org/officeDocument/2006/relationships/image" Target="../media/image14.jpeg"/></Relationships>
</file>

<file path=xl/drawings/_rels/drawing2.xml.rels><?xml version="1.0" encoding="UTF-8" standalone="yes"?>
<Relationships xmlns="http://schemas.openxmlformats.org/package/2006/relationships"><Relationship Id="rId8" Type="http://schemas.openxmlformats.org/officeDocument/2006/relationships/image" Target="../media/image10.jpeg"/><Relationship Id="rId13" Type="http://schemas.openxmlformats.org/officeDocument/2006/relationships/image" Target="../media/image15.jpeg"/><Relationship Id="rId3" Type="http://schemas.openxmlformats.org/officeDocument/2006/relationships/image" Target="../media/image5.emf"/><Relationship Id="rId7" Type="http://schemas.openxmlformats.org/officeDocument/2006/relationships/image" Target="../media/image9.jpeg"/><Relationship Id="rId12" Type="http://schemas.openxmlformats.org/officeDocument/2006/relationships/image" Target="../media/image14.jpeg"/><Relationship Id="rId2" Type="http://schemas.openxmlformats.org/officeDocument/2006/relationships/image" Target="../media/image4.png"/><Relationship Id="rId1" Type="http://schemas.openxmlformats.org/officeDocument/2006/relationships/hyperlink" Target="javascript:fDispDetailMailStatusMenu()" TargetMode="External"/><Relationship Id="rId6" Type="http://schemas.openxmlformats.org/officeDocument/2006/relationships/image" Target="../media/image8.jpeg"/><Relationship Id="rId11" Type="http://schemas.openxmlformats.org/officeDocument/2006/relationships/image" Target="../media/image13.jpeg"/><Relationship Id="rId5" Type="http://schemas.openxmlformats.org/officeDocument/2006/relationships/image" Target="../media/image7.jpeg"/><Relationship Id="rId10" Type="http://schemas.openxmlformats.org/officeDocument/2006/relationships/image" Target="../media/image12.jpeg"/><Relationship Id="rId4" Type="http://schemas.openxmlformats.org/officeDocument/2006/relationships/image" Target="../media/image6.jpeg"/><Relationship Id="rId9" Type="http://schemas.openxmlformats.org/officeDocument/2006/relationships/image" Target="../media/image11.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16.emf"/><Relationship Id="rId1" Type="http://schemas.openxmlformats.org/officeDocument/2006/relationships/chart" Target="../charts/chart19.xml"/><Relationship Id="rId4" Type="http://schemas.openxmlformats.org/officeDocument/2006/relationships/image" Target="../media/image15.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7.emf"/></Relationships>
</file>

<file path=xl/drawings/_rels/drawing25.xml.rels><?xml version="1.0" encoding="UTF-8" standalone="yes"?>
<Relationships xmlns="http://schemas.openxmlformats.org/package/2006/relationships"><Relationship Id="rId1" Type="http://schemas.openxmlformats.org/officeDocument/2006/relationships/image" Target="../media/image18.emf"/></Relationships>
</file>

<file path=xl/drawings/_rels/drawing26.xml.rels><?xml version="1.0" encoding="UTF-8" standalone="yes"?>
<Relationships xmlns="http://schemas.openxmlformats.org/package/2006/relationships"><Relationship Id="rId1" Type="http://schemas.openxmlformats.org/officeDocument/2006/relationships/image" Target="../media/image18.emf"/></Relationships>
</file>

<file path=xl/drawings/_rels/drawing27.xml.rels><?xml version="1.0" encoding="UTF-8" standalone="yes"?>
<Relationships xmlns="http://schemas.openxmlformats.org/package/2006/relationships"><Relationship Id="rId1" Type="http://schemas.openxmlformats.org/officeDocument/2006/relationships/image" Target="../media/image19.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9.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9.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image" Target="../media/image19.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9.png"/></Relationships>
</file>

<file path=xl/drawings/_rels/drawing32.xml.rels><?xml version="1.0" encoding="UTF-8" standalone="yes"?>
<Relationships xmlns="http://schemas.openxmlformats.org/package/2006/relationships"><Relationship Id="rId1" Type="http://schemas.openxmlformats.org/officeDocument/2006/relationships/image" Target="../media/image20.png"/></Relationships>
</file>

<file path=xl/drawings/_rels/drawing33.xml.rels><?xml version="1.0" encoding="UTF-8" standalone="yes"?>
<Relationships xmlns="http://schemas.openxmlformats.org/package/2006/relationships"><Relationship Id="rId1" Type="http://schemas.openxmlformats.org/officeDocument/2006/relationships/image" Target="../media/image20.png"/></Relationships>
</file>

<file path=xl/drawings/_rels/drawing34.xml.rels><?xml version="1.0" encoding="UTF-8" standalone="yes"?>
<Relationships xmlns="http://schemas.openxmlformats.org/package/2006/relationships"><Relationship Id="rId1" Type="http://schemas.openxmlformats.org/officeDocument/2006/relationships/image" Target="../media/image21.emf"/></Relationships>
</file>

<file path=xl/drawings/_rels/drawing35.xml.rels><?xml version="1.0" encoding="UTF-8" standalone="yes"?>
<Relationships xmlns="http://schemas.openxmlformats.org/package/2006/relationships"><Relationship Id="rId2" Type="http://schemas.openxmlformats.org/officeDocument/2006/relationships/image" Target="../media/image23.emf"/><Relationship Id="rId1" Type="http://schemas.openxmlformats.org/officeDocument/2006/relationships/image" Target="../media/image22.png"/></Relationships>
</file>

<file path=xl/drawings/_rels/drawing36.xml.rels><?xml version="1.0" encoding="UTF-8" standalone="yes"?>
<Relationships xmlns="http://schemas.openxmlformats.org/package/2006/relationships"><Relationship Id="rId1" Type="http://schemas.openxmlformats.org/officeDocument/2006/relationships/image" Target="../media/image22.png"/></Relationships>
</file>

<file path=xl/drawings/_rels/drawing37.xml.rels><?xml version="1.0" encoding="UTF-8" standalone="yes"?>
<Relationships xmlns="http://schemas.openxmlformats.org/package/2006/relationships"><Relationship Id="rId1" Type="http://schemas.openxmlformats.org/officeDocument/2006/relationships/image" Target="../media/image22.png"/></Relationships>
</file>

<file path=xl/drawings/_rels/drawing38.xml.rels><?xml version="1.0" encoding="UTF-8" standalone="yes"?>
<Relationships xmlns="http://schemas.openxmlformats.org/package/2006/relationships"><Relationship Id="rId1" Type="http://schemas.openxmlformats.org/officeDocument/2006/relationships/image" Target="../media/image22.png"/></Relationships>
</file>

<file path=xl/drawings/_rels/drawing39.xml.rels><?xml version="1.0" encoding="UTF-8" standalone="yes"?>
<Relationships xmlns="http://schemas.openxmlformats.org/package/2006/relationships"><Relationship Id="rId1" Type="http://schemas.openxmlformats.org/officeDocument/2006/relationships/image" Target="../media/image2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0.xml.rels><?xml version="1.0" encoding="UTF-8" standalone="yes"?>
<Relationships xmlns="http://schemas.openxmlformats.org/package/2006/relationships"><Relationship Id="rId1" Type="http://schemas.openxmlformats.org/officeDocument/2006/relationships/image" Target="../media/image22.png"/></Relationships>
</file>

<file path=xl/drawings/_rels/drawing41.xml.rels><?xml version="1.0" encoding="UTF-8" standalone="yes"?>
<Relationships xmlns="http://schemas.openxmlformats.org/package/2006/relationships"><Relationship Id="rId1" Type="http://schemas.openxmlformats.org/officeDocument/2006/relationships/image" Target="../media/image22.png"/></Relationships>
</file>

<file path=xl/drawings/_rels/drawing5.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16.emf"/><Relationship Id="rId1" Type="http://schemas.openxmlformats.org/officeDocument/2006/relationships/chart" Target="../charts/chart4.xml"/><Relationship Id="rId4" Type="http://schemas.openxmlformats.org/officeDocument/2006/relationships/image" Target="../media/image6.jpeg"/></Relationships>
</file>

<file path=xl/drawings/_rels/drawing6.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16.emf"/><Relationship Id="rId1" Type="http://schemas.openxmlformats.org/officeDocument/2006/relationships/chart" Target="../charts/chart5.xml"/><Relationship Id="rId4" Type="http://schemas.openxmlformats.org/officeDocument/2006/relationships/image" Target="../media/image6.jpeg"/></Relationships>
</file>

<file path=xl/drawings/_rels/drawing7.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16.emf"/><Relationship Id="rId1" Type="http://schemas.openxmlformats.org/officeDocument/2006/relationships/chart" Target="../charts/chart6.xml"/><Relationship Id="rId4" Type="http://schemas.openxmlformats.org/officeDocument/2006/relationships/image" Target="../media/image7.jpeg"/></Relationships>
</file>

<file path=xl/drawings/_rels/drawing8.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16.emf"/><Relationship Id="rId1" Type="http://schemas.openxmlformats.org/officeDocument/2006/relationships/chart" Target="../charts/chart7.xml"/><Relationship Id="rId4" Type="http://schemas.openxmlformats.org/officeDocument/2006/relationships/image" Target="../media/image8.jpeg"/></Relationships>
</file>

<file path=xl/drawings/_rels/drawing9.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16.emf"/><Relationship Id="rId1" Type="http://schemas.openxmlformats.org/officeDocument/2006/relationships/chart" Target="../charts/chart8.xml"/><Relationship Id="rId4"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editAs="oneCell">
    <xdr:from>
      <xdr:col>10</xdr:col>
      <xdr:colOff>29766</xdr:colOff>
      <xdr:row>0</xdr:row>
      <xdr:rowOff>11974</xdr:rowOff>
    </xdr:from>
    <xdr:to>
      <xdr:col>30</xdr:col>
      <xdr:colOff>21897</xdr:colOff>
      <xdr:row>6</xdr:row>
      <xdr:rowOff>9922</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40391" y="11974"/>
          <a:ext cx="4456975" cy="10099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317500</xdr:colOff>
      <xdr:row>1</xdr:row>
      <xdr:rowOff>119064</xdr:rowOff>
    </xdr:from>
    <xdr:to>
      <xdr:col>17</xdr:col>
      <xdr:colOff>266561</xdr:colOff>
      <xdr:row>4</xdr:row>
      <xdr:rowOff>69453</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39088"/>
        <a:stretch/>
      </xdr:blipFill>
      <xdr:spPr bwMode="auto">
        <a:xfrm>
          <a:off x="10675938" y="287736"/>
          <a:ext cx="1109920" cy="456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49611</xdr:colOff>
      <xdr:row>1</xdr:row>
      <xdr:rowOff>109141</xdr:rowOff>
    </xdr:from>
    <xdr:to>
      <xdr:col>13</xdr:col>
      <xdr:colOff>0</xdr:colOff>
      <xdr:row>4</xdr:row>
      <xdr:rowOff>79375</xdr:rowOff>
    </xdr:to>
    <xdr:pic>
      <xdr:nvPicPr>
        <xdr:cNvPr id="4" name="Picture 3" descr="103017181438174450680142">
          <a:extLst>
            <a:ext uri="{FF2B5EF4-FFF2-40B4-BE49-F238E27FC236}">
              <a16:creationId xmlns:a16="http://schemas.microsoft.com/office/drawing/2014/main" id="{00000000-0008-0000-0000-000004000000}"/>
            </a:ext>
          </a:extLst>
        </xdr:cNvPr>
        <xdr:cNvPicPr/>
      </xdr:nvPicPr>
      <xdr:blipFill rotWithShape="1">
        <a:blip xmlns:r="http://schemas.openxmlformats.org/officeDocument/2006/relationships" r:embed="rId3" cstate="print">
          <a:extLst>
            <a:ext uri="{BEBA8EAE-BF5A-486C-A8C5-ECC9F3942E4B}">
              <a14:imgProps xmlns:a14="http://schemas.microsoft.com/office/drawing/2010/main">
                <a14:imgLayer r:embed="rId4">
                  <a14:imgEffect>
                    <a14:sharpenSoften amount="50000"/>
                  </a14:imgEffect>
                  <a14:imgEffect>
                    <a14:brightnessContrast bright="40000" contrast="20000"/>
                  </a14:imgEffect>
                </a14:imgLayer>
              </a14:imgProps>
            </a:ext>
            <a:ext uri="{28A0092B-C50C-407E-A947-70E740481C1C}">
              <a14:useLocalDpi xmlns:a14="http://schemas.microsoft.com/office/drawing/2010/main" val="0"/>
            </a:ext>
          </a:extLst>
        </a:blip>
        <a:srcRect l="6156" t="7938"/>
        <a:stretch/>
      </xdr:blipFill>
      <xdr:spPr bwMode="auto">
        <a:xfrm>
          <a:off x="8860236" y="277813"/>
          <a:ext cx="1111248" cy="476250"/>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11259</xdr:colOff>
      <xdr:row>11</xdr:row>
      <xdr:rowOff>160193</xdr:rowOff>
    </xdr:from>
    <xdr:to>
      <xdr:col>22</xdr:col>
      <xdr:colOff>432955</xdr:colOff>
      <xdr:row>41</xdr:row>
      <xdr:rowOff>5195</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85725</xdr:colOff>
      <xdr:row>5</xdr:row>
      <xdr:rowOff>133350</xdr:rowOff>
    </xdr:from>
    <xdr:to>
      <xdr:col>13</xdr:col>
      <xdr:colOff>590550</xdr:colOff>
      <xdr:row>8</xdr:row>
      <xdr:rowOff>104775</xdr:rowOff>
    </xdr:to>
    <xdr:sp macro="" textlink="">
      <xdr:nvSpPr>
        <xdr:cNvPr id="3" name="AutoShape 3">
          <a:extLst>
            <a:ext uri="{FF2B5EF4-FFF2-40B4-BE49-F238E27FC236}">
              <a16:creationId xmlns:a16="http://schemas.microsoft.com/office/drawing/2014/main" id="{00000000-0008-0000-0900-000003000000}"/>
            </a:ext>
          </a:extLst>
        </xdr:cNvPr>
        <xdr:cNvSpPr>
          <a:spLocks noChangeArrowheads="1"/>
        </xdr:cNvSpPr>
      </xdr:nvSpPr>
      <xdr:spPr bwMode="auto">
        <a:xfrm>
          <a:off x="9467850" y="1000125"/>
          <a:ext cx="504825" cy="457200"/>
        </a:xfrm>
        <a:prstGeom prst="rightArrow">
          <a:avLst>
            <a:gd name="adj1" fmla="val 50000"/>
            <a:gd name="adj2" fmla="val 25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17</xdr:col>
      <xdr:colOff>242449</xdr:colOff>
      <xdr:row>12</xdr:row>
      <xdr:rowOff>865</xdr:rowOff>
    </xdr:from>
    <xdr:to>
      <xdr:col>22</xdr:col>
      <xdr:colOff>4324</xdr:colOff>
      <xdr:row>14</xdr:row>
      <xdr:rowOff>64942</xdr:rowOff>
    </xdr:to>
    <xdr:grpSp>
      <xdr:nvGrpSpPr>
        <xdr:cNvPr id="4" name="Group 20">
          <a:extLst>
            <a:ext uri="{FF2B5EF4-FFF2-40B4-BE49-F238E27FC236}">
              <a16:creationId xmlns:a16="http://schemas.microsoft.com/office/drawing/2014/main" id="{00000000-0008-0000-0900-000004000000}"/>
            </a:ext>
          </a:extLst>
        </xdr:cNvPr>
        <xdr:cNvGrpSpPr>
          <a:grpSpLocks/>
        </xdr:cNvGrpSpPr>
      </xdr:nvGrpSpPr>
      <xdr:grpSpPr bwMode="auto">
        <a:xfrm>
          <a:off x="12114063" y="2027092"/>
          <a:ext cx="2376920" cy="393123"/>
          <a:chOff x="11208544" y="1238249"/>
          <a:chExt cx="2714625" cy="504825"/>
        </a:xfrm>
      </xdr:grpSpPr>
      <xdr:sp macro="" textlink="">
        <xdr:nvSpPr>
          <xdr:cNvPr id="5" name="Rectangle 4">
            <a:extLst>
              <a:ext uri="{FF2B5EF4-FFF2-40B4-BE49-F238E27FC236}">
                <a16:creationId xmlns:a16="http://schemas.microsoft.com/office/drawing/2014/main" id="{00000000-0008-0000-0900-000005000000}"/>
              </a:ext>
            </a:extLst>
          </xdr:cNvPr>
          <xdr:cNvSpPr>
            <a:spLocks noChangeArrowheads="1"/>
          </xdr:cNvSpPr>
        </xdr:nvSpPr>
        <xdr:spPr bwMode="auto">
          <a:xfrm>
            <a:off x="11208544" y="1238249"/>
            <a:ext cx="2714625" cy="5048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a:off x="11273556" y="1373980"/>
            <a:ext cx="847725" cy="0"/>
          </a:xfrm>
          <a:prstGeom prst="line">
            <a:avLst/>
          </a:prstGeom>
          <a:noFill/>
          <a:ln w="28575">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noFill/>
              </a14:hiddenFill>
            </a:ext>
          </a:extLst>
        </xdr:spPr>
      </xdr:sp>
      <xdr:sp macro="" textlink="">
        <xdr:nvSpPr>
          <xdr:cNvPr id="7" name="Rectangle 6">
            <a:extLst>
              <a:ext uri="{FF2B5EF4-FFF2-40B4-BE49-F238E27FC236}">
                <a16:creationId xmlns:a16="http://schemas.microsoft.com/office/drawing/2014/main" id="{00000000-0008-0000-0900-000007000000}"/>
              </a:ext>
            </a:extLst>
          </xdr:cNvPr>
          <xdr:cNvSpPr>
            <a:spLocks noChangeArrowheads="1"/>
          </xdr:cNvSpPr>
        </xdr:nvSpPr>
        <xdr:spPr bwMode="auto">
          <a:xfrm>
            <a:off x="11626567" y="1306095"/>
            <a:ext cx="152400" cy="138112"/>
          </a:xfrm>
          <a:prstGeom prst="rect">
            <a:avLst/>
          </a:prstGeom>
          <a:solidFill>
            <a:srgbClr xmlns:mc="http://schemas.openxmlformats.org/markup-compatibility/2006" xmlns:a14="http://schemas.microsoft.com/office/drawing/2010/main" val="FF00FF" mc:Ignorable="a14" a14:legacySpreadsheetColorIndex="14"/>
          </a:solidFill>
          <a:ln w="9525">
            <a:solidFill>
              <a:srgbClr xmlns:mc="http://schemas.openxmlformats.org/markup-compatibility/2006" xmlns:a14="http://schemas.microsoft.com/office/drawing/2010/main" val="FF00FF" mc:Ignorable="a14" a14:legacySpreadsheetColorIndex="14"/>
            </a:solidFill>
            <a:miter lim="800000"/>
            <a:headEnd/>
            <a:tailEnd/>
          </a:ln>
        </xdr:spPr>
      </xdr:sp>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a:off x="11274886" y="1583532"/>
            <a:ext cx="847725" cy="0"/>
          </a:xfrm>
          <a:prstGeom prst="line">
            <a:avLst/>
          </a:prstGeom>
          <a:noFill/>
          <a:ln w="2857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noFill/>
              </a14:hiddenFill>
            </a:ext>
          </a:extLst>
        </xdr:spPr>
      </xdr:sp>
      <xdr:sp macro="" textlink="">
        <xdr:nvSpPr>
          <xdr:cNvPr id="9" name="Rectangle 8">
            <a:extLst>
              <a:ext uri="{FF2B5EF4-FFF2-40B4-BE49-F238E27FC236}">
                <a16:creationId xmlns:a16="http://schemas.microsoft.com/office/drawing/2014/main" id="{00000000-0008-0000-0900-000009000000}"/>
              </a:ext>
            </a:extLst>
          </xdr:cNvPr>
          <xdr:cNvSpPr>
            <a:spLocks noChangeArrowheads="1"/>
          </xdr:cNvSpPr>
        </xdr:nvSpPr>
        <xdr:spPr bwMode="auto">
          <a:xfrm>
            <a:off x="11627897" y="1510924"/>
            <a:ext cx="152400" cy="138113"/>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FF" mc:Ignorable="a14" a14:legacySpreadsheetColorIndex="12"/>
            </a:solidFill>
            <a:miter lim="800000"/>
            <a:headEnd/>
            <a:tailEnd/>
          </a:ln>
        </xdr:spPr>
      </xdr:sp>
      <xdr:sp macro="" textlink="">
        <xdr:nvSpPr>
          <xdr:cNvPr id="10" name="Rectangle 9">
            <a:extLst>
              <a:ext uri="{FF2B5EF4-FFF2-40B4-BE49-F238E27FC236}">
                <a16:creationId xmlns:a16="http://schemas.microsoft.com/office/drawing/2014/main" id="{00000000-0008-0000-0900-00000A000000}"/>
              </a:ext>
            </a:extLst>
          </xdr:cNvPr>
          <xdr:cNvSpPr>
            <a:spLocks noChangeArrowheads="1"/>
          </xdr:cNvSpPr>
        </xdr:nvSpPr>
        <xdr:spPr bwMode="auto">
          <a:xfrm>
            <a:off x="12205320" y="1248149"/>
            <a:ext cx="1516373" cy="22766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altLang="ja-JP" sz="1100" b="0" i="0" u="none" strike="noStrike" baseline="0">
                <a:solidFill>
                  <a:srgbClr val="000000"/>
                </a:solidFill>
                <a:latin typeface="ＭＳ Ｐゴシック"/>
                <a:ea typeface="ＭＳ Ｐゴシック"/>
              </a:rPr>
              <a:t>Sebelum Training</a:t>
            </a:r>
            <a:endParaRPr lang="ja-JP" altLang="en-US" sz="1100" b="0" i="0" u="none" strike="noStrike" baseline="0">
              <a:solidFill>
                <a:srgbClr val="000000"/>
              </a:solidFill>
              <a:latin typeface="ＭＳ Ｐゴシック"/>
              <a:ea typeface="ＭＳ Ｐゴシック"/>
            </a:endParaRPr>
          </a:p>
        </xdr:txBody>
      </xdr:sp>
      <xdr:sp macro="" textlink="">
        <xdr:nvSpPr>
          <xdr:cNvPr id="11" name="Rectangle 10">
            <a:extLst>
              <a:ext uri="{FF2B5EF4-FFF2-40B4-BE49-F238E27FC236}">
                <a16:creationId xmlns:a16="http://schemas.microsoft.com/office/drawing/2014/main" id="{00000000-0008-0000-0900-00000B000000}"/>
              </a:ext>
            </a:extLst>
          </xdr:cNvPr>
          <xdr:cNvSpPr>
            <a:spLocks noChangeArrowheads="1"/>
          </xdr:cNvSpPr>
        </xdr:nvSpPr>
        <xdr:spPr bwMode="auto">
          <a:xfrm>
            <a:off x="12215924" y="1475815"/>
            <a:ext cx="1495165" cy="18807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altLang="ja-JP" sz="1100" b="0" i="0" u="none" strike="noStrike" baseline="0">
                <a:solidFill>
                  <a:srgbClr val="000000"/>
                </a:solidFill>
                <a:latin typeface="ＭＳ Ｐゴシック"/>
                <a:ea typeface="ＭＳ Ｐゴシック"/>
              </a:rPr>
              <a:t>Sesudah training</a:t>
            </a:r>
            <a:endParaRPr lang="ja-JP" altLang="en-US" sz="1100" b="0" i="0" u="none" strike="noStrike" baseline="0">
              <a:solidFill>
                <a:srgbClr val="000000"/>
              </a:solidFill>
              <a:latin typeface="ＭＳ Ｐゴシック"/>
              <a:ea typeface="ＭＳ Ｐゴシック"/>
            </a:endParaRPr>
          </a:p>
        </xdr:txBody>
      </xdr:sp>
    </xdr:grpSp>
    <xdr:clientData/>
  </xdr:twoCellAnchor>
  <xdr:twoCellAnchor editAs="oneCell">
    <xdr:from>
      <xdr:col>14</xdr:col>
      <xdr:colOff>502227</xdr:colOff>
      <xdr:row>42</xdr:row>
      <xdr:rowOff>85928</xdr:rowOff>
    </xdr:from>
    <xdr:to>
      <xdr:col>22</xdr:col>
      <xdr:colOff>136814</xdr:colOff>
      <xdr:row>45</xdr:row>
      <xdr:rowOff>162790</xdr:rowOff>
    </xdr:to>
    <xdr:pic>
      <xdr:nvPicPr>
        <xdr:cNvPr id="12" name="Picture 11">
          <a:extLst>
            <a:ext uri="{FF2B5EF4-FFF2-40B4-BE49-F238E27FC236}">
              <a16:creationId xmlns:a16="http://schemas.microsoft.com/office/drawing/2014/main" id="{00000000-0008-0000-09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93952" y="6696278"/>
          <a:ext cx="4149437" cy="829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43295</xdr:colOff>
      <xdr:row>3</xdr:row>
      <xdr:rowOff>155863</xdr:rowOff>
    </xdr:from>
    <xdr:to>
      <xdr:col>22</xdr:col>
      <xdr:colOff>398318</xdr:colOff>
      <xdr:row>10</xdr:row>
      <xdr:rowOff>147204</xdr:rowOff>
    </xdr:to>
    <xdr:pic>
      <xdr:nvPicPr>
        <xdr:cNvPr id="15" name="Picture 14">
          <a:extLst>
            <a:ext uri="{FF2B5EF4-FFF2-40B4-BE49-F238E27FC236}">
              <a16:creationId xmlns:a16="http://schemas.microsoft.com/office/drawing/2014/main" id="{00000000-0008-0000-0900-00000F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581659" y="640772"/>
          <a:ext cx="2303318" cy="12036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718704</xdr:colOff>
      <xdr:row>4</xdr:row>
      <xdr:rowOff>0</xdr:rowOff>
    </xdr:from>
    <xdr:to>
      <xdr:col>8</xdr:col>
      <xdr:colOff>701385</xdr:colOff>
      <xdr:row>10</xdr:row>
      <xdr:rowOff>155863</xdr:rowOff>
    </xdr:to>
    <xdr:pic>
      <xdr:nvPicPr>
        <xdr:cNvPr id="17" name="Picture 16">
          <a:extLst>
            <a:ext uri="{FF2B5EF4-FFF2-40B4-BE49-F238E27FC236}">
              <a16:creationId xmlns:a16="http://schemas.microsoft.com/office/drawing/2014/main" id="{00000000-0008-0000-0900-000011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524499" y="710045"/>
          <a:ext cx="1420091" cy="1143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9</xdr:col>
      <xdr:colOff>11259</xdr:colOff>
      <xdr:row>11</xdr:row>
      <xdr:rowOff>160193</xdr:rowOff>
    </xdr:from>
    <xdr:to>
      <xdr:col>22</xdr:col>
      <xdr:colOff>432955</xdr:colOff>
      <xdr:row>41</xdr:row>
      <xdr:rowOff>5195</xdr:rowOff>
    </xdr:to>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85725</xdr:colOff>
      <xdr:row>5</xdr:row>
      <xdr:rowOff>133350</xdr:rowOff>
    </xdr:from>
    <xdr:to>
      <xdr:col>13</xdr:col>
      <xdr:colOff>590550</xdr:colOff>
      <xdr:row>8</xdr:row>
      <xdr:rowOff>104775</xdr:rowOff>
    </xdr:to>
    <xdr:sp macro="" textlink="">
      <xdr:nvSpPr>
        <xdr:cNvPr id="3" name="AutoShape 3">
          <a:extLst>
            <a:ext uri="{FF2B5EF4-FFF2-40B4-BE49-F238E27FC236}">
              <a16:creationId xmlns:a16="http://schemas.microsoft.com/office/drawing/2014/main" id="{00000000-0008-0000-0A00-000003000000}"/>
            </a:ext>
          </a:extLst>
        </xdr:cNvPr>
        <xdr:cNvSpPr>
          <a:spLocks noChangeArrowheads="1"/>
        </xdr:cNvSpPr>
      </xdr:nvSpPr>
      <xdr:spPr bwMode="auto">
        <a:xfrm>
          <a:off x="9467850" y="1000125"/>
          <a:ext cx="504825" cy="457200"/>
        </a:xfrm>
        <a:prstGeom prst="rightArrow">
          <a:avLst>
            <a:gd name="adj1" fmla="val 50000"/>
            <a:gd name="adj2" fmla="val 25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17</xdr:col>
      <xdr:colOff>242449</xdr:colOff>
      <xdr:row>12</xdr:row>
      <xdr:rowOff>865</xdr:rowOff>
    </xdr:from>
    <xdr:to>
      <xdr:col>22</xdr:col>
      <xdr:colOff>4324</xdr:colOff>
      <xdr:row>14</xdr:row>
      <xdr:rowOff>64942</xdr:rowOff>
    </xdr:to>
    <xdr:grpSp>
      <xdr:nvGrpSpPr>
        <xdr:cNvPr id="4" name="Group 20">
          <a:extLst>
            <a:ext uri="{FF2B5EF4-FFF2-40B4-BE49-F238E27FC236}">
              <a16:creationId xmlns:a16="http://schemas.microsoft.com/office/drawing/2014/main" id="{00000000-0008-0000-0A00-000004000000}"/>
            </a:ext>
          </a:extLst>
        </xdr:cNvPr>
        <xdr:cNvGrpSpPr>
          <a:grpSpLocks/>
        </xdr:cNvGrpSpPr>
      </xdr:nvGrpSpPr>
      <xdr:grpSpPr bwMode="auto">
        <a:xfrm>
          <a:off x="12114063" y="2027092"/>
          <a:ext cx="2376920" cy="393123"/>
          <a:chOff x="11208544" y="1238249"/>
          <a:chExt cx="2714625" cy="504825"/>
        </a:xfrm>
      </xdr:grpSpPr>
      <xdr:sp macro="" textlink="">
        <xdr:nvSpPr>
          <xdr:cNvPr id="5" name="Rectangle 4">
            <a:extLst>
              <a:ext uri="{FF2B5EF4-FFF2-40B4-BE49-F238E27FC236}">
                <a16:creationId xmlns:a16="http://schemas.microsoft.com/office/drawing/2014/main" id="{00000000-0008-0000-0A00-000005000000}"/>
              </a:ext>
            </a:extLst>
          </xdr:cNvPr>
          <xdr:cNvSpPr>
            <a:spLocks noChangeArrowheads="1"/>
          </xdr:cNvSpPr>
        </xdr:nvSpPr>
        <xdr:spPr bwMode="auto">
          <a:xfrm>
            <a:off x="11208544" y="1238249"/>
            <a:ext cx="2714625" cy="5048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 name="Line 5">
            <a:extLst>
              <a:ext uri="{FF2B5EF4-FFF2-40B4-BE49-F238E27FC236}">
                <a16:creationId xmlns:a16="http://schemas.microsoft.com/office/drawing/2014/main" id="{00000000-0008-0000-0A00-000006000000}"/>
              </a:ext>
            </a:extLst>
          </xdr:cNvPr>
          <xdr:cNvSpPr>
            <a:spLocks noChangeShapeType="1"/>
          </xdr:cNvSpPr>
        </xdr:nvSpPr>
        <xdr:spPr bwMode="auto">
          <a:xfrm>
            <a:off x="11273556" y="1373980"/>
            <a:ext cx="847725" cy="0"/>
          </a:xfrm>
          <a:prstGeom prst="line">
            <a:avLst/>
          </a:prstGeom>
          <a:noFill/>
          <a:ln w="28575">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noFill/>
              </a14:hiddenFill>
            </a:ext>
          </a:extLst>
        </xdr:spPr>
      </xdr:sp>
      <xdr:sp macro="" textlink="">
        <xdr:nvSpPr>
          <xdr:cNvPr id="7" name="Rectangle 6">
            <a:extLst>
              <a:ext uri="{FF2B5EF4-FFF2-40B4-BE49-F238E27FC236}">
                <a16:creationId xmlns:a16="http://schemas.microsoft.com/office/drawing/2014/main" id="{00000000-0008-0000-0A00-000007000000}"/>
              </a:ext>
            </a:extLst>
          </xdr:cNvPr>
          <xdr:cNvSpPr>
            <a:spLocks noChangeArrowheads="1"/>
          </xdr:cNvSpPr>
        </xdr:nvSpPr>
        <xdr:spPr bwMode="auto">
          <a:xfrm>
            <a:off x="11626567" y="1306095"/>
            <a:ext cx="152400" cy="138112"/>
          </a:xfrm>
          <a:prstGeom prst="rect">
            <a:avLst/>
          </a:prstGeom>
          <a:solidFill>
            <a:srgbClr xmlns:mc="http://schemas.openxmlformats.org/markup-compatibility/2006" xmlns:a14="http://schemas.microsoft.com/office/drawing/2010/main" val="FF00FF" mc:Ignorable="a14" a14:legacySpreadsheetColorIndex="14"/>
          </a:solidFill>
          <a:ln w="9525">
            <a:solidFill>
              <a:srgbClr xmlns:mc="http://schemas.openxmlformats.org/markup-compatibility/2006" xmlns:a14="http://schemas.microsoft.com/office/drawing/2010/main" val="FF00FF" mc:Ignorable="a14" a14:legacySpreadsheetColorIndex="14"/>
            </a:solidFill>
            <a:miter lim="800000"/>
            <a:headEnd/>
            <a:tailEnd/>
          </a:ln>
        </xdr:spPr>
      </xdr:sp>
      <xdr:sp macro="" textlink="">
        <xdr:nvSpPr>
          <xdr:cNvPr id="8" name="Line 7">
            <a:extLst>
              <a:ext uri="{FF2B5EF4-FFF2-40B4-BE49-F238E27FC236}">
                <a16:creationId xmlns:a16="http://schemas.microsoft.com/office/drawing/2014/main" id="{00000000-0008-0000-0A00-000008000000}"/>
              </a:ext>
            </a:extLst>
          </xdr:cNvPr>
          <xdr:cNvSpPr>
            <a:spLocks noChangeShapeType="1"/>
          </xdr:cNvSpPr>
        </xdr:nvSpPr>
        <xdr:spPr bwMode="auto">
          <a:xfrm>
            <a:off x="11274886" y="1583532"/>
            <a:ext cx="847725" cy="0"/>
          </a:xfrm>
          <a:prstGeom prst="line">
            <a:avLst/>
          </a:prstGeom>
          <a:noFill/>
          <a:ln w="2857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noFill/>
              </a14:hiddenFill>
            </a:ext>
          </a:extLst>
        </xdr:spPr>
      </xdr:sp>
      <xdr:sp macro="" textlink="">
        <xdr:nvSpPr>
          <xdr:cNvPr id="9" name="Rectangle 8">
            <a:extLst>
              <a:ext uri="{FF2B5EF4-FFF2-40B4-BE49-F238E27FC236}">
                <a16:creationId xmlns:a16="http://schemas.microsoft.com/office/drawing/2014/main" id="{00000000-0008-0000-0A00-000009000000}"/>
              </a:ext>
            </a:extLst>
          </xdr:cNvPr>
          <xdr:cNvSpPr>
            <a:spLocks noChangeArrowheads="1"/>
          </xdr:cNvSpPr>
        </xdr:nvSpPr>
        <xdr:spPr bwMode="auto">
          <a:xfrm>
            <a:off x="11627897" y="1510924"/>
            <a:ext cx="152400" cy="138113"/>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FF" mc:Ignorable="a14" a14:legacySpreadsheetColorIndex="12"/>
            </a:solidFill>
            <a:miter lim="800000"/>
            <a:headEnd/>
            <a:tailEnd/>
          </a:ln>
        </xdr:spPr>
      </xdr:sp>
      <xdr:sp macro="" textlink="">
        <xdr:nvSpPr>
          <xdr:cNvPr id="10" name="Rectangle 9">
            <a:extLst>
              <a:ext uri="{FF2B5EF4-FFF2-40B4-BE49-F238E27FC236}">
                <a16:creationId xmlns:a16="http://schemas.microsoft.com/office/drawing/2014/main" id="{00000000-0008-0000-0A00-00000A000000}"/>
              </a:ext>
            </a:extLst>
          </xdr:cNvPr>
          <xdr:cNvSpPr>
            <a:spLocks noChangeArrowheads="1"/>
          </xdr:cNvSpPr>
        </xdr:nvSpPr>
        <xdr:spPr bwMode="auto">
          <a:xfrm>
            <a:off x="12205320" y="1248149"/>
            <a:ext cx="1516373" cy="22766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altLang="ja-JP" sz="1100" b="0" i="0" u="none" strike="noStrike" baseline="0">
                <a:solidFill>
                  <a:srgbClr val="000000"/>
                </a:solidFill>
                <a:latin typeface="ＭＳ Ｐゴシック"/>
                <a:ea typeface="ＭＳ Ｐゴシック"/>
              </a:rPr>
              <a:t>Sebelum Training</a:t>
            </a:r>
            <a:endParaRPr lang="ja-JP" altLang="en-US" sz="1100" b="0" i="0" u="none" strike="noStrike" baseline="0">
              <a:solidFill>
                <a:srgbClr val="000000"/>
              </a:solidFill>
              <a:latin typeface="ＭＳ Ｐゴシック"/>
              <a:ea typeface="ＭＳ Ｐゴシック"/>
            </a:endParaRPr>
          </a:p>
        </xdr:txBody>
      </xdr:sp>
      <xdr:sp macro="" textlink="">
        <xdr:nvSpPr>
          <xdr:cNvPr id="11" name="Rectangle 10">
            <a:extLst>
              <a:ext uri="{FF2B5EF4-FFF2-40B4-BE49-F238E27FC236}">
                <a16:creationId xmlns:a16="http://schemas.microsoft.com/office/drawing/2014/main" id="{00000000-0008-0000-0A00-00000B000000}"/>
              </a:ext>
            </a:extLst>
          </xdr:cNvPr>
          <xdr:cNvSpPr>
            <a:spLocks noChangeArrowheads="1"/>
          </xdr:cNvSpPr>
        </xdr:nvSpPr>
        <xdr:spPr bwMode="auto">
          <a:xfrm>
            <a:off x="12215924" y="1475815"/>
            <a:ext cx="1495165" cy="18807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altLang="ja-JP" sz="1100" b="0" i="0" u="none" strike="noStrike" baseline="0">
                <a:solidFill>
                  <a:srgbClr val="000000"/>
                </a:solidFill>
                <a:latin typeface="ＭＳ Ｐゴシック"/>
                <a:ea typeface="ＭＳ Ｐゴシック"/>
              </a:rPr>
              <a:t>Sesudah training</a:t>
            </a:r>
            <a:endParaRPr lang="ja-JP" altLang="en-US" sz="1100" b="0" i="0" u="none" strike="noStrike" baseline="0">
              <a:solidFill>
                <a:srgbClr val="000000"/>
              </a:solidFill>
              <a:latin typeface="ＭＳ Ｐゴシック"/>
              <a:ea typeface="ＭＳ Ｐゴシック"/>
            </a:endParaRPr>
          </a:p>
        </xdr:txBody>
      </xdr:sp>
    </xdr:grpSp>
    <xdr:clientData/>
  </xdr:twoCellAnchor>
  <xdr:twoCellAnchor editAs="oneCell">
    <xdr:from>
      <xdr:col>14</xdr:col>
      <xdr:colOff>502227</xdr:colOff>
      <xdr:row>42</xdr:row>
      <xdr:rowOff>85928</xdr:rowOff>
    </xdr:from>
    <xdr:to>
      <xdr:col>22</xdr:col>
      <xdr:colOff>136814</xdr:colOff>
      <xdr:row>45</xdr:row>
      <xdr:rowOff>162790</xdr:rowOff>
    </xdr:to>
    <xdr:pic>
      <xdr:nvPicPr>
        <xdr:cNvPr id="12" name="Picture 11">
          <a:extLst>
            <a:ext uri="{FF2B5EF4-FFF2-40B4-BE49-F238E27FC236}">
              <a16:creationId xmlns:a16="http://schemas.microsoft.com/office/drawing/2014/main" id="{00000000-0008-0000-0A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93952" y="6696278"/>
          <a:ext cx="4149437" cy="829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43295</xdr:colOff>
      <xdr:row>3</xdr:row>
      <xdr:rowOff>155863</xdr:rowOff>
    </xdr:from>
    <xdr:to>
      <xdr:col>22</xdr:col>
      <xdr:colOff>398318</xdr:colOff>
      <xdr:row>10</xdr:row>
      <xdr:rowOff>147204</xdr:rowOff>
    </xdr:to>
    <xdr:pic>
      <xdr:nvPicPr>
        <xdr:cNvPr id="13" name="Picture 12">
          <a:extLst>
            <a:ext uri="{FF2B5EF4-FFF2-40B4-BE49-F238E27FC236}">
              <a16:creationId xmlns:a16="http://schemas.microsoft.com/office/drawing/2014/main" id="{00000000-0008-0000-0A00-00000D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587720" y="632113"/>
          <a:ext cx="2317173" cy="11914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xdr:row>
      <xdr:rowOff>8659</xdr:rowOff>
    </xdr:from>
    <xdr:to>
      <xdr:col>8</xdr:col>
      <xdr:colOff>701386</xdr:colOff>
      <xdr:row>10</xdr:row>
      <xdr:rowOff>164522</xdr:rowOff>
    </xdr:to>
    <xdr:pic>
      <xdr:nvPicPr>
        <xdr:cNvPr id="14" name="Picture 13">
          <a:extLst>
            <a:ext uri="{FF2B5EF4-FFF2-40B4-BE49-F238E27FC236}">
              <a16:creationId xmlns:a16="http://schemas.microsoft.com/office/drawing/2014/main" id="{00000000-0008-0000-0A00-00000E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524500" y="718704"/>
          <a:ext cx="1420091" cy="1143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9</xdr:col>
      <xdr:colOff>11259</xdr:colOff>
      <xdr:row>11</xdr:row>
      <xdr:rowOff>160193</xdr:rowOff>
    </xdr:from>
    <xdr:to>
      <xdr:col>22</xdr:col>
      <xdr:colOff>432955</xdr:colOff>
      <xdr:row>41</xdr:row>
      <xdr:rowOff>5195</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85725</xdr:colOff>
      <xdr:row>5</xdr:row>
      <xdr:rowOff>133350</xdr:rowOff>
    </xdr:from>
    <xdr:to>
      <xdr:col>13</xdr:col>
      <xdr:colOff>590550</xdr:colOff>
      <xdr:row>8</xdr:row>
      <xdr:rowOff>104775</xdr:rowOff>
    </xdr:to>
    <xdr:sp macro="" textlink="">
      <xdr:nvSpPr>
        <xdr:cNvPr id="3" name="AutoShape 3">
          <a:extLst>
            <a:ext uri="{FF2B5EF4-FFF2-40B4-BE49-F238E27FC236}">
              <a16:creationId xmlns:a16="http://schemas.microsoft.com/office/drawing/2014/main" id="{00000000-0008-0000-0B00-000003000000}"/>
            </a:ext>
          </a:extLst>
        </xdr:cNvPr>
        <xdr:cNvSpPr>
          <a:spLocks noChangeArrowheads="1"/>
        </xdr:cNvSpPr>
      </xdr:nvSpPr>
      <xdr:spPr bwMode="auto">
        <a:xfrm>
          <a:off x="9467850" y="1000125"/>
          <a:ext cx="504825" cy="457200"/>
        </a:xfrm>
        <a:prstGeom prst="rightArrow">
          <a:avLst>
            <a:gd name="adj1" fmla="val 50000"/>
            <a:gd name="adj2" fmla="val 25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17</xdr:col>
      <xdr:colOff>242449</xdr:colOff>
      <xdr:row>12</xdr:row>
      <xdr:rowOff>865</xdr:rowOff>
    </xdr:from>
    <xdr:to>
      <xdr:col>22</xdr:col>
      <xdr:colOff>4324</xdr:colOff>
      <xdr:row>14</xdr:row>
      <xdr:rowOff>64942</xdr:rowOff>
    </xdr:to>
    <xdr:grpSp>
      <xdr:nvGrpSpPr>
        <xdr:cNvPr id="4" name="Group 20">
          <a:extLst>
            <a:ext uri="{FF2B5EF4-FFF2-40B4-BE49-F238E27FC236}">
              <a16:creationId xmlns:a16="http://schemas.microsoft.com/office/drawing/2014/main" id="{00000000-0008-0000-0B00-000004000000}"/>
            </a:ext>
          </a:extLst>
        </xdr:cNvPr>
        <xdr:cNvGrpSpPr>
          <a:grpSpLocks/>
        </xdr:cNvGrpSpPr>
      </xdr:nvGrpSpPr>
      <xdr:grpSpPr bwMode="auto">
        <a:xfrm>
          <a:off x="12114063" y="2027092"/>
          <a:ext cx="2376920" cy="393123"/>
          <a:chOff x="11208544" y="1238249"/>
          <a:chExt cx="2714625" cy="504825"/>
        </a:xfrm>
      </xdr:grpSpPr>
      <xdr:sp macro="" textlink="">
        <xdr:nvSpPr>
          <xdr:cNvPr id="5" name="Rectangle 4">
            <a:extLst>
              <a:ext uri="{FF2B5EF4-FFF2-40B4-BE49-F238E27FC236}">
                <a16:creationId xmlns:a16="http://schemas.microsoft.com/office/drawing/2014/main" id="{00000000-0008-0000-0B00-000005000000}"/>
              </a:ext>
            </a:extLst>
          </xdr:cNvPr>
          <xdr:cNvSpPr>
            <a:spLocks noChangeArrowheads="1"/>
          </xdr:cNvSpPr>
        </xdr:nvSpPr>
        <xdr:spPr bwMode="auto">
          <a:xfrm>
            <a:off x="11208544" y="1238249"/>
            <a:ext cx="2714625" cy="5048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 name="Line 5">
            <a:extLst>
              <a:ext uri="{FF2B5EF4-FFF2-40B4-BE49-F238E27FC236}">
                <a16:creationId xmlns:a16="http://schemas.microsoft.com/office/drawing/2014/main" id="{00000000-0008-0000-0B00-000006000000}"/>
              </a:ext>
            </a:extLst>
          </xdr:cNvPr>
          <xdr:cNvSpPr>
            <a:spLocks noChangeShapeType="1"/>
          </xdr:cNvSpPr>
        </xdr:nvSpPr>
        <xdr:spPr bwMode="auto">
          <a:xfrm>
            <a:off x="11273556" y="1373980"/>
            <a:ext cx="847725" cy="0"/>
          </a:xfrm>
          <a:prstGeom prst="line">
            <a:avLst/>
          </a:prstGeom>
          <a:noFill/>
          <a:ln w="28575">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noFill/>
              </a14:hiddenFill>
            </a:ext>
          </a:extLst>
        </xdr:spPr>
      </xdr:sp>
      <xdr:sp macro="" textlink="">
        <xdr:nvSpPr>
          <xdr:cNvPr id="7" name="Rectangle 6">
            <a:extLst>
              <a:ext uri="{FF2B5EF4-FFF2-40B4-BE49-F238E27FC236}">
                <a16:creationId xmlns:a16="http://schemas.microsoft.com/office/drawing/2014/main" id="{00000000-0008-0000-0B00-000007000000}"/>
              </a:ext>
            </a:extLst>
          </xdr:cNvPr>
          <xdr:cNvSpPr>
            <a:spLocks noChangeArrowheads="1"/>
          </xdr:cNvSpPr>
        </xdr:nvSpPr>
        <xdr:spPr bwMode="auto">
          <a:xfrm>
            <a:off x="11626567" y="1306095"/>
            <a:ext cx="152400" cy="138112"/>
          </a:xfrm>
          <a:prstGeom prst="rect">
            <a:avLst/>
          </a:prstGeom>
          <a:solidFill>
            <a:srgbClr xmlns:mc="http://schemas.openxmlformats.org/markup-compatibility/2006" xmlns:a14="http://schemas.microsoft.com/office/drawing/2010/main" val="FF00FF" mc:Ignorable="a14" a14:legacySpreadsheetColorIndex="14"/>
          </a:solidFill>
          <a:ln w="9525">
            <a:solidFill>
              <a:srgbClr xmlns:mc="http://schemas.openxmlformats.org/markup-compatibility/2006" xmlns:a14="http://schemas.microsoft.com/office/drawing/2010/main" val="FF00FF" mc:Ignorable="a14" a14:legacySpreadsheetColorIndex="14"/>
            </a:solidFill>
            <a:miter lim="800000"/>
            <a:headEnd/>
            <a:tailEnd/>
          </a:ln>
        </xdr:spPr>
      </xdr:sp>
      <xdr:sp macro="" textlink="">
        <xdr:nvSpPr>
          <xdr:cNvPr id="8" name="Line 7">
            <a:extLst>
              <a:ext uri="{FF2B5EF4-FFF2-40B4-BE49-F238E27FC236}">
                <a16:creationId xmlns:a16="http://schemas.microsoft.com/office/drawing/2014/main" id="{00000000-0008-0000-0B00-000008000000}"/>
              </a:ext>
            </a:extLst>
          </xdr:cNvPr>
          <xdr:cNvSpPr>
            <a:spLocks noChangeShapeType="1"/>
          </xdr:cNvSpPr>
        </xdr:nvSpPr>
        <xdr:spPr bwMode="auto">
          <a:xfrm>
            <a:off x="11274886" y="1583532"/>
            <a:ext cx="847725" cy="0"/>
          </a:xfrm>
          <a:prstGeom prst="line">
            <a:avLst/>
          </a:prstGeom>
          <a:noFill/>
          <a:ln w="2857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noFill/>
              </a14:hiddenFill>
            </a:ext>
          </a:extLst>
        </xdr:spPr>
      </xdr:sp>
      <xdr:sp macro="" textlink="">
        <xdr:nvSpPr>
          <xdr:cNvPr id="9" name="Rectangle 8">
            <a:extLst>
              <a:ext uri="{FF2B5EF4-FFF2-40B4-BE49-F238E27FC236}">
                <a16:creationId xmlns:a16="http://schemas.microsoft.com/office/drawing/2014/main" id="{00000000-0008-0000-0B00-000009000000}"/>
              </a:ext>
            </a:extLst>
          </xdr:cNvPr>
          <xdr:cNvSpPr>
            <a:spLocks noChangeArrowheads="1"/>
          </xdr:cNvSpPr>
        </xdr:nvSpPr>
        <xdr:spPr bwMode="auto">
          <a:xfrm>
            <a:off x="11627897" y="1510924"/>
            <a:ext cx="152400" cy="138113"/>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FF" mc:Ignorable="a14" a14:legacySpreadsheetColorIndex="12"/>
            </a:solidFill>
            <a:miter lim="800000"/>
            <a:headEnd/>
            <a:tailEnd/>
          </a:ln>
        </xdr:spPr>
      </xdr:sp>
      <xdr:sp macro="" textlink="">
        <xdr:nvSpPr>
          <xdr:cNvPr id="10" name="Rectangle 9">
            <a:extLst>
              <a:ext uri="{FF2B5EF4-FFF2-40B4-BE49-F238E27FC236}">
                <a16:creationId xmlns:a16="http://schemas.microsoft.com/office/drawing/2014/main" id="{00000000-0008-0000-0B00-00000A000000}"/>
              </a:ext>
            </a:extLst>
          </xdr:cNvPr>
          <xdr:cNvSpPr>
            <a:spLocks noChangeArrowheads="1"/>
          </xdr:cNvSpPr>
        </xdr:nvSpPr>
        <xdr:spPr bwMode="auto">
          <a:xfrm>
            <a:off x="12205320" y="1248149"/>
            <a:ext cx="1516373" cy="22766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altLang="ja-JP" sz="1100" b="0" i="0" u="none" strike="noStrike" baseline="0">
                <a:solidFill>
                  <a:srgbClr val="000000"/>
                </a:solidFill>
                <a:latin typeface="ＭＳ Ｐゴシック"/>
                <a:ea typeface="ＭＳ Ｐゴシック"/>
              </a:rPr>
              <a:t>Sebelum Training</a:t>
            </a:r>
            <a:endParaRPr lang="ja-JP" altLang="en-US" sz="1100" b="0" i="0" u="none" strike="noStrike" baseline="0">
              <a:solidFill>
                <a:srgbClr val="000000"/>
              </a:solidFill>
              <a:latin typeface="ＭＳ Ｐゴシック"/>
              <a:ea typeface="ＭＳ Ｐゴシック"/>
            </a:endParaRPr>
          </a:p>
        </xdr:txBody>
      </xdr:sp>
      <xdr:sp macro="" textlink="">
        <xdr:nvSpPr>
          <xdr:cNvPr id="11" name="Rectangle 10">
            <a:extLst>
              <a:ext uri="{FF2B5EF4-FFF2-40B4-BE49-F238E27FC236}">
                <a16:creationId xmlns:a16="http://schemas.microsoft.com/office/drawing/2014/main" id="{00000000-0008-0000-0B00-00000B000000}"/>
              </a:ext>
            </a:extLst>
          </xdr:cNvPr>
          <xdr:cNvSpPr>
            <a:spLocks noChangeArrowheads="1"/>
          </xdr:cNvSpPr>
        </xdr:nvSpPr>
        <xdr:spPr bwMode="auto">
          <a:xfrm>
            <a:off x="12215924" y="1475815"/>
            <a:ext cx="1495165" cy="18807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altLang="ja-JP" sz="1100" b="0" i="0" u="none" strike="noStrike" baseline="0">
                <a:solidFill>
                  <a:srgbClr val="000000"/>
                </a:solidFill>
                <a:latin typeface="ＭＳ Ｐゴシック"/>
                <a:ea typeface="ＭＳ Ｐゴシック"/>
              </a:rPr>
              <a:t>Sesudah training</a:t>
            </a:r>
            <a:endParaRPr lang="ja-JP" altLang="en-US" sz="1100" b="0" i="0" u="none" strike="noStrike" baseline="0">
              <a:solidFill>
                <a:srgbClr val="000000"/>
              </a:solidFill>
              <a:latin typeface="ＭＳ Ｐゴシック"/>
              <a:ea typeface="ＭＳ Ｐゴシック"/>
            </a:endParaRPr>
          </a:p>
        </xdr:txBody>
      </xdr:sp>
    </xdr:grpSp>
    <xdr:clientData/>
  </xdr:twoCellAnchor>
  <xdr:twoCellAnchor editAs="oneCell">
    <xdr:from>
      <xdr:col>14</xdr:col>
      <xdr:colOff>502227</xdr:colOff>
      <xdr:row>42</xdr:row>
      <xdr:rowOff>85928</xdr:rowOff>
    </xdr:from>
    <xdr:to>
      <xdr:col>22</xdr:col>
      <xdr:colOff>136814</xdr:colOff>
      <xdr:row>45</xdr:row>
      <xdr:rowOff>162790</xdr:rowOff>
    </xdr:to>
    <xdr:pic>
      <xdr:nvPicPr>
        <xdr:cNvPr id="12" name="Picture 11">
          <a:extLst>
            <a:ext uri="{FF2B5EF4-FFF2-40B4-BE49-F238E27FC236}">
              <a16:creationId xmlns:a16="http://schemas.microsoft.com/office/drawing/2014/main" id="{00000000-0008-0000-0B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93952" y="6696278"/>
          <a:ext cx="4149437" cy="829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69273</xdr:colOff>
      <xdr:row>3</xdr:row>
      <xdr:rowOff>181841</xdr:rowOff>
    </xdr:from>
    <xdr:to>
      <xdr:col>22</xdr:col>
      <xdr:colOff>424296</xdr:colOff>
      <xdr:row>11</xdr:row>
      <xdr:rowOff>8659</xdr:rowOff>
    </xdr:to>
    <xdr:pic>
      <xdr:nvPicPr>
        <xdr:cNvPr id="15" name="Picture 14">
          <a:extLst>
            <a:ext uri="{FF2B5EF4-FFF2-40B4-BE49-F238E27FC236}">
              <a16:creationId xmlns:a16="http://schemas.microsoft.com/office/drawing/2014/main" id="{00000000-0008-0000-0B00-00000F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607637" y="666750"/>
          <a:ext cx="2303318" cy="12036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718704</xdr:colOff>
      <xdr:row>4</xdr:row>
      <xdr:rowOff>8659</xdr:rowOff>
    </xdr:from>
    <xdr:to>
      <xdr:col>8</xdr:col>
      <xdr:colOff>718703</xdr:colOff>
      <xdr:row>11</xdr:row>
      <xdr:rowOff>0</xdr:rowOff>
    </xdr:to>
    <xdr:pic>
      <xdr:nvPicPr>
        <xdr:cNvPr id="16" name="Picture 15">
          <a:extLst>
            <a:ext uri="{FF2B5EF4-FFF2-40B4-BE49-F238E27FC236}">
              <a16:creationId xmlns:a16="http://schemas.microsoft.com/office/drawing/2014/main" id="{00000000-0008-0000-0B00-000010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524499" y="718704"/>
          <a:ext cx="1437409" cy="114300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9</xdr:col>
      <xdr:colOff>11259</xdr:colOff>
      <xdr:row>11</xdr:row>
      <xdr:rowOff>160193</xdr:rowOff>
    </xdr:from>
    <xdr:to>
      <xdr:col>22</xdr:col>
      <xdr:colOff>432955</xdr:colOff>
      <xdr:row>41</xdr:row>
      <xdr:rowOff>5195</xdr:rowOff>
    </xdr:to>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85725</xdr:colOff>
      <xdr:row>5</xdr:row>
      <xdr:rowOff>133350</xdr:rowOff>
    </xdr:from>
    <xdr:to>
      <xdr:col>13</xdr:col>
      <xdr:colOff>590550</xdr:colOff>
      <xdr:row>8</xdr:row>
      <xdr:rowOff>104775</xdr:rowOff>
    </xdr:to>
    <xdr:sp macro="" textlink="">
      <xdr:nvSpPr>
        <xdr:cNvPr id="3" name="AutoShape 3">
          <a:extLst>
            <a:ext uri="{FF2B5EF4-FFF2-40B4-BE49-F238E27FC236}">
              <a16:creationId xmlns:a16="http://schemas.microsoft.com/office/drawing/2014/main" id="{00000000-0008-0000-0C00-000003000000}"/>
            </a:ext>
          </a:extLst>
        </xdr:cNvPr>
        <xdr:cNvSpPr>
          <a:spLocks noChangeArrowheads="1"/>
        </xdr:cNvSpPr>
      </xdr:nvSpPr>
      <xdr:spPr bwMode="auto">
        <a:xfrm>
          <a:off x="9467850" y="1000125"/>
          <a:ext cx="504825" cy="457200"/>
        </a:xfrm>
        <a:prstGeom prst="rightArrow">
          <a:avLst>
            <a:gd name="adj1" fmla="val 50000"/>
            <a:gd name="adj2" fmla="val 25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17</xdr:col>
      <xdr:colOff>242449</xdr:colOff>
      <xdr:row>12</xdr:row>
      <xdr:rowOff>865</xdr:rowOff>
    </xdr:from>
    <xdr:to>
      <xdr:col>22</xdr:col>
      <xdr:colOff>4324</xdr:colOff>
      <xdr:row>14</xdr:row>
      <xdr:rowOff>64942</xdr:rowOff>
    </xdr:to>
    <xdr:grpSp>
      <xdr:nvGrpSpPr>
        <xdr:cNvPr id="4" name="Group 20">
          <a:extLst>
            <a:ext uri="{FF2B5EF4-FFF2-40B4-BE49-F238E27FC236}">
              <a16:creationId xmlns:a16="http://schemas.microsoft.com/office/drawing/2014/main" id="{00000000-0008-0000-0C00-000004000000}"/>
            </a:ext>
          </a:extLst>
        </xdr:cNvPr>
        <xdr:cNvGrpSpPr>
          <a:grpSpLocks/>
        </xdr:cNvGrpSpPr>
      </xdr:nvGrpSpPr>
      <xdr:grpSpPr bwMode="auto">
        <a:xfrm>
          <a:off x="12114063" y="2027092"/>
          <a:ext cx="2376920" cy="393123"/>
          <a:chOff x="11208544" y="1238249"/>
          <a:chExt cx="2714625" cy="504825"/>
        </a:xfrm>
      </xdr:grpSpPr>
      <xdr:sp macro="" textlink="">
        <xdr:nvSpPr>
          <xdr:cNvPr id="5" name="Rectangle 4">
            <a:extLst>
              <a:ext uri="{FF2B5EF4-FFF2-40B4-BE49-F238E27FC236}">
                <a16:creationId xmlns:a16="http://schemas.microsoft.com/office/drawing/2014/main" id="{00000000-0008-0000-0C00-000005000000}"/>
              </a:ext>
            </a:extLst>
          </xdr:cNvPr>
          <xdr:cNvSpPr>
            <a:spLocks noChangeArrowheads="1"/>
          </xdr:cNvSpPr>
        </xdr:nvSpPr>
        <xdr:spPr bwMode="auto">
          <a:xfrm>
            <a:off x="11208544" y="1238249"/>
            <a:ext cx="2714625" cy="5048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 name="Line 5">
            <a:extLst>
              <a:ext uri="{FF2B5EF4-FFF2-40B4-BE49-F238E27FC236}">
                <a16:creationId xmlns:a16="http://schemas.microsoft.com/office/drawing/2014/main" id="{00000000-0008-0000-0C00-000006000000}"/>
              </a:ext>
            </a:extLst>
          </xdr:cNvPr>
          <xdr:cNvSpPr>
            <a:spLocks noChangeShapeType="1"/>
          </xdr:cNvSpPr>
        </xdr:nvSpPr>
        <xdr:spPr bwMode="auto">
          <a:xfrm>
            <a:off x="11273556" y="1373980"/>
            <a:ext cx="847725" cy="0"/>
          </a:xfrm>
          <a:prstGeom prst="line">
            <a:avLst/>
          </a:prstGeom>
          <a:noFill/>
          <a:ln w="28575">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noFill/>
              </a14:hiddenFill>
            </a:ext>
          </a:extLst>
        </xdr:spPr>
      </xdr:sp>
      <xdr:sp macro="" textlink="">
        <xdr:nvSpPr>
          <xdr:cNvPr id="7" name="Rectangle 6">
            <a:extLst>
              <a:ext uri="{FF2B5EF4-FFF2-40B4-BE49-F238E27FC236}">
                <a16:creationId xmlns:a16="http://schemas.microsoft.com/office/drawing/2014/main" id="{00000000-0008-0000-0C00-000007000000}"/>
              </a:ext>
            </a:extLst>
          </xdr:cNvPr>
          <xdr:cNvSpPr>
            <a:spLocks noChangeArrowheads="1"/>
          </xdr:cNvSpPr>
        </xdr:nvSpPr>
        <xdr:spPr bwMode="auto">
          <a:xfrm>
            <a:off x="11626567" y="1306095"/>
            <a:ext cx="152400" cy="138112"/>
          </a:xfrm>
          <a:prstGeom prst="rect">
            <a:avLst/>
          </a:prstGeom>
          <a:solidFill>
            <a:srgbClr xmlns:mc="http://schemas.openxmlformats.org/markup-compatibility/2006" xmlns:a14="http://schemas.microsoft.com/office/drawing/2010/main" val="FF00FF" mc:Ignorable="a14" a14:legacySpreadsheetColorIndex="14"/>
          </a:solidFill>
          <a:ln w="9525">
            <a:solidFill>
              <a:srgbClr xmlns:mc="http://schemas.openxmlformats.org/markup-compatibility/2006" xmlns:a14="http://schemas.microsoft.com/office/drawing/2010/main" val="FF00FF" mc:Ignorable="a14" a14:legacySpreadsheetColorIndex="14"/>
            </a:solidFill>
            <a:miter lim="800000"/>
            <a:headEnd/>
            <a:tailEnd/>
          </a:ln>
        </xdr:spPr>
      </xdr:sp>
      <xdr:sp macro="" textlink="">
        <xdr:nvSpPr>
          <xdr:cNvPr id="8" name="Line 7">
            <a:extLst>
              <a:ext uri="{FF2B5EF4-FFF2-40B4-BE49-F238E27FC236}">
                <a16:creationId xmlns:a16="http://schemas.microsoft.com/office/drawing/2014/main" id="{00000000-0008-0000-0C00-000008000000}"/>
              </a:ext>
            </a:extLst>
          </xdr:cNvPr>
          <xdr:cNvSpPr>
            <a:spLocks noChangeShapeType="1"/>
          </xdr:cNvSpPr>
        </xdr:nvSpPr>
        <xdr:spPr bwMode="auto">
          <a:xfrm>
            <a:off x="11274886" y="1583532"/>
            <a:ext cx="847725" cy="0"/>
          </a:xfrm>
          <a:prstGeom prst="line">
            <a:avLst/>
          </a:prstGeom>
          <a:noFill/>
          <a:ln w="2857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noFill/>
              </a14:hiddenFill>
            </a:ext>
          </a:extLst>
        </xdr:spPr>
      </xdr:sp>
      <xdr:sp macro="" textlink="">
        <xdr:nvSpPr>
          <xdr:cNvPr id="9" name="Rectangle 8">
            <a:extLst>
              <a:ext uri="{FF2B5EF4-FFF2-40B4-BE49-F238E27FC236}">
                <a16:creationId xmlns:a16="http://schemas.microsoft.com/office/drawing/2014/main" id="{00000000-0008-0000-0C00-000009000000}"/>
              </a:ext>
            </a:extLst>
          </xdr:cNvPr>
          <xdr:cNvSpPr>
            <a:spLocks noChangeArrowheads="1"/>
          </xdr:cNvSpPr>
        </xdr:nvSpPr>
        <xdr:spPr bwMode="auto">
          <a:xfrm>
            <a:off x="11627897" y="1510924"/>
            <a:ext cx="152400" cy="138113"/>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FF" mc:Ignorable="a14" a14:legacySpreadsheetColorIndex="12"/>
            </a:solidFill>
            <a:miter lim="800000"/>
            <a:headEnd/>
            <a:tailEnd/>
          </a:ln>
        </xdr:spPr>
      </xdr:sp>
      <xdr:sp macro="" textlink="">
        <xdr:nvSpPr>
          <xdr:cNvPr id="10" name="Rectangle 9">
            <a:extLst>
              <a:ext uri="{FF2B5EF4-FFF2-40B4-BE49-F238E27FC236}">
                <a16:creationId xmlns:a16="http://schemas.microsoft.com/office/drawing/2014/main" id="{00000000-0008-0000-0C00-00000A000000}"/>
              </a:ext>
            </a:extLst>
          </xdr:cNvPr>
          <xdr:cNvSpPr>
            <a:spLocks noChangeArrowheads="1"/>
          </xdr:cNvSpPr>
        </xdr:nvSpPr>
        <xdr:spPr bwMode="auto">
          <a:xfrm>
            <a:off x="12205320" y="1248149"/>
            <a:ext cx="1516373" cy="22766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altLang="ja-JP" sz="1100" b="0" i="0" u="none" strike="noStrike" baseline="0">
                <a:solidFill>
                  <a:srgbClr val="000000"/>
                </a:solidFill>
                <a:latin typeface="ＭＳ Ｐゴシック"/>
                <a:ea typeface="ＭＳ Ｐゴシック"/>
              </a:rPr>
              <a:t>Sebelum Training</a:t>
            </a:r>
            <a:endParaRPr lang="ja-JP" altLang="en-US" sz="1100" b="0" i="0" u="none" strike="noStrike" baseline="0">
              <a:solidFill>
                <a:srgbClr val="000000"/>
              </a:solidFill>
              <a:latin typeface="ＭＳ Ｐゴシック"/>
              <a:ea typeface="ＭＳ Ｐゴシック"/>
            </a:endParaRPr>
          </a:p>
        </xdr:txBody>
      </xdr:sp>
      <xdr:sp macro="" textlink="">
        <xdr:nvSpPr>
          <xdr:cNvPr id="11" name="Rectangle 10">
            <a:extLst>
              <a:ext uri="{FF2B5EF4-FFF2-40B4-BE49-F238E27FC236}">
                <a16:creationId xmlns:a16="http://schemas.microsoft.com/office/drawing/2014/main" id="{00000000-0008-0000-0C00-00000B000000}"/>
              </a:ext>
            </a:extLst>
          </xdr:cNvPr>
          <xdr:cNvSpPr>
            <a:spLocks noChangeArrowheads="1"/>
          </xdr:cNvSpPr>
        </xdr:nvSpPr>
        <xdr:spPr bwMode="auto">
          <a:xfrm>
            <a:off x="12215924" y="1475815"/>
            <a:ext cx="1495165" cy="18807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altLang="ja-JP" sz="1100" b="0" i="0" u="none" strike="noStrike" baseline="0">
                <a:solidFill>
                  <a:srgbClr val="000000"/>
                </a:solidFill>
                <a:latin typeface="ＭＳ Ｐゴシック"/>
                <a:ea typeface="ＭＳ Ｐゴシック"/>
              </a:rPr>
              <a:t>Sesudah training</a:t>
            </a:r>
            <a:endParaRPr lang="ja-JP" altLang="en-US" sz="1100" b="0" i="0" u="none" strike="noStrike" baseline="0">
              <a:solidFill>
                <a:srgbClr val="000000"/>
              </a:solidFill>
              <a:latin typeface="ＭＳ Ｐゴシック"/>
              <a:ea typeface="ＭＳ Ｐゴシック"/>
            </a:endParaRPr>
          </a:p>
        </xdr:txBody>
      </xdr:sp>
    </xdr:grpSp>
    <xdr:clientData/>
  </xdr:twoCellAnchor>
  <xdr:twoCellAnchor editAs="oneCell">
    <xdr:from>
      <xdr:col>14</xdr:col>
      <xdr:colOff>502227</xdr:colOff>
      <xdr:row>42</xdr:row>
      <xdr:rowOff>85928</xdr:rowOff>
    </xdr:from>
    <xdr:to>
      <xdr:col>22</xdr:col>
      <xdr:colOff>136814</xdr:colOff>
      <xdr:row>45</xdr:row>
      <xdr:rowOff>162790</xdr:rowOff>
    </xdr:to>
    <xdr:pic>
      <xdr:nvPicPr>
        <xdr:cNvPr id="12" name="Picture 11">
          <a:extLst>
            <a:ext uri="{FF2B5EF4-FFF2-40B4-BE49-F238E27FC236}">
              <a16:creationId xmlns:a16="http://schemas.microsoft.com/office/drawing/2014/main" id="{00000000-0008-0000-0C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93952" y="6696278"/>
          <a:ext cx="4149437" cy="829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69273</xdr:colOff>
      <xdr:row>3</xdr:row>
      <xdr:rowOff>173181</xdr:rowOff>
    </xdr:from>
    <xdr:to>
      <xdr:col>22</xdr:col>
      <xdr:colOff>424296</xdr:colOff>
      <xdr:row>10</xdr:row>
      <xdr:rowOff>164522</xdr:rowOff>
    </xdr:to>
    <xdr:pic>
      <xdr:nvPicPr>
        <xdr:cNvPr id="15" name="Picture 14">
          <a:extLst>
            <a:ext uri="{FF2B5EF4-FFF2-40B4-BE49-F238E27FC236}">
              <a16:creationId xmlns:a16="http://schemas.microsoft.com/office/drawing/2014/main" id="{00000000-0008-0000-0C00-00000F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607637" y="658090"/>
          <a:ext cx="2303318" cy="12036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xdr:row>
      <xdr:rowOff>8659</xdr:rowOff>
    </xdr:from>
    <xdr:to>
      <xdr:col>8</xdr:col>
      <xdr:colOff>710044</xdr:colOff>
      <xdr:row>11</xdr:row>
      <xdr:rowOff>8659</xdr:rowOff>
    </xdr:to>
    <xdr:pic>
      <xdr:nvPicPr>
        <xdr:cNvPr id="16" name="Picture 15">
          <a:extLst>
            <a:ext uri="{FF2B5EF4-FFF2-40B4-BE49-F238E27FC236}">
              <a16:creationId xmlns:a16="http://schemas.microsoft.com/office/drawing/2014/main" id="{00000000-0008-0000-0C00-000010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524500" y="718704"/>
          <a:ext cx="1428749" cy="115166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9</xdr:col>
      <xdr:colOff>11259</xdr:colOff>
      <xdr:row>11</xdr:row>
      <xdr:rowOff>160193</xdr:rowOff>
    </xdr:from>
    <xdr:to>
      <xdr:col>22</xdr:col>
      <xdr:colOff>432955</xdr:colOff>
      <xdr:row>41</xdr:row>
      <xdr:rowOff>5195</xdr:rowOff>
    </xdr:to>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85725</xdr:colOff>
      <xdr:row>5</xdr:row>
      <xdr:rowOff>133350</xdr:rowOff>
    </xdr:from>
    <xdr:to>
      <xdr:col>13</xdr:col>
      <xdr:colOff>590550</xdr:colOff>
      <xdr:row>8</xdr:row>
      <xdr:rowOff>104775</xdr:rowOff>
    </xdr:to>
    <xdr:sp macro="" textlink="">
      <xdr:nvSpPr>
        <xdr:cNvPr id="3" name="AutoShape 3">
          <a:extLst>
            <a:ext uri="{FF2B5EF4-FFF2-40B4-BE49-F238E27FC236}">
              <a16:creationId xmlns:a16="http://schemas.microsoft.com/office/drawing/2014/main" id="{00000000-0008-0000-0D00-000003000000}"/>
            </a:ext>
          </a:extLst>
        </xdr:cNvPr>
        <xdr:cNvSpPr>
          <a:spLocks noChangeArrowheads="1"/>
        </xdr:cNvSpPr>
      </xdr:nvSpPr>
      <xdr:spPr bwMode="auto">
        <a:xfrm>
          <a:off x="9467850" y="1000125"/>
          <a:ext cx="504825" cy="457200"/>
        </a:xfrm>
        <a:prstGeom prst="rightArrow">
          <a:avLst>
            <a:gd name="adj1" fmla="val 50000"/>
            <a:gd name="adj2" fmla="val 25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17</xdr:col>
      <xdr:colOff>242449</xdr:colOff>
      <xdr:row>12</xdr:row>
      <xdr:rowOff>865</xdr:rowOff>
    </xdr:from>
    <xdr:to>
      <xdr:col>22</xdr:col>
      <xdr:colOff>4324</xdr:colOff>
      <xdr:row>14</xdr:row>
      <xdr:rowOff>64942</xdr:rowOff>
    </xdr:to>
    <xdr:grpSp>
      <xdr:nvGrpSpPr>
        <xdr:cNvPr id="4" name="Group 20">
          <a:extLst>
            <a:ext uri="{FF2B5EF4-FFF2-40B4-BE49-F238E27FC236}">
              <a16:creationId xmlns:a16="http://schemas.microsoft.com/office/drawing/2014/main" id="{00000000-0008-0000-0D00-000004000000}"/>
            </a:ext>
          </a:extLst>
        </xdr:cNvPr>
        <xdr:cNvGrpSpPr>
          <a:grpSpLocks/>
        </xdr:cNvGrpSpPr>
      </xdr:nvGrpSpPr>
      <xdr:grpSpPr bwMode="auto">
        <a:xfrm>
          <a:off x="12114063" y="2027092"/>
          <a:ext cx="2376920" cy="393123"/>
          <a:chOff x="11208544" y="1238249"/>
          <a:chExt cx="2714625" cy="504825"/>
        </a:xfrm>
      </xdr:grpSpPr>
      <xdr:sp macro="" textlink="">
        <xdr:nvSpPr>
          <xdr:cNvPr id="5" name="Rectangle 4">
            <a:extLst>
              <a:ext uri="{FF2B5EF4-FFF2-40B4-BE49-F238E27FC236}">
                <a16:creationId xmlns:a16="http://schemas.microsoft.com/office/drawing/2014/main" id="{00000000-0008-0000-0D00-000005000000}"/>
              </a:ext>
            </a:extLst>
          </xdr:cNvPr>
          <xdr:cNvSpPr>
            <a:spLocks noChangeArrowheads="1"/>
          </xdr:cNvSpPr>
        </xdr:nvSpPr>
        <xdr:spPr bwMode="auto">
          <a:xfrm>
            <a:off x="11208544" y="1238249"/>
            <a:ext cx="2714625" cy="5048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 name="Line 5">
            <a:extLst>
              <a:ext uri="{FF2B5EF4-FFF2-40B4-BE49-F238E27FC236}">
                <a16:creationId xmlns:a16="http://schemas.microsoft.com/office/drawing/2014/main" id="{00000000-0008-0000-0D00-000006000000}"/>
              </a:ext>
            </a:extLst>
          </xdr:cNvPr>
          <xdr:cNvSpPr>
            <a:spLocks noChangeShapeType="1"/>
          </xdr:cNvSpPr>
        </xdr:nvSpPr>
        <xdr:spPr bwMode="auto">
          <a:xfrm>
            <a:off x="11273556" y="1373980"/>
            <a:ext cx="847725" cy="0"/>
          </a:xfrm>
          <a:prstGeom prst="line">
            <a:avLst/>
          </a:prstGeom>
          <a:noFill/>
          <a:ln w="28575">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noFill/>
              </a14:hiddenFill>
            </a:ext>
          </a:extLst>
        </xdr:spPr>
      </xdr:sp>
      <xdr:sp macro="" textlink="">
        <xdr:nvSpPr>
          <xdr:cNvPr id="7" name="Rectangle 6">
            <a:extLst>
              <a:ext uri="{FF2B5EF4-FFF2-40B4-BE49-F238E27FC236}">
                <a16:creationId xmlns:a16="http://schemas.microsoft.com/office/drawing/2014/main" id="{00000000-0008-0000-0D00-000007000000}"/>
              </a:ext>
            </a:extLst>
          </xdr:cNvPr>
          <xdr:cNvSpPr>
            <a:spLocks noChangeArrowheads="1"/>
          </xdr:cNvSpPr>
        </xdr:nvSpPr>
        <xdr:spPr bwMode="auto">
          <a:xfrm>
            <a:off x="11626567" y="1306095"/>
            <a:ext cx="152400" cy="138112"/>
          </a:xfrm>
          <a:prstGeom prst="rect">
            <a:avLst/>
          </a:prstGeom>
          <a:solidFill>
            <a:srgbClr xmlns:mc="http://schemas.openxmlformats.org/markup-compatibility/2006" xmlns:a14="http://schemas.microsoft.com/office/drawing/2010/main" val="FF00FF" mc:Ignorable="a14" a14:legacySpreadsheetColorIndex="14"/>
          </a:solidFill>
          <a:ln w="9525">
            <a:solidFill>
              <a:srgbClr xmlns:mc="http://schemas.openxmlformats.org/markup-compatibility/2006" xmlns:a14="http://schemas.microsoft.com/office/drawing/2010/main" val="FF00FF" mc:Ignorable="a14" a14:legacySpreadsheetColorIndex="14"/>
            </a:solidFill>
            <a:miter lim="800000"/>
            <a:headEnd/>
            <a:tailEnd/>
          </a:ln>
        </xdr:spPr>
      </xdr:sp>
      <xdr:sp macro="" textlink="">
        <xdr:nvSpPr>
          <xdr:cNvPr id="8" name="Line 7">
            <a:extLst>
              <a:ext uri="{FF2B5EF4-FFF2-40B4-BE49-F238E27FC236}">
                <a16:creationId xmlns:a16="http://schemas.microsoft.com/office/drawing/2014/main" id="{00000000-0008-0000-0D00-000008000000}"/>
              </a:ext>
            </a:extLst>
          </xdr:cNvPr>
          <xdr:cNvSpPr>
            <a:spLocks noChangeShapeType="1"/>
          </xdr:cNvSpPr>
        </xdr:nvSpPr>
        <xdr:spPr bwMode="auto">
          <a:xfrm>
            <a:off x="11274886" y="1583532"/>
            <a:ext cx="847725" cy="0"/>
          </a:xfrm>
          <a:prstGeom prst="line">
            <a:avLst/>
          </a:prstGeom>
          <a:noFill/>
          <a:ln w="2857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noFill/>
              </a14:hiddenFill>
            </a:ext>
          </a:extLst>
        </xdr:spPr>
      </xdr:sp>
      <xdr:sp macro="" textlink="">
        <xdr:nvSpPr>
          <xdr:cNvPr id="9" name="Rectangle 8">
            <a:extLst>
              <a:ext uri="{FF2B5EF4-FFF2-40B4-BE49-F238E27FC236}">
                <a16:creationId xmlns:a16="http://schemas.microsoft.com/office/drawing/2014/main" id="{00000000-0008-0000-0D00-000009000000}"/>
              </a:ext>
            </a:extLst>
          </xdr:cNvPr>
          <xdr:cNvSpPr>
            <a:spLocks noChangeArrowheads="1"/>
          </xdr:cNvSpPr>
        </xdr:nvSpPr>
        <xdr:spPr bwMode="auto">
          <a:xfrm>
            <a:off x="11627897" y="1510924"/>
            <a:ext cx="152400" cy="138113"/>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FF" mc:Ignorable="a14" a14:legacySpreadsheetColorIndex="12"/>
            </a:solidFill>
            <a:miter lim="800000"/>
            <a:headEnd/>
            <a:tailEnd/>
          </a:ln>
        </xdr:spPr>
      </xdr:sp>
      <xdr:sp macro="" textlink="">
        <xdr:nvSpPr>
          <xdr:cNvPr id="10" name="Rectangle 9">
            <a:extLst>
              <a:ext uri="{FF2B5EF4-FFF2-40B4-BE49-F238E27FC236}">
                <a16:creationId xmlns:a16="http://schemas.microsoft.com/office/drawing/2014/main" id="{00000000-0008-0000-0D00-00000A000000}"/>
              </a:ext>
            </a:extLst>
          </xdr:cNvPr>
          <xdr:cNvSpPr>
            <a:spLocks noChangeArrowheads="1"/>
          </xdr:cNvSpPr>
        </xdr:nvSpPr>
        <xdr:spPr bwMode="auto">
          <a:xfrm>
            <a:off x="12205320" y="1248149"/>
            <a:ext cx="1516373" cy="22766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altLang="ja-JP" sz="1100" b="0" i="0" u="none" strike="noStrike" baseline="0">
                <a:solidFill>
                  <a:srgbClr val="000000"/>
                </a:solidFill>
                <a:latin typeface="ＭＳ Ｐゴシック"/>
                <a:ea typeface="ＭＳ Ｐゴシック"/>
              </a:rPr>
              <a:t>Sebelum Training</a:t>
            </a:r>
            <a:endParaRPr lang="ja-JP" altLang="en-US" sz="1100" b="0" i="0" u="none" strike="noStrike" baseline="0">
              <a:solidFill>
                <a:srgbClr val="000000"/>
              </a:solidFill>
              <a:latin typeface="ＭＳ Ｐゴシック"/>
              <a:ea typeface="ＭＳ Ｐゴシック"/>
            </a:endParaRPr>
          </a:p>
        </xdr:txBody>
      </xdr:sp>
      <xdr:sp macro="" textlink="">
        <xdr:nvSpPr>
          <xdr:cNvPr id="11" name="Rectangle 10">
            <a:extLst>
              <a:ext uri="{FF2B5EF4-FFF2-40B4-BE49-F238E27FC236}">
                <a16:creationId xmlns:a16="http://schemas.microsoft.com/office/drawing/2014/main" id="{00000000-0008-0000-0D00-00000B000000}"/>
              </a:ext>
            </a:extLst>
          </xdr:cNvPr>
          <xdr:cNvSpPr>
            <a:spLocks noChangeArrowheads="1"/>
          </xdr:cNvSpPr>
        </xdr:nvSpPr>
        <xdr:spPr bwMode="auto">
          <a:xfrm>
            <a:off x="12215924" y="1475815"/>
            <a:ext cx="1495165" cy="18807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altLang="ja-JP" sz="1100" b="0" i="0" u="none" strike="noStrike" baseline="0">
                <a:solidFill>
                  <a:srgbClr val="000000"/>
                </a:solidFill>
                <a:latin typeface="ＭＳ Ｐゴシック"/>
                <a:ea typeface="ＭＳ Ｐゴシック"/>
              </a:rPr>
              <a:t>Sesudah training</a:t>
            </a:r>
            <a:endParaRPr lang="ja-JP" altLang="en-US" sz="1100" b="0" i="0" u="none" strike="noStrike" baseline="0">
              <a:solidFill>
                <a:srgbClr val="000000"/>
              </a:solidFill>
              <a:latin typeface="ＭＳ Ｐゴシック"/>
              <a:ea typeface="ＭＳ Ｐゴシック"/>
            </a:endParaRPr>
          </a:p>
        </xdr:txBody>
      </xdr:sp>
    </xdr:grpSp>
    <xdr:clientData/>
  </xdr:twoCellAnchor>
  <xdr:twoCellAnchor editAs="oneCell">
    <xdr:from>
      <xdr:col>14</xdr:col>
      <xdr:colOff>502227</xdr:colOff>
      <xdr:row>42</xdr:row>
      <xdr:rowOff>85928</xdr:rowOff>
    </xdr:from>
    <xdr:to>
      <xdr:col>22</xdr:col>
      <xdr:colOff>136814</xdr:colOff>
      <xdr:row>45</xdr:row>
      <xdr:rowOff>162790</xdr:rowOff>
    </xdr:to>
    <xdr:pic>
      <xdr:nvPicPr>
        <xdr:cNvPr id="12" name="Picture 11">
          <a:extLst>
            <a:ext uri="{FF2B5EF4-FFF2-40B4-BE49-F238E27FC236}">
              <a16:creationId xmlns:a16="http://schemas.microsoft.com/office/drawing/2014/main" id="{00000000-0008-0000-0D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93952" y="6696278"/>
          <a:ext cx="4149437" cy="829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60613</xdr:colOff>
      <xdr:row>3</xdr:row>
      <xdr:rowOff>181841</xdr:rowOff>
    </xdr:from>
    <xdr:to>
      <xdr:col>22</xdr:col>
      <xdr:colOff>415636</xdr:colOff>
      <xdr:row>11</xdr:row>
      <xdr:rowOff>8659</xdr:rowOff>
    </xdr:to>
    <xdr:pic>
      <xdr:nvPicPr>
        <xdr:cNvPr id="15" name="Picture 14">
          <a:extLst>
            <a:ext uri="{FF2B5EF4-FFF2-40B4-BE49-F238E27FC236}">
              <a16:creationId xmlns:a16="http://schemas.microsoft.com/office/drawing/2014/main" id="{00000000-0008-0000-0D00-00000F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598977" y="666750"/>
          <a:ext cx="2303318" cy="12036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8658</xdr:colOff>
      <xdr:row>4</xdr:row>
      <xdr:rowOff>8658</xdr:rowOff>
    </xdr:from>
    <xdr:to>
      <xdr:col>8</xdr:col>
      <xdr:colOff>710044</xdr:colOff>
      <xdr:row>10</xdr:row>
      <xdr:rowOff>164522</xdr:rowOff>
    </xdr:to>
    <xdr:pic>
      <xdr:nvPicPr>
        <xdr:cNvPr id="16" name="Picture 15">
          <a:extLst>
            <a:ext uri="{FF2B5EF4-FFF2-40B4-BE49-F238E27FC236}">
              <a16:creationId xmlns:a16="http://schemas.microsoft.com/office/drawing/2014/main" id="{00000000-0008-0000-0D00-000010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533158" y="718703"/>
          <a:ext cx="1420091" cy="1143001"/>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9</xdr:col>
      <xdr:colOff>11259</xdr:colOff>
      <xdr:row>11</xdr:row>
      <xdr:rowOff>160193</xdr:rowOff>
    </xdr:from>
    <xdr:to>
      <xdr:col>22</xdr:col>
      <xdr:colOff>432955</xdr:colOff>
      <xdr:row>41</xdr:row>
      <xdr:rowOff>5195</xdr:rowOff>
    </xdr:to>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85725</xdr:colOff>
      <xdr:row>5</xdr:row>
      <xdr:rowOff>133350</xdr:rowOff>
    </xdr:from>
    <xdr:to>
      <xdr:col>13</xdr:col>
      <xdr:colOff>590550</xdr:colOff>
      <xdr:row>8</xdr:row>
      <xdr:rowOff>104775</xdr:rowOff>
    </xdr:to>
    <xdr:sp macro="" textlink="">
      <xdr:nvSpPr>
        <xdr:cNvPr id="3" name="AutoShape 3">
          <a:extLst>
            <a:ext uri="{FF2B5EF4-FFF2-40B4-BE49-F238E27FC236}">
              <a16:creationId xmlns:a16="http://schemas.microsoft.com/office/drawing/2014/main" id="{00000000-0008-0000-0E00-000003000000}"/>
            </a:ext>
          </a:extLst>
        </xdr:cNvPr>
        <xdr:cNvSpPr>
          <a:spLocks noChangeArrowheads="1"/>
        </xdr:cNvSpPr>
      </xdr:nvSpPr>
      <xdr:spPr bwMode="auto">
        <a:xfrm>
          <a:off x="9467850" y="1000125"/>
          <a:ext cx="504825" cy="457200"/>
        </a:xfrm>
        <a:prstGeom prst="rightArrow">
          <a:avLst>
            <a:gd name="adj1" fmla="val 50000"/>
            <a:gd name="adj2" fmla="val 25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17</xdr:col>
      <xdr:colOff>242449</xdr:colOff>
      <xdr:row>12</xdr:row>
      <xdr:rowOff>865</xdr:rowOff>
    </xdr:from>
    <xdr:to>
      <xdr:col>22</xdr:col>
      <xdr:colOff>4324</xdr:colOff>
      <xdr:row>14</xdr:row>
      <xdr:rowOff>64942</xdr:rowOff>
    </xdr:to>
    <xdr:grpSp>
      <xdr:nvGrpSpPr>
        <xdr:cNvPr id="4" name="Group 20">
          <a:extLst>
            <a:ext uri="{FF2B5EF4-FFF2-40B4-BE49-F238E27FC236}">
              <a16:creationId xmlns:a16="http://schemas.microsoft.com/office/drawing/2014/main" id="{00000000-0008-0000-0E00-000004000000}"/>
            </a:ext>
          </a:extLst>
        </xdr:cNvPr>
        <xdr:cNvGrpSpPr>
          <a:grpSpLocks/>
        </xdr:cNvGrpSpPr>
      </xdr:nvGrpSpPr>
      <xdr:grpSpPr bwMode="auto">
        <a:xfrm>
          <a:off x="12114063" y="2027092"/>
          <a:ext cx="2376920" cy="393123"/>
          <a:chOff x="11208544" y="1238249"/>
          <a:chExt cx="2714625" cy="504825"/>
        </a:xfrm>
      </xdr:grpSpPr>
      <xdr:sp macro="" textlink="">
        <xdr:nvSpPr>
          <xdr:cNvPr id="5" name="Rectangle 4">
            <a:extLst>
              <a:ext uri="{FF2B5EF4-FFF2-40B4-BE49-F238E27FC236}">
                <a16:creationId xmlns:a16="http://schemas.microsoft.com/office/drawing/2014/main" id="{00000000-0008-0000-0E00-000005000000}"/>
              </a:ext>
            </a:extLst>
          </xdr:cNvPr>
          <xdr:cNvSpPr>
            <a:spLocks noChangeArrowheads="1"/>
          </xdr:cNvSpPr>
        </xdr:nvSpPr>
        <xdr:spPr bwMode="auto">
          <a:xfrm>
            <a:off x="11208544" y="1238249"/>
            <a:ext cx="2714625" cy="5048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 name="Line 5">
            <a:extLst>
              <a:ext uri="{FF2B5EF4-FFF2-40B4-BE49-F238E27FC236}">
                <a16:creationId xmlns:a16="http://schemas.microsoft.com/office/drawing/2014/main" id="{00000000-0008-0000-0E00-000006000000}"/>
              </a:ext>
            </a:extLst>
          </xdr:cNvPr>
          <xdr:cNvSpPr>
            <a:spLocks noChangeShapeType="1"/>
          </xdr:cNvSpPr>
        </xdr:nvSpPr>
        <xdr:spPr bwMode="auto">
          <a:xfrm>
            <a:off x="11273556" y="1373980"/>
            <a:ext cx="847725" cy="0"/>
          </a:xfrm>
          <a:prstGeom prst="line">
            <a:avLst/>
          </a:prstGeom>
          <a:noFill/>
          <a:ln w="28575">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noFill/>
              </a14:hiddenFill>
            </a:ext>
          </a:extLst>
        </xdr:spPr>
      </xdr:sp>
      <xdr:sp macro="" textlink="">
        <xdr:nvSpPr>
          <xdr:cNvPr id="7" name="Rectangle 6">
            <a:extLst>
              <a:ext uri="{FF2B5EF4-FFF2-40B4-BE49-F238E27FC236}">
                <a16:creationId xmlns:a16="http://schemas.microsoft.com/office/drawing/2014/main" id="{00000000-0008-0000-0E00-000007000000}"/>
              </a:ext>
            </a:extLst>
          </xdr:cNvPr>
          <xdr:cNvSpPr>
            <a:spLocks noChangeArrowheads="1"/>
          </xdr:cNvSpPr>
        </xdr:nvSpPr>
        <xdr:spPr bwMode="auto">
          <a:xfrm>
            <a:off x="11626567" y="1306095"/>
            <a:ext cx="152400" cy="138112"/>
          </a:xfrm>
          <a:prstGeom prst="rect">
            <a:avLst/>
          </a:prstGeom>
          <a:solidFill>
            <a:srgbClr xmlns:mc="http://schemas.openxmlformats.org/markup-compatibility/2006" xmlns:a14="http://schemas.microsoft.com/office/drawing/2010/main" val="FF00FF" mc:Ignorable="a14" a14:legacySpreadsheetColorIndex="14"/>
          </a:solidFill>
          <a:ln w="9525">
            <a:solidFill>
              <a:srgbClr xmlns:mc="http://schemas.openxmlformats.org/markup-compatibility/2006" xmlns:a14="http://schemas.microsoft.com/office/drawing/2010/main" val="FF00FF" mc:Ignorable="a14" a14:legacySpreadsheetColorIndex="14"/>
            </a:solidFill>
            <a:miter lim="800000"/>
            <a:headEnd/>
            <a:tailEnd/>
          </a:ln>
        </xdr:spPr>
      </xdr:sp>
      <xdr:sp macro="" textlink="">
        <xdr:nvSpPr>
          <xdr:cNvPr id="8" name="Line 7">
            <a:extLst>
              <a:ext uri="{FF2B5EF4-FFF2-40B4-BE49-F238E27FC236}">
                <a16:creationId xmlns:a16="http://schemas.microsoft.com/office/drawing/2014/main" id="{00000000-0008-0000-0E00-000008000000}"/>
              </a:ext>
            </a:extLst>
          </xdr:cNvPr>
          <xdr:cNvSpPr>
            <a:spLocks noChangeShapeType="1"/>
          </xdr:cNvSpPr>
        </xdr:nvSpPr>
        <xdr:spPr bwMode="auto">
          <a:xfrm>
            <a:off x="11274886" y="1583532"/>
            <a:ext cx="847725" cy="0"/>
          </a:xfrm>
          <a:prstGeom prst="line">
            <a:avLst/>
          </a:prstGeom>
          <a:noFill/>
          <a:ln w="2857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noFill/>
              </a14:hiddenFill>
            </a:ext>
          </a:extLst>
        </xdr:spPr>
      </xdr:sp>
      <xdr:sp macro="" textlink="">
        <xdr:nvSpPr>
          <xdr:cNvPr id="9" name="Rectangle 8">
            <a:extLst>
              <a:ext uri="{FF2B5EF4-FFF2-40B4-BE49-F238E27FC236}">
                <a16:creationId xmlns:a16="http://schemas.microsoft.com/office/drawing/2014/main" id="{00000000-0008-0000-0E00-000009000000}"/>
              </a:ext>
            </a:extLst>
          </xdr:cNvPr>
          <xdr:cNvSpPr>
            <a:spLocks noChangeArrowheads="1"/>
          </xdr:cNvSpPr>
        </xdr:nvSpPr>
        <xdr:spPr bwMode="auto">
          <a:xfrm>
            <a:off x="11627897" y="1510924"/>
            <a:ext cx="152400" cy="138113"/>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FF" mc:Ignorable="a14" a14:legacySpreadsheetColorIndex="12"/>
            </a:solidFill>
            <a:miter lim="800000"/>
            <a:headEnd/>
            <a:tailEnd/>
          </a:ln>
        </xdr:spPr>
      </xdr:sp>
      <xdr:sp macro="" textlink="">
        <xdr:nvSpPr>
          <xdr:cNvPr id="10" name="Rectangle 9">
            <a:extLst>
              <a:ext uri="{FF2B5EF4-FFF2-40B4-BE49-F238E27FC236}">
                <a16:creationId xmlns:a16="http://schemas.microsoft.com/office/drawing/2014/main" id="{00000000-0008-0000-0E00-00000A000000}"/>
              </a:ext>
            </a:extLst>
          </xdr:cNvPr>
          <xdr:cNvSpPr>
            <a:spLocks noChangeArrowheads="1"/>
          </xdr:cNvSpPr>
        </xdr:nvSpPr>
        <xdr:spPr bwMode="auto">
          <a:xfrm>
            <a:off x="12205320" y="1248149"/>
            <a:ext cx="1516373" cy="22766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altLang="ja-JP" sz="1100" b="0" i="0" u="none" strike="noStrike" baseline="0">
                <a:solidFill>
                  <a:srgbClr val="000000"/>
                </a:solidFill>
                <a:latin typeface="ＭＳ Ｐゴシック"/>
                <a:ea typeface="ＭＳ Ｐゴシック"/>
              </a:rPr>
              <a:t>Sebelum Training</a:t>
            </a:r>
            <a:endParaRPr lang="ja-JP" altLang="en-US" sz="1100" b="0" i="0" u="none" strike="noStrike" baseline="0">
              <a:solidFill>
                <a:srgbClr val="000000"/>
              </a:solidFill>
              <a:latin typeface="ＭＳ Ｐゴシック"/>
              <a:ea typeface="ＭＳ Ｐゴシック"/>
            </a:endParaRPr>
          </a:p>
        </xdr:txBody>
      </xdr:sp>
      <xdr:sp macro="" textlink="">
        <xdr:nvSpPr>
          <xdr:cNvPr id="11" name="Rectangle 10">
            <a:extLst>
              <a:ext uri="{FF2B5EF4-FFF2-40B4-BE49-F238E27FC236}">
                <a16:creationId xmlns:a16="http://schemas.microsoft.com/office/drawing/2014/main" id="{00000000-0008-0000-0E00-00000B000000}"/>
              </a:ext>
            </a:extLst>
          </xdr:cNvPr>
          <xdr:cNvSpPr>
            <a:spLocks noChangeArrowheads="1"/>
          </xdr:cNvSpPr>
        </xdr:nvSpPr>
        <xdr:spPr bwMode="auto">
          <a:xfrm>
            <a:off x="12215924" y="1475815"/>
            <a:ext cx="1495165" cy="18807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altLang="ja-JP" sz="1100" b="0" i="0" u="none" strike="noStrike" baseline="0">
                <a:solidFill>
                  <a:srgbClr val="000000"/>
                </a:solidFill>
                <a:latin typeface="ＭＳ Ｐゴシック"/>
                <a:ea typeface="ＭＳ Ｐゴシック"/>
              </a:rPr>
              <a:t>Sesudah training</a:t>
            </a:r>
            <a:endParaRPr lang="ja-JP" altLang="en-US" sz="1100" b="0" i="0" u="none" strike="noStrike" baseline="0">
              <a:solidFill>
                <a:srgbClr val="000000"/>
              </a:solidFill>
              <a:latin typeface="ＭＳ Ｐゴシック"/>
              <a:ea typeface="ＭＳ Ｐゴシック"/>
            </a:endParaRPr>
          </a:p>
        </xdr:txBody>
      </xdr:sp>
    </xdr:grpSp>
    <xdr:clientData/>
  </xdr:twoCellAnchor>
  <xdr:twoCellAnchor editAs="oneCell">
    <xdr:from>
      <xdr:col>14</xdr:col>
      <xdr:colOff>502227</xdr:colOff>
      <xdr:row>42</xdr:row>
      <xdr:rowOff>85928</xdr:rowOff>
    </xdr:from>
    <xdr:to>
      <xdr:col>22</xdr:col>
      <xdr:colOff>136814</xdr:colOff>
      <xdr:row>45</xdr:row>
      <xdr:rowOff>162790</xdr:rowOff>
    </xdr:to>
    <xdr:pic>
      <xdr:nvPicPr>
        <xdr:cNvPr id="12" name="Picture 11">
          <a:extLst>
            <a:ext uri="{FF2B5EF4-FFF2-40B4-BE49-F238E27FC236}">
              <a16:creationId xmlns:a16="http://schemas.microsoft.com/office/drawing/2014/main" id="{00000000-0008-0000-0E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93952" y="6696278"/>
          <a:ext cx="4149437" cy="829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60613</xdr:colOff>
      <xdr:row>3</xdr:row>
      <xdr:rowOff>181841</xdr:rowOff>
    </xdr:from>
    <xdr:to>
      <xdr:col>22</xdr:col>
      <xdr:colOff>415636</xdr:colOff>
      <xdr:row>11</xdr:row>
      <xdr:rowOff>8659</xdr:rowOff>
    </xdr:to>
    <xdr:pic>
      <xdr:nvPicPr>
        <xdr:cNvPr id="13" name="Picture 12">
          <a:extLst>
            <a:ext uri="{FF2B5EF4-FFF2-40B4-BE49-F238E27FC236}">
              <a16:creationId xmlns:a16="http://schemas.microsoft.com/office/drawing/2014/main" id="{00000000-0008-0000-0E00-00000D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605038" y="658091"/>
          <a:ext cx="2317173" cy="11888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9</xdr:col>
      <xdr:colOff>11259</xdr:colOff>
      <xdr:row>11</xdr:row>
      <xdr:rowOff>160193</xdr:rowOff>
    </xdr:from>
    <xdr:to>
      <xdr:col>22</xdr:col>
      <xdr:colOff>432955</xdr:colOff>
      <xdr:row>41</xdr:row>
      <xdr:rowOff>5195</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85725</xdr:colOff>
      <xdr:row>5</xdr:row>
      <xdr:rowOff>133350</xdr:rowOff>
    </xdr:from>
    <xdr:to>
      <xdr:col>13</xdr:col>
      <xdr:colOff>590550</xdr:colOff>
      <xdr:row>8</xdr:row>
      <xdr:rowOff>104775</xdr:rowOff>
    </xdr:to>
    <xdr:sp macro="" textlink="">
      <xdr:nvSpPr>
        <xdr:cNvPr id="3" name="AutoShape 3">
          <a:extLst>
            <a:ext uri="{FF2B5EF4-FFF2-40B4-BE49-F238E27FC236}">
              <a16:creationId xmlns:a16="http://schemas.microsoft.com/office/drawing/2014/main" id="{00000000-0008-0000-0F00-000003000000}"/>
            </a:ext>
          </a:extLst>
        </xdr:cNvPr>
        <xdr:cNvSpPr>
          <a:spLocks noChangeArrowheads="1"/>
        </xdr:cNvSpPr>
      </xdr:nvSpPr>
      <xdr:spPr bwMode="auto">
        <a:xfrm>
          <a:off x="9467850" y="1000125"/>
          <a:ext cx="504825" cy="457200"/>
        </a:xfrm>
        <a:prstGeom prst="rightArrow">
          <a:avLst>
            <a:gd name="adj1" fmla="val 50000"/>
            <a:gd name="adj2" fmla="val 25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17</xdr:col>
      <xdr:colOff>242449</xdr:colOff>
      <xdr:row>12</xdr:row>
      <xdr:rowOff>865</xdr:rowOff>
    </xdr:from>
    <xdr:to>
      <xdr:col>22</xdr:col>
      <xdr:colOff>4324</xdr:colOff>
      <xdr:row>14</xdr:row>
      <xdr:rowOff>64942</xdr:rowOff>
    </xdr:to>
    <xdr:grpSp>
      <xdr:nvGrpSpPr>
        <xdr:cNvPr id="4" name="Group 20">
          <a:extLst>
            <a:ext uri="{FF2B5EF4-FFF2-40B4-BE49-F238E27FC236}">
              <a16:creationId xmlns:a16="http://schemas.microsoft.com/office/drawing/2014/main" id="{00000000-0008-0000-0F00-000004000000}"/>
            </a:ext>
          </a:extLst>
        </xdr:cNvPr>
        <xdr:cNvGrpSpPr>
          <a:grpSpLocks/>
        </xdr:cNvGrpSpPr>
      </xdr:nvGrpSpPr>
      <xdr:grpSpPr bwMode="auto">
        <a:xfrm>
          <a:off x="12114063" y="2027092"/>
          <a:ext cx="2376920" cy="393123"/>
          <a:chOff x="11208544" y="1238249"/>
          <a:chExt cx="2714625" cy="504825"/>
        </a:xfrm>
      </xdr:grpSpPr>
      <xdr:sp macro="" textlink="">
        <xdr:nvSpPr>
          <xdr:cNvPr id="5" name="Rectangle 4">
            <a:extLst>
              <a:ext uri="{FF2B5EF4-FFF2-40B4-BE49-F238E27FC236}">
                <a16:creationId xmlns:a16="http://schemas.microsoft.com/office/drawing/2014/main" id="{00000000-0008-0000-0F00-000005000000}"/>
              </a:ext>
            </a:extLst>
          </xdr:cNvPr>
          <xdr:cNvSpPr>
            <a:spLocks noChangeArrowheads="1"/>
          </xdr:cNvSpPr>
        </xdr:nvSpPr>
        <xdr:spPr bwMode="auto">
          <a:xfrm>
            <a:off x="11208544" y="1238249"/>
            <a:ext cx="2714625" cy="5048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 name="Line 5">
            <a:extLst>
              <a:ext uri="{FF2B5EF4-FFF2-40B4-BE49-F238E27FC236}">
                <a16:creationId xmlns:a16="http://schemas.microsoft.com/office/drawing/2014/main" id="{00000000-0008-0000-0F00-000006000000}"/>
              </a:ext>
            </a:extLst>
          </xdr:cNvPr>
          <xdr:cNvSpPr>
            <a:spLocks noChangeShapeType="1"/>
          </xdr:cNvSpPr>
        </xdr:nvSpPr>
        <xdr:spPr bwMode="auto">
          <a:xfrm>
            <a:off x="11273556" y="1373980"/>
            <a:ext cx="847725" cy="0"/>
          </a:xfrm>
          <a:prstGeom prst="line">
            <a:avLst/>
          </a:prstGeom>
          <a:noFill/>
          <a:ln w="28575">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noFill/>
              </a14:hiddenFill>
            </a:ext>
          </a:extLst>
        </xdr:spPr>
      </xdr:sp>
      <xdr:sp macro="" textlink="">
        <xdr:nvSpPr>
          <xdr:cNvPr id="7" name="Rectangle 6">
            <a:extLst>
              <a:ext uri="{FF2B5EF4-FFF2-40B4-BE49-F238E27FC236}">
                <a16:creationId xmlns:a16="http://schemas.microsoft.com/office/drawing/2014/main" id="{00000000-0008-0000-0F00-000007000000}"/>
              </a:ext>
            </a:extLst>
          </xdr:cNvPr>
          <xdr:cNvSpPr>
            <a:spLocks noChangeArrowheads="1"/>
          </xdr:cNvSpPr>
        </xdr:nvSpPr>
        <xdr:spPr bwMode="auto">
          <a:xfrm>
            <a:off x="11626567" y="1306095"/>
            <a:ext cx="152400" cy="138112"/>
          </a:xfrm>
          <a:prstGeom prst="rect">
            <a:avLst/>
          </a:prstGeom>
          <a:solidFill>
            <a:srgbClr xmlns:mc="http://schemas.openxmlformats.org/markup-compatibility/2006" xmlns:a14="http://schemas.microsoft.com/office/drawing/2010/main" val="FF00FF" mc:Ignorable="a14" a14:legacySpreadsheetColorIndex="14"/>
          </a:solidFill>
          <a:ln w="9525">
            <a:solidFill>
              <a:srgbClr xmlns:mc="http://schemas.openxmlformats.org/markup-compatibility/2006" xmlns:a14="http://schemas.microsoft.com/office/drawing/2010/main" val="FF00FF" mc:Ignorable="a14" a14:legacySpreadsheetColorIndex="14"/>
            </a:solidFill>
            <a:miter lim="800000"/>
            <a:headEnd/>
            <a:tailEnd/>
          </a:ln>
        </xdr:spPr>
      </xdr:sp>
      <xdr:sp macro="" textlink="">
        <xdr:nvSpPr>
          <xdr:cNvPr id="8" name="Line 7">
            <a:extLst>
              <a:ext uri="{FF2B5EF4-FFF2-40B4-BE49-F238E27FC236}">
                <a16:creationId xmlns:a16="http://schemas.microsoft.com/office/drawing/2014/main" id="{00000000-0008-0000-0F00-000008000000}"/>
              </a:ext>
            </a:extLst>
          </xdr:cNvPr>
          <xdr:cNvSpPr>
            <a:spLocks noChangeShapeType="1"/>
          </xdr:cNvSpPr>
        </xdr:nvSpPr>
        <xdr:spPr bwMode="auto">
          <a:xfrm>
            <a:off x="11274886" y="1583532"/>
            <a:ext cx="847725" cy="0"/>
          </a:xfrm>
          <a:prstGeom prst="line">
            <a:avLst/>
          </a:prstGeom>
          <a:noFill/>
          <a:ln w="2857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noFill/>
              </a14:hiddenFill>
            </a:ext>
          </a:extLst>
        </xdr:spPr>
      </xdr:sp>
      <xdr:sp macro="" textlink="">
        <xdr:nvSpPr>
          <xdr:cNvPr id="9" name="Rectangle 8">
            <a:extLst>
              <a:ext uri="{FF2B5EF4-FFF2-40B4-BE49-F238E27FC236}">
                <a16:creationId xmlns:a16="http://schemas.microsoft.com/office/drawing/2014/main" id="{00000000-0008-0000-0F00-000009000000}"/>
              </a:ext>
            </a:extLst>
          </xdr:cNvPr>
          <xdr:cNvSpPr>
            <a:spLocks noChangeArrowheads="1"/>
          </xdr:cNvSpPr>
        </xdr:nvSpPr>
        <xdr:spPr bwMode="auto">
          <a:xfrm>
            <a:off x="11627897" y="1510924"/>
            <a:ext cx="152400" cy="138113"/>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FF" mc:Ignorable="a14" a14:legacySpreadsheetColorIndex="12"/>
            </a:solidFill>
            <a:miter lim="800000"/>
            <a:headEnd/>
            <a:tailEnd/>
          </a:ln>
        </xdr:spPr>
      </xdr:sp>
      <xdr:sp macro="" textlink="">
        <xdr:nvSpPr>
          <xdr:cNvPr id="10" name="Rectangle 9">
            <a:extLst>
              <a:ext uri="{FF2B5EF4-FFF2-40B4-BE49-F238E27FC236}">
                <a16:creationId xmlns:a16="http://schemas.microsoft.com/office/drawing/2014/main" id="{00000000-0008-0000-0F00-00000A000000}"/>
              </a:ext>
            </a:extLst>
          </xdr:cNvPr>
          <xdr:cNvSpPr>
            <a:spLocks noChangeArrowheads="1"/>
          </xdr:cNvSpPr>
        </xdr:nvSpPr>
        <xdr:spPr bwMode="auto">
          <a:xfrm>
            <a:off x="12205320" y="1248149"/>
            <a:ext cx="1516373" cy="22766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altLang="ja-JP" sz="1100" b="0" i="0" u="none" strike="noStrike" baseline="0">
                <a:solidFill>
                  <a:srgbClr val="000000"/>
                </a:solidFill>
                <a:latin typeface="ＭＳ Ｐゴシック"/>
                <a:ea typeface="ＭＳ Ｐゴシック"/>
              </a:rPr>
              <a:t>Sebelum Training</a:t>
            </a:r>
            <a:endParaRPr lang="ja-JP" altLang="en-US" sz="1100" b="0" i="0" u="none" strike="noStrike" baseline="0">
              <a:solidFill>
                <a:srgbClr val="000000"/>
              </a:solidFill>
              <a:latin typeface="ＭＳ Ｐゴシック"/>
              <a:ea typeface="ＭＳ Ｐゴシック"/>
            </a:endParaRPr>
          </a:p>
        </xdr:txBody>
      </xdr:sp>
      <xdr:sp macro="" textlink="">
        <xdr:nvSpPr>
          <xdr:cNvPr id="11" name="Rectangle 10">
            <a:extLst>
              <a:ext uri="{FF2B5EF4-FFF2-40B4-BE49-F238E27FC236}">
                <a16:creationId xmlns:a16="http://schemas.microsoft.com/office/drawing/2014/main" id="{00000000-0008-0000-0F00-00000B000000}"/>
              </a:ext>
            </a:extLst>
          </xdr:cNvPr>
          <xdr:cNvSpPr>
            <a:spLocks noChangeArrowheads="1"/>
          </xdr:cNvSpPr>
        </xdr:nvSpPr>
        <xdr:spPr bwMode="auto">
          <a:xfrm>
            <a:off x="12215924" y="1475815"/>
            <a:ext cx="1495165" cy="18807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altLang="ja-JP" sz="1100" b="0" i="0" u="none" strike="noStrike" baseline="0">
                <a:solidFill>
                  <a:srgbClr val="000000"/>
                </a:solidFill>
                <a:latin typeface="ＭＳ Ｐゴシック"/>
                <a:ea typeface="ＭＳ Ｐゴシック"/>
              </a:rPr>
              <a:t>Sesudah training</a:t>
            </a:r>
            <a:endParaRPr lang="ja-JP" altLang="en-US" sz="1100" b="0" i="0" u="none" strike="noStrike" baseline="0">
              <a:solidFill>
                <a:srgbClr val="000000"/>
              </a:solidFill>
              <a:latin typeface="ＭＳ Ｐゴシック"/>
              <a:ea typeface="ＭＳ Ｐゴシック"/>
            </a:endParaRPr>
          </a:p>
        </xdr:txBody>
      </xdr:sp>
    </xdr:grpSp>
    <xdr:clientData/>
  </xdr:twoCellAnchor>
  <xdr:twoCellAnchor editAs="oneCell">
    <xdr:from>
      <xdr:col>14</xdr:col>
      <xdr:colOff>502227</xdr:colOff>
      <xdr:row>42</xdr:row>
      <xdr:rowOff>85928</xdr:rowOff>
    </xdr:from>
    <xdr:to>
      <xdr:col>22</xdr:col>
      <xdr:colOff>136814</xdr:colOff>
      <xdr:row>45</xdr:row>
      <xdr:rowOff>162790</xdr:rowOff>
    </xdr:to>
    <xdr:pic>
      <xdr:nvPicPr>
        <xdr:cNvPr id="12" name="Picture 11">
          <a:extLst>
            <a:ext uri="{FF2B5EF4-FFF2-40B4-BE49-F238E27FC236}">
              <a16:creationId xmlns:a16="http://schemas.microsoft.com/office/drawing/2014/main" id="{00000000-0008-0000-0F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93952" y="6696278"/>
          <a:ext cx="4149437" cy="829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51955</xdr:colOff>
      <xdr:row>3</xdr:row>
      <xdr:rowOff>190500</xdr:rowOff>
    </xdr:from>
    <xdr:to>
      <xdr:col>22</xdr:col>
      <xdr:colOff>406978</xdr:colOff>
      <xdr:row>11</xdr:row>
      <xdr:rowOff>17318</xdr:rowOff>
    </xdr:to>
    <xdr:pic>
      <xdr:nvPicPr>
        <xdr:cNvPr id="15" name="Picture 14">
          <a:extLst>
            <a:ext uri="{FF2B5EF4-FFF2-40B4-BE49-F238E27FC236}">
              <a16:creationId xmlns:a16="http://schemas.microsoft.com/office/drawing/2014/main" id="{00000000-0008-0000-0F00-00000F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590319" y="675409"/>
          <a:ext cx="2303318" cy="12036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17318</xdr:colOff>
      <xdr:row>4</xdr:row>
      <xdr:rowOff>0</xdr:rowOff>
    </xdr:from>
    <xdr:to>
      <xdr:col>8</xdr:col>
      <xdr:colOff>701385</xdr:colOff>
      <xdr:row>11</xdr:row>
      <xdr:rowOff>0</xdr:rowOff>
    </xdr:to>
    <xdr:pic>
      <xdr:nvPicPr>
        <xdr:cNvPr id="17" name="Picture 16">
          <a:extLst>
            <a:ext uri="{FF2B5EF4-FFF2-40B4-BE49-F238E27FC236}">
              <a16:creationId xmlns:a16="http://schemas.microsoft.com/office/drawing/2014/main" id="{00000000-0008-0000-0F00-000011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541818" y="710045"/>
          <a:ext cx="1402772" cy="115166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9</xdr:col>
      <xdr:colOff>11259</xdr:colOff>
      <xdr:row>11</xdr:row>
      <xdr:rowOff>160193</xdr:rowOff>
    </xdr:from>
    <xdr:to>
      <xdr:col>22</xdr:col>
      <xdr:colOff>432955</xdr:colOff>
      <xdr:row>41</xdr:row>
      <xdr:rowOff>5195</xdr:rowOff>
    </xdr:to>
    <xdr:graphicFrame macro="">
      <xdr:nvGraphicFramePr>
        <xdr:cNvPr id="2" name="Chart 1">
          <a:extLst>
            <a:ext uri="{FF2B5EF4-FFF2-40B4-BE49-F238E27FC236}">
              <a16:creationId xmlns:a16="http://schemas.microsoft.com/office/drawing/2014/main"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85725</xdr:colOff>
      <xdr:row>5</xdr:row>
      <xdr:rowOff>133350</xdr:rowOff>
    </xdr:from>
    <xdr:to>
      <xdr:col>13</xdr:col>
      <xdr:colOff>590550</xdr:colOff>
      <xdr:row>8</xdr:row>
      <xdr:rowOff>104775</xdr:rowOff>
    </xdr:to>
    <xdr:sp macro="" textlink="">
      <xdr:nvSpPr>
        <xdr:cNvPr id="3" name="AutoShape 3">
          <a:extLst>
            <a:ext uri="{FF2B5EF4-FFF2-40B4-BE49-F238E27FC236}">
              <a16:creationId xmlns:a16="http://schemas.microsoft.com/office/drawing/2014/main" id="{00000000-0008-0000-1000-000003000000}"/>
            </a:ext>
          </a:extLst>
        </xdr:cNvPr>
        <xdr:cNvSpPr>
          <a:spLocks noChangeArrowheads="1"/>
        </xdr:cNvSpPr>
      </xdr:nvSpPr>
      <xdr:spPr bwMode="auto">
        <a:xfrm>
          <a:off x="9467850" y="1000125"/>
          <a:ext cx="504825" cy="457200"/>
        </a:xfrm>
        <a:prstGeom prst="rightArrow">
          <a:avLst>
            <a:gd name="adj1" fmla="val 50000"/>
            <a:gd name="adj2" fmla="val 25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17</xdr:col>
      <xdr:colOff>242449</xdr:colOff>
      <xdr:row>12</xdr:row>
      <xdr:rowOff>865</xdr:rowOff>
    </xdr:from>
    <xdr:to>
      <xdr:col>22</xdr:col>
      <xdr:colOff>4324</xdr:colOff>
      <xdr:row>14</xdr:row>
      <xdr:rowOff>64942</xdr:rowOff>
    </xdr:to>
    <xdr:grpSp>
      <xdr:nvGrpSpPr>
        <xdr:cNvPr id="4" name="Group 20">
          <a:extLst>
            <a:ext uri="{FF2B5EF4-FFF2-40B4-BE49-F238E27FC236}">
              <a16:creationId xmlns:a16="http://schemas.microsoft.com/office/drawing/2014/main" id="{00000000-0008-0000-1000-000004000000}"/>
            </a:ext>
          </a:extLst>
        </xdr:cNvPr>
        <xdr:cNvGrpSpPr>
          <a:grpSpLocks/>
        </xdr:cNvGrpSpPr>
      </xdr:nvGrpSpPr>
      <xdr:grpSpPr bwMode="auto">
        <a:xfrm>
          <a:off x="12114063" y="2027092"/>
          <a:ext cx="2376920" cy="393123"/>
          <a:chOff x="11208544" y="1238249"/>
          <a:chExt cx="2714625" cy="504825"/>
        </a:xfrm>
      </xdr:grpSpPr>
      <xdr:sp macro="" textlink="">
        <xdr:nvSpPr>
          <xdr:cNvPr id="5" name="Rectangle 4">
            <a:extLst>
              <a:ext uri="{FF2B5EF4-FFF2-40B4-BE49-F238E27FC236}">
                <a16:creationId xmlns:a16="http://schemas.microsoft.com/office/drawing/2014/main" id="{00000000-0008-0000-1000-000005000000}"/>
              </a:ext>
            </a:extLst>
          </xdr:cNvPr>
          <xdr:cNvSpPr>
            <a:spLocks noChangeArrowheads="1"/>
          </xdr:cNvSpPr>
        </xdr:nvSpPr>
        <xdr:spPr bwMode="auto">
          <a:xfrm>
            <a:off x="11208544" y="1238249"/>
            <a:ext cx="2714625" cy="5048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 name="Line 5">
            <a:extLst>
              <a:ext uri="{FF2B5EF4-FFF2-40B4-BE49-F238E27FC236}">
                <a16:creationId xmlns:a16="http://schemas.microsoft.com/office/drawing/2014/main" id="{00000000-0008-0000-1000-000006000000}"/>
              </a:ext>
            </a:extLst>
          </xdr:cNvPr>
          <xdr:cNvSpPr>
            <a:spLocks noChangeShapeType="1"/>
          </xdr:cNvSpPr>
        </xdr:nvSpPr>
        <xdr:spPr bwMode="auto">
          <a:xfrm>
            <a:off x="11273556" y="1373980"/>
            <a:ext cx="847725" cy="0"/>
          </a:xfrm>
          <a:prstGeom prst="line">
            <a:avLst/>
          </a:prstGeom>
          <a:noFill/>
          <a:ln w="28575">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noFill/>
              </a14:hiddenFill>
            </a:ext>
          </a:extLst>
        </xdr:spPr>
      </xdr:sp>
      <xdr:sp macro="" textlink="">
        <xdr:nvSpPr>
          <xdr:cNvPr id="7" name="Rectangle 6">
            <a:extLst>
              <a:ext uri="{FF2B5EF4-FFF2-40B4-BE49-F238E27FC236}">
                <a16:creationId xmlns:a16="http://schemas.microsoft.com/office/drawing/2014/main" id="{00000000-0008-0000-1000-000007000000}"/>
              </a:ext>
            </a:extLst>
          </xdr:cNvPr>
          <xdr:cNvSpPr>
            <a:spLocks noChangeArrowheads="1"/>
          </xdr:cNvSpPr>
        </xdr:nvSpPr>
        <xdr:spPr bwMode="auto">
          <a:xfrm>
            <a:off x="11626567" y="1306095"/>
            <a:ext cx="152400" cy="138112"/>
          </a:xfrm>
          <a:prstGeom prst="rect">
            <a:avLst/>
          </a:prstGeom>
          <a:solidFill>
            <a:srgbClr xmlns:mc="http://schemas.openxmlformats.org/markup-compatibility/2006" xmlns:a14="http://schemas.microsoft.com/office/drawing/2010/main" val="FF00FF" mc:Ignorable="a14" a14:legacySpreadsheetColorIndex="14"/>
          </a:solidFill>
          <a:ln w="9525">
            <a:solidFill>
              <a:srgbClr xmlns:mc="http://schemas.openxmlformats.org/markup-compatibility/2006" xmlns:a14="http://schemas.microsoft.com/office/drawing/2010/main" val="FF00FF" mc:Ignorable="a14" a14:legacySpreadsheetColorIndex="14"/>
            </a:solidFill>
            <a:miter lim="800000"/>
            <a:headEnd/>
            <a:tailEnd/>
          </a:ln>
        </xdr:spPr>
      </xdr:sp>
      <xdr:sp macro="" textlink="">
        <xdr:nvSpPr>
          <xdr:cNvPr id="8" name="Line 7">
            <a:extLst>
              <a:ext uri="{FF2B5EF4-FFF2-40B4-BE49-F238E27FC236}">
                <a16:creationId xmlns:a16="http://schemas.microsoft.com/office/drawing/2014/main" id="{00000000-0008-0000-1000-000008000000}"/>
              </a:ext>
            </a:extLst>
          </xdr:cNvPr>
          <xdr:cNvSpPr>
            <a:spLocks noChangeShapeType="1"/>
          </xdr:cNvSpPr>
        </xdr:nvSpPr>
        <xdr:spPr bwMode="auto">
          <a:xfrm>
            <a:off x="11274886" y="1583532"/>
            <a:ext cx="847725" cy="0"/>
          </a:xfrm>
          <a:prstGeom prst="line">
            <a:avLst/>
          </a:prstGeom>
          <a:noFill/>
          <a:ln w="2857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noFill/>
              </a14:hiddenFill>
            </a:ext>
          </a:extLst>
        </xdr:spPr>
      </xdr:sp>
      <xdr:sp macro="" textlink="">
        <xdr:nvSpPr>
          <xdr:cNvPr id="9" name="Rectangle 8">
            <a:extLst>
              <a:ext uri="{FF2B5EF4-FFF2-40B4-BE49-F238E27FC236}">
                <a16:creationId xmlns:a16="http://schemas.microsoft.com/office/drawing/2014/main" id="{00000000-0008-0000-1000-000009000000}"/>
              </a:ext>
            </a:extLst>
          </xdr:cNvPr>
          <xdr:cNvSpPr>
            <a:spLocks noChangeArrowheads="1"/>
          </xdr:cNvSpPr>
        </xdr:nvSpPr>
        <xdr:spPr bwMode="auto">
          <a:xfrm>
            <a:off x="11627897" y="1510924"/>
            <a:ext cx="152400" cy="138113"/>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FF" mc:Ignorable="a14" a14:legacySpreadsheetColorIndex="12"/>
            </a:solidFill>
            <a:miter lim="800000"/>
            <a:headEnd/>
            <a:tailEnd/>
          </a:ln>
        </xdr:spPr>
      </xdr:sp>
      <xdr:sp macro="" textlink="">
        <xdr:nvSpPr>
          <xdr:cNvPr id="10" name="Rectangle 9">
            <a:extLst>
              <a:ext uri="{FF2B5EF4-FFF2-40B4-BE49-F238E27FC236}">
                <a16:creationId xmlns:a16="http://schemas.microsoft.com/office/drawing/2014/main" id="{00000000-0008-0000-1000-00000A000000}"/>
              </a:ext>
            </a:extLst>
          </xdr:cNvPr>
          <xdr:cNvSpPr>
            <a:spLocks noChangeArrowheads="1"/>
          </xdr:cNvSpPr>
        </xdr:nvSpPr>
        <xdr:spPr bwMode="auto">
          <a:xfrm>
            <a:off x="12205320" y="1248149"/>
            <a:ext cx="1516373" cy="22766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altLang="ja-JP" sz="1100" b="0" i="0" u="none" strike="noStrike" baseline="0">
                <a:solidFill>
                  <a:srgbClr val="000000"/>
                </a:solidFill>
                <a:latin typeface="ＭＳ Ｐゴシック"/>
                <a:ea typeface="ＭＳ Ｐゴシック"/>
              </a:rPr>
              <a:t>Sebelum Training</a:t>
            </a:r>
            <a:endParaRPr lang="ja-JP" altLang="en-US" sz="1100" b="0" i="0" u="none" strike="noStrike" baseline="0">
              <a:solidFill>
                <a:srgbClr val="000000"/>
              </a:solidFill>
              <a:latin typeface="ＭＳ Ｐゴシック"/>
              <a:ea typeface="ＭＳ Ｐゴシック"/>
            </a:endParaRPr>
          </a:p>
        </xdr:txBody>
      </xdr:sp>
      <xdr:sp macro="" textlink="">
        <xdr:nvSpPr>
          <xdr:cNvPr id="11" name="Rectangle 10">
            <a:extLst>
              <a:ext uri="{FF2B5EF4-FFF2-40B4-BE49-F238E27FC236}">
                <a16:creationId xmlns:a16="http://schemas.microsoft.com/office/drawing/2014/main" id="{00000000-0008-0000-1000-00000B000000}"/>
              </a:ext>
            </a:extLst>
          </xdr:cNvPr>
          <xdr:cNvSpPr>
            <a:spLocks noChangeArrowheads="1"/>
          </xdr:cNvSpPr>
        </xdr:nvSpPr>
        <xdr:spPr bwMode="auto">
          <a:xfrm>
            <a:off x="12215924" y="1475815"/>
            <a:ext cx="1495165" cy="18807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altLang="ja-JP" sz="1100" b="0" i="0" u="none" strike="noStrike" baseline="0">
                <a:solidFill>
                  <a:srgbClr val="000000"/>
                </a:solidFill>
                <a:latin typeface="ＭＳ Ｐゴシック"/>
                <a:ea typeface="ＭＳ Ｐゴシック"/>
              </a:rPr>
              <a:t>Sesudah training</a:t>
            </a:r>
            <a:endParaRPr lang="ja-JP" altLang="en-US" sz="1100" b="0" i="0" u="none" strike="noStrike" baseline="0">
              <a:solidFill>
                <a:srgbClr val="000000"/>
              </a:solidFill>
              <a:latin typeface="ＭＳ Ｐゴシック"/>
              <a:ea typeface="ＭＳ Ｐゴシック"/>
            </a:endParaRPr>
          </a:p>
        </xdr:txBody>
      </xdr:sp>
    </xdr:grpSp>
    <xdr:clientData/>
  </xdr:twoCellAnchor>
  <xdr:twoCellAnchor editAs="oneCell">
    <xdr:from>
      <xdr:col>14</xdr:col>
      <xdr:colOff>502227</xdr:colOff>
      <xdr:row>42</xdr:row>
      <xdr:rowOff>85928</xdr:rowOff>
    </xdr:from>
    <xdr:to>
      <xdr:col>22</xdr:col>
      <xdr:colOff>136814</xdr:colOff>
      <xdr:row>45</xdr:row>
      <xdr:rowOff>162790</xdr:rowOff>
    </xdr:to>
    <xdr:pic>
      <xdr:nvPicPr>
        <xdr:cNvPr id="12" name="Picture 11">
          <a:extLst>
            <a:ext uri="{FF2B5EF4-FFF2-40B4-BE49-F238E27FC236}">
              <a16:creationId xmlns:a16="http://schemas.microsoft.com/office/drawing/2014/main" id="{00000000-0008-0000-10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93952" y="6696278"/>
          <a:ext cx="4149437" cy="829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51955</xdr:colOff>
      <xdr:row>3</xdr:row>
      <xdr:rowOff>190500</xdr:rowOff>
    </xdr:from>
    <xdr:to>
      <xdr:col>22</xdr:col>
      <xdr:colOff>406978</xdr:colOff>
      <xdr:row>11</xdr:row>
      <xdr:rowOff>17318</xdr:rowOff>
    </xdr:to>
    <xdr:pic>
      <xdr:nvPicPr>
        <xdr:cNvPr id="13" name="Picture 12">
          <a:extLst>
            <a:ext uri="{FF2B5EF4-FFF2-40B4-BE49-F238E27FC236}">
              <a16:creationId xmlns:a16="http://schemas.microsoft.com/office/drawing/2014/main" id="{00000000-0008-0000-1000-00000D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596380" y="666750"/>
          <a:ext cx="2317173" cy="11888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8659</xdr:colOff>
      <xdr:row>4</xdr:row>
      <xdr:rowOff>0</xdr:rowOff>
    </xdr:from>
    <xdr:to>
      <xdr:col>8</xdr:col>
      <xdr:colOff>692726</xdr:colOff>
      <xdr:row>11</xdr:row>
      <xdr:rowOff>0</xdr:rowOff>
    </xdr:to>
    <xdr:pic>
      <xdr:nvPicPr>
        <xdr:cNvPr id="14" name="Picture 13">
          <a:extLst>
            <a:ext uri="{FF2B5EF4-FFF2-40B4-BE49-F238E27FC236}">
              <a16:creationId xmlns:a16="http://schemas.microsoft.com/office/drawing/2014/main" id="{00000000-0008-0000-1000-00000E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533159" y="710045"/>
          <a:ext cx="1402772" cy="115166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9</xdr:col>
      <xdr:colOff>11259</xdr:colOff>
      <xdr:row>11</xdr:row>
      <xdr:rowOff>160193</xdr:rowOff>
    </xdr:from>
    <xdr:to>
      <xdr:col>22</xdr:col>
      <xdr:colOff>432955</xdr:colOff>
      <xdr:row>41</xdr:row>
      <xdr:rowOff>5195</xdr:rowOff>
    </xdr:to>
    <xdr:graphicFrame macro="">
      <xdr:nvGraphicFramePr>
        <xdr:cNvPr id="2" name="Chart 1">
          <a:extLst>
            <a:ext uri="{FF2B5EF4-FFF2-40B4-BE49-F238E27FC236}">
              <a16:creationId xmlns:a16="http://schemas.microsoft.com/office/drawing/2014/main" id="{00000000-0008-0000-1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85725</xdr:colOff>
      <xdr:row>5</xdr:row>
      <xdr:rowOff>133350</xdr:rowOff>
    </xdr:from>
    <xdr:to>
      <xdr:col>13</xdr:col>
      <xdr:colOff>590550</xdr:colOff>
      <xdr:row>8</xdr:row>
      <xdr:rowOff>104775</xdr:rowOff>
    </xdr:to>
    <xdr:sp macro="" textlink="">
      <xdr:nvSpPr>
        <xdr:cNvPr id="3" name="AutoShape 3">
          <a:extLst>
            <a:ext uri="{FF2B5EF4-FFF2-40B4-BE49-F238E27FC236}">
              <a16:creationId xmlns:a16="http://schemas.microsoft.com/office/drawing/2014/main" id="{00000000-0008-0000-1100-000003000000}"/>
            </a:ext>
          </a:extLst>
        </xdr:cNvPr>
        <xdr:cNvSpPr>
          <a:spLocks noChangeArrowheads="1"/>
        </xdr:cNvSpPr>
      </xdr:nvSpPr>
      <xdr:spPr bwMode="auto">
        <a:xfrm>
          <a:off x="9467850" y="1000125"/>
          <a:ext cx="504825" cy="457200"/>
        </a:xfrm>
        <a:prstGeom prst="rightArrow">
          <a:avLst>
            <a:gd name="adj1" fmla="val 50000"/>
            <a:gd name="adj2" fmla="val 25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17</xdr:col>
      <xdr:colOff>242449</xdr:colOff>
      <xdr:row>12</xdr:row>
      <xdr:rowOff>865</xdr:rowOff>
    </xdr:from>
    <xdr:to>
      <xdr:col>22</xdr:col>
      <xdr:colOff>4324</xdr:colOff>
      <xdr:row>14</xdr:row>
      <xdr:rowOff>64942</xdr:rowOff>
    </xdr:to>
    <xdr:grpSp>
      <xdr:nvGrpSpPr>
        <xdr:cNvPr id="4" name="Group 20">
          <a:extLst>
            <a:ext uri="{FF2B5EF4-FFF2-40B4-BE49-F238E27FC236}">
              <a16:creationId xmlns:a16="http://schemas.microsoft.com/office/drawing/2014/main" id="{00000000-0008-0000-1100-000004000000}"/>
            </a:ext>
          </a:extLst>
        </xdr:cNvPr>
        <xdr:cNvGrpSpPr>
          <a:grpSpLocks/>
        </xdr:cNvGrpSpPr>
      </xdr:nvGrpSpPr>
      <xdr:grpSpPr bwMode="auto">
        <a:xfrm>
          <a:off x="12114063" y="2027092"/>
          <a:ext cx="2376920" cy="393123"/>
          <a:chOff x="11208544" y="1238249"/>
          <a:chExt cx="2714625" cy="504825"/>
        </a:xfrm>
      </xdr:grpSpPr>
      <xdr:sp macro="" textlink="">
        <xdr:nvSpPr>
          <xdr:cNvPr id="5" name="Rectangle 4">
            <a:extLst>
              <a:ext uri="{FF2B5EF4-FFF2-40B4-BE49-F238E27FC236}">
                <a16:creationId xmlns:a16="http://schemas.microsoft.com/office/drawing/2014/main" id="{00000000-0008-0000-1100-000005000000}"/>
              </a:ext>
            </a:extLst>
          </xdr:cNvPr>
          <xdr:cNvSpPr>
            <a:spLocks noChangeArrowheads="1"/>
          </xdr:cNvSpPr>
        </xdr:nvSpPr>
        <xdr:spPr bwMode="auto">
          <a:xfrm>
            <a:off x="11208544" y="1238249"/>
            <a:ext cx="2714625" cy="5048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 name="Line 5">
            <a:extLst>
              <a:ext uri="{FF2B5EF4-FFF2-40B4-BE49-F238E27FC236}">
                <a16:creationId xmlns:a16="http://schemas.microsoft.com/office/drawing/2014/main" id="{00000000-0008-0000-1100-000006000000}"/>
              </a:ext>
            </a:extLst>
          </xdr:cNvPr>
          <xdr:cNvSpPr>
            <a:spLocks noChangeShapeType="1"/>
          </xdr:cNvSpPr>
        </xdr:nvSpPr>
        <xdr:spPr bwMode="auto">
          <a:xfrm>
            <a:off x="11273556" y="1373980"/>
            <a:ext cx="847725" cy="0"/>
          </a:xfrm>
          <a:prstGeom prst="line">
            <a:avLst/>
          </a:prstGeom>
          <a:noFill/>
          <a:ln w="28575">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noFill/>
              </a14:hiddenFill>
            </a:ext>
          </a:extLst>
        </xdr:spPr>
      </xdr:sp>
      <xdr:sp macro="" textlink="">
        <xdr:nvSpPr>
          <xdr:cNvPr id="7" name="Rectangle 6">
            <a:extLst>
              <a:ext uri="{FF2B5EF4-FFF2-40B4-BE49-F238E27FC236}">
                <a16:creationId xmlns:a16="http://schemas.microsoft.com/office/drawing/2014/main" id="{00000000-0008-0000-1100-000007000000}"/>
              </a:ext>
            </a:extLst>
          </xdr:cNvPr>
          <xdr:cNvSpPr>
            <a:spLocks noChangeArrowheads="1"/>
          </xdr:cNvSpPr>
        </xdr:nvSpPr>
        <xdr:spPr bwMode="auto">
          <a:xfrm>
            <a:off x="11626567" y="1306095"/>
            <a:ext cx="152400" cy="138112"/>
          </a:xfrm>
          <a:prstGeom prst="rect">
            <a:avLst/>
          </a:prstGeom>
          <a:solidFill>
            <a:srgbClr xmlns:mc="http://schemas.openxmlformats.org/markup-compatibility/2006" xmlns:a14="http://schemas.microsoft.com/office/drawing/2010/main" val="FF00FF" mc:Ignorable="a14" a14:legacySpreadsheetColorIndex="14"/>
          </a:solidFill>
          <a:ln w="9525">
            <a:solidFill>
              <a:srgbClr xmlns:mc="http://schemas.openxmlformats.org/markup-compatibility/2006" xmlns:a14="http://schemas.microsoft.com/office/drawing/2010/main" val="FF00FF" mc:Ignorable="a14" a14:legacySpreadsheetColorIndex="14"/>
            </a:solidFill>
            <a:miter lim="800000"/>
            <a:headEnd/>
            <a:tailEnd/>
          </a:ln>
        </xdr:spPr>
      </xdr:sp>
      <xdr:sp macro="" textlink="">
        <xdr:nvSpPr>
          <xdr:cNvPr id="8" name="Line 7">
            <a:extLst>
              <a:ext uri="{FF2B5EF4-FFF2-40B4-BE49-F238E27FC236}">
                <a16:creationId xmlns:a16="http://schemas.microsoft.com/office/drawing/2014/main" id="{00000000-0008-0000-1100-000008000000}"/>
              </a:ext>
            </a:extLst>
          </xdr:cNvPr>
          <xdr:cNvSpPr>
            <a:spLocks noChangeShapeType="1"/>
          </xdr:cNvSpPr>
        </xdr:nvSpPr>
        <xdr:spPr bwMode="auto">
          <a:xfrm>
            <a:off x="11274886" y="1583532"/>
            <a:ext cx="847725" cy="0"/>
          </a:xfrm>
          <a:prstGeom prst="line">
            <a:avLst/>
          </a:prstGeom>
          <a:noFill/>
          <a:ln w="2857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noFill/>
              </a14:hiddenFill>
            </a:ext>
          </a:extLst>
        </xdr:spPr>
      </xdr:sp>
      <xdr:sp macro="" textlink="">
        <xdr:nvSpPr>
          <xdr:cNvPr id="9" name="Rectangle 8">
            <a:extLst>
              <a:ext uri="{FF2B5EF4-FFF2-40B4-BE49-F238E27FC236}">
                <a16:creationId xmlns:a16="http://schemas.microsoft.com/office/drawing/2014/main" id="{00000000-0008-0000-1100-000009000000}"/>
              </a:ext>
            </a:extLst>
          </xdr:cNvPr>
          <xdr:cNvSpPr>
            <a:spLocks noChangeArrowheads="1"/>
          </xdr:cNvSpPr>
        </xdr:nvSpPr>
        <xdr:spPr bwMode="auto">
          <a:xfrm>
            <a:off x="11627897" y="1510924"/>
            <a:ext cx="152400" cy="138113"/>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FF" mc:Ignorable="a14" a14:legacySpreadsheetColorIndex="12"/>
            </a:solidFill>
            <a:miter lim="800000"/>
            <a:headEnd/>
            <a:tailEnd/>
          </a:ln>
        </xdr:spPr>
      </xdr:sp>
      <xdr:sp macro="" textlink="">
        <xdr:nvSpPr>
          <xdr:cNvPr id="10" name="Rectangle 9">
            <a:extLst>
              <a:ext uri="{FF2B5EF4-FFF2-40B4-BE49-F238E27FC236}">
                <a16:creationId xmlns:a16="http://schemas.microsoft.com/office/drawing/2014/main" id="{00000000-0008-0000-1100-00000A000000}"/>
              </a:ext>
            </a:extLst>
          </xdr:cNvPr>
          <xdr:cNvSpPr>
            <a:spLocks noChangeArrowheads="1"/>
          </xdr:cNvSpPr>
        </xdr:nvSpPr>
        <xdr:spPr bwMode="auto">
          <a:xfrm>
            <a:off x="12205320" y="1248149"/>
            <a:ext cx="1516373" cy="22766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altLang="ja-JP" sz="1100" b="0" i="0" u="none" strike="noStrike" baseline="0">
                <a:solidFill>
                  <a:srgbClr val="000000"/>
                </a:solidFill>
                <a:latin typeface="ＭＳ Ｐゴシック"/>
                <a:ea typeface="ＭＳ Ｐゴシック"/>
              </a:rPr>
              <a:t>Sebelum Training</a:t>
            </a:r>
            <a:endParaRPr lang="ja-JP" altLang="en-US" sz="1100" b="0" i="0" u="none" strike="noStrike" baseline="0">
              <a:solidFill>
                <a:srgbClr val="000000"/>
              </a:solidFill>
              <a:latin typeface="ＭＳ Ｐゴシック"/>
              <a:ea typeface="ＭＳ Ｐゴシック"/>
            </a:endParaRPr>
          </a:p>
        </xdr:txBody>
      </xdr:sp>
      <xdr:sp macro="" textlink="">
        <xdr:nvSpPr>
          <xdr:cNvPr id="11" name="Rectangle 10">
            <a:extLst>
              <a:ext uri="{FF2B5EF4-FFF2-40B4-BE49-F238E27FC236}">
                <a16:creationId xmlns:a16="http://schemas.microsoft.com/office/drawing/2014/main" id="{00000000-0008-0000-1100-00000B000000}"/>
              </a:ext>
            </a:extLst>
          </xdr:cNvPr>
          <xdr:cNvSpPr>
            <a:spLocks noChangeArrowheads="1"/>
          </xdr:cNvSpPr>
        </xdr:nvSpPr>
        <xdr:spPr bwMode="auto">
          <a:xfrm>
            <a:off x="12215924" y="1475815"/>
            <a:ext cx="1495165" cy="18807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altLang="ja-JP" sz="1100" b="0" i="0" u="none" strike="noStrike" baseline="0">
                <a:solidFill>
                  <a:srgbClr val="000000"/>
                </a:solidFill>
                <a:latin typeface="ＭＳ Ｐゴシック"/>
                <a:ea typeface="ＭＳ Ｐゴシック"/>
              </a:rPr>
              <a:t>Sesudah training</a:t>
            </a:r>
            <a:endParaRPr lang="ja-JP" altLang="en-US" sz="1100" b="0" i="0" u="none" strike="noStrike" baseline="0">
              <a:solidFill>
                <a:srgbClr val="000000"/>
              </a:solidFill>
              <a:latin typeface="ＭＳ Ｐゴシック"/>
              <a:ea typeface="ＭＳ Ｐゴシック"/>
            </a:endParaRPr>
          </a:p>
        </xdr:txBody>
      </xdr:sp>
    </xdr:grpSp>
    <xdr:clientData/>
  </xdr:twoCellAnchor>
  <xdr:twoCellAnchor editAs="oneCell">
    <xdr:from>
      <xdr:col>14</xdr:col>
      <xdr:colOff>502227</xdr:colOff>
      <xdr:row>42</xdr:row>
      <xdr:rowOff>85928</xdr:rowOff>
    </xdr:from>
    <xdr:to>
      <xdr:col>22</xdr:col>
      <xdr:colOff>136814</xdr:colOff>
      <xdr:row>45</xdr:row>
      <xdr:rowOff>162790</xdr:rowOff>
    </xdr:to>
    <xdr:pic>
      <xdr:nvPicPr>
        <xdr:cNvPr id="12" name="Picture 11">
          <a:extLst>
            <a:ext uri="{FF2B5EF4-FFF2-40B4-BE49-F238E27FC236}">
              <a16:creationId xmlns:a16="http://schemas.microsoft.com/office/drawing/2014/main" id="{00000000-0008-0000-11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93952" y="6696278"/>
          <a:ext cx="4149437" cy="829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77932</xdr:colOff>
      <xdr:row>3</xdr:row>
      <xdr:rowOff>199159</xdr:rowOff>
    </xdr:from>
    <xdr:to>
      <xdr:col>22</xdr:col>
      <xdr:colOff>432955</xdr:colOff>
      <xdr:row>11</xdr:row>
      <xdr:rowOff>25977</xdr:rowOff>
    </xdr:to>
    <xdr:pic>
      <xdr:nvPicPr>
        <xdr:cNvPr id="15" name="Picture 14">
          <a:extLst>
            <a:ext uri="{FF2B5EF4-FFF2-40B4-BE49-F238E27FC236}">
              <a16:creationId xmlns:a16="http://schemas.microsoft.com/office/drawing/2014/main" id="{00000000-0008-0000-1100-00000F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616296" y="684068"/>
          <a:ext cx="2303318" cy="12036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8658</xdr:colOff>
      <xdr:row>4</xdr:row>
      <xdr:rowOff>8659</xdr:rowOff>
    </xdr:from>
    <xdr:to>
      <xdr:col>8</xdr:col>
      <xdr:colOff>710044</xdr:colOff>
      <xdr:row>11</xdr:row>
      <xdr:rowOff>8659</xdr:rowOff>
    </xdr:to>
    <xdr:pic>
      <xdr:nvPicPr>
        <xdr:cNvPr id="16" name="Picture 15">
          <a:extLst>
            <a:ext uri="{FF2B5EF4-FFF2-40B4-BE49-F238E27FC236}">
              <a16:creationId xmlns:a16="http://schemas.microsoft.com/office/drawing/2014/main" id="{00000000-0008-0000-1100-000010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533158" y="718704"/>
          <a:ext cx="1420091" cy="115166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9</xdr:col>
      <xdr:colOff>11259</xdr:colOff>
      <xdr:row>11</xdr:row>
      <xdr:rowOff>160193</xdr:rowOff>
    </xdr:from>
    <xdr:to>
      <xdr:col>22</xdr:col>
      <xdr:colOff>432955</xdr:colOff>
      <xdr:row>41</xdr:row>
      <xdr:rowOff>5195</xdr:rowOff>
    </xdr:to>
    <xdr:graphicFrame macro="">
      <xdr:nvGraphicFramePr>
        <xdr:cNvPr id="2" name="Chart 1">
          <a:extLst>
            <a:ext uri="{FF2B5EF4-FFF2-40B4-BE49-F238E27FC236}">
              <a16:creationId xmlns:a16="http://schemas.microsoft.com/office/drawing/2014/main" id="{00000000-0008-0000-1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85725</xdr:colOff>
      <xdr:row>5</xdr:row>
      <xdr:rowOff>133350</xdr:rowOff>
    </xdr:from>
    <xdr:to>
      <xdr:col>13</xdr:col>
      <xdr:colOff>590550</xdr:colOff>
      <xdr:row>8</xdr:row>
      <xdr:rowOff>104775</xdr:rowOff>
    </xdr:to>
    <xdr:sp macro="" textlink="">
      <xdr:nvSpPr>
        <xdr:cNvPr id="3" name="AutoShape 3">
          <a:extLst>
            <a:ext uri="{FF2B5EF4-FFF2-40B4-BE49-F238E27FC236}">
              <a16:creationId xmlns:a16="http://schemas.microsoft.com/office/drawing/2014/main" id="{00000000-0008-0000-1200-000003000000}"/>
            </a:ext>
          </a:extLst>
        </xdr:cNvPr>
        <xdr:cNvSpPr>
          <a:spLocks noChangeArrowheads="1"/>
        </xdr:cNvSpPr>
      </xdr:nvSpPr>
      <xdr:spPr bwMode="auto">
        <a:xfrm>
          <a:off x="9467850" y="1000125"/>
          <a:ext cx="504825" cy="457200"/>
        </a:xfrm>
        <a:prstGeom prst="rightArrow">
          <a:avLst>
            <a:gd name="adj1" fmla="val 50000"/>
            <a:gd name="adj2" fmla="val 25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17</xdr:col>
      <xdr:colOff>242449</xdr:colOff>
      <xdr:row>12</xdr:row>
      <xdr:rowOff>865</xdr:rowOff>
    </xdr:from>
    <xdr:to>
      <xdr:col>22</xdr:col>
      <xdr:colOff>4324</xdr:colOff>
      <xdr:row>14</xdr:row>
      <xdr:rowOff>64942</xdr:rowOff>
    </xdr:to>
    <xdr:grpSp>
      <xdr:nvGrpSpPr>
        <xdr:cNvPr id="4" name="Group 20">
          <a:extLst>
            <a:ext uri="{FF2B5EF4-FFF2-40B4-BE49-F238E27FC236}">
              <a16:creationId xmlns:a16="http://schemas.microsoft.com/office/drawing/2014/main" id="{00000000-0008-0000-1200-000004000000}"/>
            </a:ext>
          </a:extLst>
        </xdr:cNvPr>
        <xdr:cNvGrpSpPr>
          <a:grpSpLocks/>
        </xdr:cNvGrpSpPr>
      </xdr:nvGrpSpPr>
      <xdr:grpSpPr bwMode="auto">
        <a:xfrm>
          <a:off x="12114063" y="2027092"/>
          <a:ext cx="2376920" cy="393123"/>
          <a:chOff x="11208544" y="1238249"/>
          <a:chExt cx="2714625" cy="504825"/>
        </a:xfrm>
      </xdr:grpSpPr>
      <xdr:sp macro="" textlink="">
        <xdr:nvSpPr>
          <xdr:cNvPr id="5" name="Rectangle 4">
            <a:extLst>
              <a:ext uri="{FF2B5EF4-FFF2-40B4-BE49-F238E27FC236}">
                <a16:creationId xmlns:a16="http://schemas.microsoft.com/office/drawing/2014/main" id="{00000000-0008-0000-1200-000005000000}"/>
              </a:ext>
            </a:extLst>
          </xdr:cNvPr>
          <xdr:cNvSpPr>
            <a:spLocks noChangeArrowheads="1"/>
          </xdr:cNvSpPr>
        </xdr:nvSpPr>
        <xdr:spPr bwMode="auto">
          <a:xfrm>
            <a:off x="11208544" y="1238249"/>
            <a:ext cx="2714625" cy="5048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 name="Line 5">
            <a:extLst>
              <a:ext uri="{FF2B5EF4-FFF2-40B4-BE49-F238E27FC236}">
                <a16:creationId xmlns:a16="http://schemas.microsoft.com/office/drawing/2014/main" id="{00000000-0008-0000-1200-000006000000}"/>
              </a:ext>
            </a:extLst>
          </xdr:cNvPr>
          <xdr:cNvSpPr>
            <a:spLocks noChangeShapeType="1"/>
          </xdr:cNvSpPr>
        </xdr:nvSpPr>
        <xdr:spPr bwMode="auto">
          <a:xfrm>
            <a:off x="11273556" y="1373980"/>
            <a:ext cx="847725" cy="0"/>
          </a:xfrm>
          <a:prstGeom prst="line">
            <a:avLst/>
          </a:prstGeom>
          <a:noFill/>
          <a:ln w="28575">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noFill/>
              </a14:hiddenFill>
            </a:ext>
          </a:extLst>
        </xdr:spPr>
      </xdr:sp>
      <xdr:sp macro="" textlink="">
        <xdr:nvSpPr>
          <xdr:cNvPr id="7" name="Rectangle 6">
            <a:extLst>
              <a:ext uri="{FF2B5EF4-FFF2-40B4-BE49-F238E27FC236}">
                <a16:creationId xmlns:a16="http://schemas.microsoft.com/office/drawing/2014/main" id="{00000000-0008-0000-1200-000007000000}"/>
              </a:ext>
            </a:extLst>
          </xdr:cNvPr>
          <xdr:cNvSpPr>
            <a:spLocks noChangeArrowheads="1"/>
          </xdr:cNvSpPr>
        </xdr:nvSpPr>
        <xdr:spPr bwMode="auto">
          <a:xfrm>
            <a:off x="11626567" y="1306095"/>
            <a:ext cx="152400" cy="138112"/>
          </a:xfrm>
          <a:prstGeom prst="rect">
            <a:avLst/>
          </a:prstGeom>
          <a:solidFill>
            <a:srgbClr xmlns:mc="http://schemas.openxmlformats.org/markup-compatibility/2006" xmlns:a14="http://schemas.microsoft.com/office/drawing/2010/main" val="FF00FF" mc:Ignorable="a14" a14:legacySpreadsheetColorIndex="14"/>
          </a:solidFill>
          <a:ln w="9525">
            <a:solidFill>
              <a:srgbClr xmlns:mc="http://schemas.openxmlformats.org/markup-compatibility/2006" xmlns:a14="http://schemas.microsoft.com/office/drawing/2010/main" val="FF00FF" mc:Ignorable="a14" a14:legacySpreadsheetColorIndex="14"/>
            </a:solidFill>
            <a:miter lim="800000"/>
            <a:headEnd/>
            <a:tailEnd/>
          </a:ln>
        </xdr:spPr>
      </xdr:sp>
      <xdr:sp macro="" textlink="">
        <xdr:nvSpPr>
          <xdr:cNvPr id="8" name="Line 7">
            <a:extLst>
              <a:ext uri="{FF2B5EF4-FFF2-40B4-BE49-F238E27FC236}">
                <a16:creationId xmlns:a16="http://schemas.microsoft.com/office/drawing/2014/main" id="{00000000-0008-0000-1200-000008000000}"/>
              </a:ext>
            </a:extLst>
          </xdr:cNvPr>
          <xdr:cNvSpPr>
            <a:spLocks noChangeShapeType="1"/>
          </xdr:cNvSpPr>
        </xdr:nvSpPr>
        <xdr:spPr bwMode="auto">
          <a:xfrm>
            <a:off x="11274886" y="1583532"/>
            <a:ext cx="847725" cy="0"/>
          </a:xfrm>
          <a:prstGeom prst="line">
            <a:avLst/>
          </a:prstGeom>
          <a:noFill/>
          <a:ln w="2857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noFill/>
              </a14:hiddenFill>
            </a:ext>
          </a:extLst>
        </xdr:spPr>
      </xdr:sp>
      <xdr:sp macro="" textlink="">
        <xdr:nvSpPr>
          <xdr:cNvPr id="9" name="Rectangle 8">
            <a:extLst>
              <a:ext uri="{FF2B5EF4-FFF2-40B4-BE49-F238E27FC236}">
                <a16:creationId xmlns:a16="http://schemas.microsoft.com/office/drawing/2014/main" id="{00000000-0008-0000-1200-000009000000}"/>
              </a:ext>
            </a:extLst>
          </xdr:cNvPr>
          <xdr:cNvSpPr>
            <a:spLocks noChangeArrowheads="1"/>
          </xdr:cNvSpPr>
        </xdr:nvSpPr>
        <xdr:spPr bwMode="auto">
          <a:xfrm>
            <a:off x="11627897" y="1510924"/>
            <a:ext cx="152400" cy="138113"/>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FF" mc:Ignorable="a14" a14:legacySpreadsheetColorIndex="12"/>
            </a:solidFill>
            <a:miter lim="800000"/>
            <a:headEnd/>
            <a:tailEnd/>
          </a:ln>
        </xdr:spPr>
      </xdr:sp>
      <xdr:sp macro="" textlink="">
        <xdr:nvSpPr>
          <xdr:cNvPr id="10" name="Rectangle 9">
            <a:extLst>
              <a:ext uri="{FF2B5EF4-FFF2-40B4-BE49-F238E27FC236}">
                <a16:creationId xmlns:a16="http://schemas.microsoft.com/office/drawing/2014/main" id="{00000000-0008-0000-1200-00000A000000}"/>
              </a:ext>
            </a:extLst>
          </xdr:cNvPr>
          <xdr:cNvSpPr>
            <a:spLocks noChangeArrowheads="1"/>
          </xdr:cNvSpPr>
        </xdr:nvSpPr>
        <xdr:spPr bwMode="auto">
          <a:xfrm>
            <a:off x="12205320" y="1248149"/>
            <a:ext cx="1516373" cy="22766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altLang="ja-JP" sz="1100" b="0" i="0" u="none" strike="noStrike" baseline="0">
                <a:solidFill>
                  <a:srgbClr val="000000"/>
                </a:solidFill>
                <a:latin typeface="ＭＳ Ｐゴシック"/>
                <a:ea typeface="ＭＳ Ｐゴシック"/>
              </a:rPr>
              <a:t>Sebelum Training</a:t>
            </a:r>
            <a:endParaRPr lang="ja-JP" altLang="en-US" sz="1100" b="0" i="0" u="none" strike="noStrike" baseline="0">
              <a:solidFill>
                <a:srgbClr val="000000"/>
              </a:solidFill>
              <a:latin typeface="ＭＳ Ｐゴシック"/>
              <a:ea typeface="ＭＳ Ｐゴシック"/>
            </a:endParaRPr>
          </a:p>
        </xdr:txBody>
      </xdr:sp>
      <xdr:sp macro="" textlink="">
        <xdr:nvSpPr>
          <xdr:cNvPr id="11" name="Rectangle 10">
            <a:extLst>
              <a:ext uri="{FF2B5EF4-FFF2-40B4-BE49-F238E27FC236}">
                <a16:creationId xmlns:a16="http://schemas.microsoft.com/office/drawing/2014/main" id="{00000000-0008-0000-1200-00000B000000}"/>
              </a:ext>
            </a:extLst>
          </xdr:cNvPr>
          <xdr:cNvSpPr>
            <a:spLocks noChangeArrowheads="1"/>
          </xdr:cNvSpPr>
        </xdr:nvSpPr>
        <xdr:spPr bwMode="auto">
          <a:xfrm>
            <a:off x="12215924" y="1475815"/>
            <a:ext cx="1495165" cy="18807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altLang="ja-JP" sz="1100" b="0" i="0" u="none" strike="noStrike" baseline="0">
                <a:solidFill>
                  <a:srgbClr val="000000"/>
                </a:solidFill>
                <a:latin typeface="ＭＳ Ｐゴシック"/>
                <a:ea typeface="ＭＳ Ｐゴシック"/>
              </a:rPr>
              <a:t>Sesudah training</a:t>
            </a:r>
            <a:endParaRPr lang="ja-JP" altLang="en-US" sz="1100" b="0" i="0" u="none" strike="noStrike" baseline="0">
              <a:solidFill>
                <a:srgbClr val="000000"/>
              </a:solidFill>
              <a:latin typeface="ＭＳ Ｐゴシック"/>
              <a:ea typeface="ＭＳ Ｐゴシック"/>
            </a:endParaRPr>
          </a:p>
        </xdr:txBody>
      </xdr:sp>
    </xdr:grpSp>
    <xdr:clientData/>
  </xdr:twoCellAnchor>
  <xdr:twoCellAnchor editAs="oneCell">
    <xdr:from>
      <xdr:col>14</xdr:col>
      <xdr:colOff>502227</xdr:colOff>
      <xdr:row>42</xdr:row>
      <xdr:rowOff>85928</xdr:rowOff>
    </xdr:from>
    <xdr:to>
      <xdr:col>22</xdr:col>
      <xdr:colOff>136814</xdr:colOff>
      <xdr:row>45</xdr:row>
      <xdr:rowOff>162790</xdr:rowOff>
    </xdr:to>
    <xdr:pic>
      <xdr:nvPicPr>
        <xdr:cNvPr id="12" name="Picture 11">
          <a:extLst>
            <a:ext uri="{FF2B5EF4-FFF2-40B4-BE49-F238E27FC236}">
              <a16:creationId xmlns:a16="http://schemas.microsoft.com/office/drawing/2014/main" id="{00000000-0008-0000-12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93952" y="6696278"/>
          <a:ext cx="4149437" cy="829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77932</xdr:colOff>
      <xdr:row>3</xdr:row>
      <xdr:rowOff>199159</xdr:rowOff>
    </xdr:from>
    <xdr:to>
      <xdr:col>22</xdr:col>
      <xdr:colOff>432955</xdr:colOff>
      <xdr:row>11</xdr:row>
      <xdr:rowOff>25977</xdr:rowOff>
    </xdr:to>
    <xdr:pic>
      <xdr:nvPicPr>
        <xdr:cNvPr id="13" name="Picture 12">
          <a:extLst>
            <a:ext uri="{FF2B5EF4-FFF2-40B4-BE49-F238E27FC236}">
              <a16:creationId xmlns:a16="http://schemas.microsoft.com/office/drawing/2014/main" id="{00000000-0008-0000-1200-00000D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622357" y="675409"/>
          <a:ext cx="2317173" cy="11888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xdr:row>
      <xdr:rowOff>8659</xdr:rowOff>
    </xdr:from>
    <xdr:to>
      <xdr:col>8</xdr:col>
      <xdr:colOff>701386</xdr:colOff>
      <xdr:row>11</xdr:row>
      <xdr:rowOff>8659</xdr:rowOff>
    </xdr:to>
    <xdr:pic>
      <xdr:nvPicPr>
        <xdr:cNvPr id="14" name="Picture 13">
          <a:extLst>
            <a:ext uri="{FF2B5EF4-FFF2-40B4-BE49-F238E27FC236}">
              <a16:creationId xmlns:a16="http://schemas.microsoft.com/office/drawing/2014/main" id="{00000000-0008-0000-1200-00000E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524500" y="718704"/>
          <a:ext cx="1420091" cy="11516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314325</xdr:colOff>
      <xdr:row>4</xdr:row>
      <xdr:rowOff>0</xdr:rowOff>
    </xdr:from>
    <xdr:to>
      <xdr:col>3</xdr:col>
      <xdr:colOff>466725</xdr:colOff>
      <xdr:row>4</xdr:row>
      <xdr:rowOff>152400</xdr:rowOff>
    </xdr:to>
    <xdr:pic>
      <xdr:nvPicPr>
        <xdr:cNvPr id="2" name="Picture 2" descr="MailNormal16">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48050" y="80010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542819</xdr:colOff>
      <xdr:row>2</xdr:row>
      <xdr:rowOff>10027</xdr:rowOff>
    </xdr:from>
    <xdr:to>
      <xdr:col>9</xdr:col>
      <xdr:colOff>17973</xdr:colOff>
      <xdr:row>5</xdr:row>
      <xdr:rowOff>176416</xdr:rowOff>
    </xdr:to>
    <xdr:pic>
      <xdr:nvPicPr>
        <xdr:cNvPr id="21" name="Picture 20">
          <a:extLst>
            <a:ext uri="{FF2B5EF4-FFF2-40B4-BE49-F238E27FC236}">
              <a16:creationId xmlns:a16="http://schemas.microsoft.com/office/drawing/2014/main" id="{00000000-0008-0000-0100-00001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45161" y="411080"/>
          <a:ext cx="3355338" cy="1169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20052</xdr:colOff>
      <xdr:row>8</xdr:row>
      <xdr:rowOff>6684</xdr:rowOff>
    </xdr:from>
    <xdr:to>
      <xdr:col>3</xdr:col>
      <xdr:colOff>1012657</xdr:colOff>
      <xdr:row>8</xdr:row>
      <xdr:rowOff>912395</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757236" y="2162342"/>
          <a:ext cx="992605" cy="905711"/>
        </a:xfrm>
        <a:prstGeom prst="rect">
          <a:avLst/>
        </a:prstGeom>
      </xdr:spPr>
    </xdr:pic>
    <xdr:clientData/>
  </xdr:twoCellAnchor>
  <xdr:twoCellAnchor editAs="oneCell">
    <xdr:from>
      <xdr:col>3</xdr:col>
      <xdr:colOff>30079</xdr:colOff>
      <xdr:row>9</xdr:row>
      <xdr:rowOff>20052</xdr:rowOff>
    </xdr:from>
    <xdr:to>
      <xdr:col>3</xdr:col>
      <xdr:colOff>1002632</xdr:colOff>
      <xdr:row>9</xdr:row>
      <xdr:rowOff>912395</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767263" y="3098131"/>
          <a:ext cx="972553" cy="892343"/>
        </a:xfrm>
        <a:prstGeom prst="rect">
          <a:avLst/>
        </a:prstGeom>
      </xdr:spPr>
    </xdr:pic>
    <xdr:clientData/>
  </xdr:twoCellAnchor>
  <xdr:twoCellAnchor editAs="oneCell">
    <xdr:from>
      <xdr:col>3</xdr:col>
      <xdr:colOff>20052</xdr:colOff>
      <xdr:row>10</xdr:row>
      <xdr:rowOff>20052</xdr:rowOff>
    </xdr:from>
    <xdr:to>
      <xdr:col>3</xdr:col>
      <xdr:colOff>1002632</xdr:colOff>
      <xdr:row>10</xdr:row>
      <xdr:rowOff>912395</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57236" y="4020552"/>
          <a:ext cx="982580" cy="892343"/>
        </a:xfrm>
        <a:prstGeom prst="rect">
          <a:avLst/>
        </a:prstGeom>
      </xdr:spPr>
    </xdr:pic>
    <xdr:clientData/>
  </xdr:twoCellAnchor>
  <xdr:twoCellAnchor editAs="oneCell">
    <xdr:from>
      <xdr:col>3</xdr:col>
      <xdr:colOff>20052</xdr:colOff>
      <xdr:row>11</xdr:row>
      <xdr:rowOff>20051</xdr:rowOff>
    </xdr:from>
    <xdr:to>
      <xdr:col>3</xdr:col>
      <xdr:colOff>1002632</xdr:colOff>
      <xdr:row>11</xdr:row>
      <xdr:rowOff>912394</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757236" y="4942972"/>
          <a:ext cx="982580" cy="892343"/>
        </a:xfrm>
        <a:prstGeom prst="rect">
          <a:avLst/>
        </a:prstGeom>
      </xdr:spPr>
    </xdr:pic>
    <xdr:clientData/>
  </xdr:twoCellAnchor>
  <xdr:twoCellAnchor editAs="oneCell">
    <xdr:from>
      <xdr:col>3</xdr:col>
      <xdr:colOff>20052</xdr:colOff>
      <xdr:row>12</xdr:row>
      <xdr:rowOff>20051</xdr:rowOff>
    </xdr:from>
    <xdr:to>
      <xdr:col>3</xdr:col>
      <xdr:colOff>1012658</xdr:colOff>
      <xdr:row>12</xdr:row>
      <xdr:rowOff>912394</xdr:rowOff>
    </xdr:to>
    <xdr:pic>
      <xdr:nvPicPr>
        <xdr:cNvPr id="9" name="Picture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757236" y="5865393"/>
          <a:ext cx="992606" cy="892343"/>
        </a:xfrm>
        <a:prstGeom prst="rect">
          <a:avLst/>
        </a:prstGeom>
      </xdr:spPr>
    </xdr:pic>
    <xdr:clientData/>
  </xdr:twoCellAnchor>
  <xdr:twoCellAnchor editAs="oneCell">
    <xdr:from>
      <xdr:col>3</xdr:col>
      <xdr:colOff>20053</xdr:colOff>
      <xdr:row>13</xdr:row>
      <xdr:rowOff>20051</xdr:rowOff>
    </xdr:from>
    <xdr:to>
      <xdr:col>3</xdr:col>
      <xdr:colOff>1002631</xdr:colOff>
      <xdr:row>13</xdr:row>
      <xdr:rowOff>912394</xdr:rowOff>
    </xdr:to>
    <xdr:pic>
      <xdr:nvPicPr>
        <xdr:cNvPr id="10" name="Picture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027948" y="6787814"/>
          <a:ext cx="982578" cy="892343"/>
        </a:xfrm>
        <a:prstGeom prst="rect">
          <a:avLst/>
        </a:prstGeom>
      </xdr:spPr>
    </xdr:pic>
    <xdr:clientData/>
  </xdr:twoCellAnchor>
  <xdr:twoCellAnchor editAs="oneCell">
    <xdr:from>
      <xdr:col>3</xdr:col>
      <xdr:colOff>20052</xdr:colOff>
      <xdr:row>14</xdr:row>
      <xdr:rowOff>20053</xdr:rowOff>
    </xdr:from>
    <xdr:to>
      <xdr:col>4</xdr:col>
      <xdr:colOff>0</xdr:colOff>
      <xdr:row>15</xdr:row>
      <xdr:rowOff>0</xdr:rowOff>
    </xdr:to>
    <xdr:pic>
      <xdr:nvPicPr>
        <xdr:cNvPr id="11" name="Picture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027947" y="7710237"/>
          <a:ext cx="1002632" cy="902368"/>
        </a:xfrm>
        <a:prstGeom prst="rect">
          <a:avLst/>
        </a:prstGeom>
      </xdr:spPr>
    </xdr:pic>
    <xdr:clientData/>
  </xdr:twoCellAnchor>
  <xdr:twoCellAnchor editAs="oneCell">
    <xdr:from>
      <xdr:col>3</xdr:col>
      <xdr:colOff>20052</xdr:colOff>
      <xdr:row>15</xdr:row>
      <xdr:rowOff>20051</xdr:rowOff>
    </xdr:from>
    <xdr:to>
      <xdr:col>4</xdr:col>
      <xdr:colOff>0</xdr:colOff>
      <xdr:row>15</xdr:row>
      <xdr:rowOff>922420</xdr:rowOff>
    </xdr:to>
    <xdr:pic>
      <xdr:nvPicPr>
        <xdr:cNvPr id="12" name="Picture 1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3027947" y="8632656"/>
          <a:ext cx="1002632" cy="902369"/>
        </a:xfrm>
        <a:prstGeom prst="rect">
          <a:avLst/>
        </a:prstGeom>
      </xdr:spPr>
    </xdr:pic>
    <xdr:clientData/>
  </xdr:twoCellAnchor>
  <xdr:twoCellAnchor editAs="oneCell">
    <xdr:from>
      <xdr:col>3</xdr:col>
      <xdr:colOff>20052</xdr:colOff>
      <xdr:row>16</xdr:row>
      <xdr:rowOff>10025</xdr:rowOff>
    </xdr:from>
    <xdr:to>
      <xdr:col>3</xdr:col>
      <xdr:colOff>1012658</xdr:colOff>
      <xdr:row>16</xdr:row>
      <xdr:rowOff>902368</xdr:rowOff>
    </xdr:to>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027947" y="9545051"/>
          <a:ext cx="992606" cy="892343"/>
        </a:xfrm>
        <a:prstGeom prst="rect">
          <a:avLst/>
        </a:prstGeom>
      </xdr:spPr>
    </xdr:pic>
    <xdr:clientData/>
  </xdr:twoCellAnchor>
  <xdr:twoCellAnchor editAs="oneCell">
    <xdr:from>
      <xdr:col>3</xdr:col>
      <xdr:colOff>20053</xdr:colOff>
      <xdr:row>17</xdr:row>
      <xdr:rowOff>14206</xdr:rowOff>
    </xdr:from>
    <xdr:to>
      <xdr:col>3</xdr:col>
      <xdr:colOff>1012658</xdr:colOff>
      <xdr:row>18</xdr:row>
      <xdr:rowOff>0</xdr:rowOff>
    </xdr:to>
    <xdr:pic>
      <xdr:nvPicPr>
        <xdr:cNvPr id="14" name="Picture 13">
          <a:extLst>
            <a:ext uri="{FF2B5EF4-FFF2-40B4-BE49-F238E27FC236}">
              <a16:creationId xmlns:a16="http://schemas.microsoft.com/office/drawing/2014/main" id="{00000000-0008-0000-0100-00000E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3027948" y="10471653"/>
          <a:ext cx="992605" cy="90821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9</xdr:col>
      <xdr:colOff>11259</xdr:colOff>
      <xdr:row>11</xdr:row>
      <xdr:rowOff>160193</xdr:rowOff>
    </xdr:from>
    <xdr:to>
      <xdr:col>22</xdr:col>
      <xdr:colOff>432955</xdr:colOff>
      <xdr:row>41</xdr:row>
      <xdr:rowOff>5195</xdr:rowOff>
    </xdr:to>
    <xdr:graphicFrame macro="">
      <xdr:nvGraphicFramePr>
        <xdr:cNvPr id="2" name="Chart 1">
          <a:extLst>
            <a:ext uri="{FF2B5EF4-FFF2-40B4-BE49-F238E27FC236}">
              <a16:creationId xmlns:a16="http://schemas.microsoft.com/office/drawing/2014/main" id="{00000000-0008-0000-1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85725</xdr:colOff>
      <xdr:row>5</xdr:row>
      <xdr:rowOff>133350</xdr:rowOff>
    </xdr:from>
    <xdr:to>
      <xdr:col>13</xdr:col>
      <xdr:colOff>590550</xdr:colOff>
      <xdr:row>8</xdr:row>
      <xdr:rowOff>104775</xdr:rowOff>
    </xdr:to>
    <xdr:sp macro="" textlink="">
      <xdr:nvSpPr>
        <xdr:cNvPr id="3" name="AutoShape 3">
          <a:extLst>
            <a:ext uri="{FF2B5EF4-FFF2-40B4-BE49-F238E27FC236}">
              <a16:creationId xmlns:a16="http://schemas.microsoft.com/office/drawing/2014/main" id="{00000000-0008-0000-1300-000003000000}"/>
            </a:ext>
          </a:extLst>
        </xdr:cNvPr>
        <xdr:cNvSpPr>
          <a:spLocks noChangeArrowheads="1"/>
        </xdr:cNvSpPr>
      </xdr:nvSpPr>
      <xdr:spPr bwMode="auto">
        <a:xfrm>
          <a:off x="9467850" y="1000125"/>
          <a:ext cx="504825" cy="457200"/>
        </a:xfrm>
        <a:prstGeom prst="rightArrow">
          <a:avLst>
            <a:gd name="adj1" fmla="val 50000"/>
            <a:gd name="adj2" fmla="val 25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17</xdr:col>
      <xdr:colOff>242449</xdr:colOff>
      <xdr:row>12</xdr:row>
      <xdr:rowOff>865</xdr:rowOff>
    </xdr:from>
    <xdr:to>
      <xdr:col>22</xdr:col>
      <xdr:colOff>4324</xdr:colOff>
      <xdr:row>14</xdr:row>
      <xdr:rowOff>64942</xdr:rowOff>
    </xdr:to>
    <xdr:grpSp>
      <xdr:nvGrpSpPr>
        <xdr:cNvPr id="4" name="Group 20">
          <a:extLst>
            <a:ext uri="{FF2B5EF4-FFF2-40B4-BE49-F238E27FC236}">
              <a16:creationId xmlns:a16="http://schemas.microsoft.com/office/drawing/2014/main" id="{00000000-0008-0000-1300-000004000000}"/>
            </a:ext>
          </a:extLst>
        </xdr:cNvPr>
        <xdr:cNvGrpSpPr>
          <a:grpSpLocks/>
        </xdr:cNvGrpSpPr>
      </xdr:nvGrpSpPr>
      <xdr:grpSpPr bwMode="auto">
        <a:xfrm>
          <a:off x="12114063" y="2027092"/>
          <a:ext cx="2376920" cy="393123"/>
          <a:chOff x="11208544" y="1238249"/>
          <a:chExt cx="2714625" cy="504825"/>
        </a:xfrm>
      </xdr:grpSpPr>
      <xdr:sp macro="" textlink="">
        <xdr:nvSpPr>
          <xdr:cNvPr id="5" name="Rectangle 4">
            <a:extLst>
              <a:ext uri="{FF2B5EF4-FFF2-40B4-BE49-F238E27FC236}">
                <a16:creationId xmlns:a16="http://schemas.microsoft.com/office/drawing/2014/main" id="{00000000-0008-0000-1300-000005000000}"/>
              </a:ext>
            </a:extLst>
          </xdr:cNvPr>
          <xdr:cNvSpPr>
            <a:spLocks noChangeArrowheads="1"/>
          </xdr:cNvSpPr>
        </xdr:nvSpPr>
        <xdr:spPr bwMode="auto">
          <a:xfrm>
            <a:off x="11208544" y="1238249"/>
            <a:ext cx="2714625" cy="5048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 name="Line 5">
            <a:extLst>
              <a:ext uri="{FF2B5EF4-FFF2-40B4-BE49-F238E27FC236}">
                <a16:creationId xmlns:a16="http://schemas.microsoft.com/office/drawing/2014/main" id="{00000000-0008-0000-1300-000006000000}"/>
              </a:ext>
            </a:extLst>
          </xdr:cNvPr>
          <xdr:cNvSpPr>
            <a:spLocks noChangeShapeType="1"/>
          </xdr:cNvSpPr>
        </xdr:nvSpPr>
        <xdr:spPr bwMode="auto">
          <a:xfrm>
            <a:off x="11273556" y="1373980"/>
            <a:ext cx="847725" cy="0"/>
          </a:xfrm>
          <a:prstGeom prst="line">
            <a:avLst/>
          </a:prstGeom>
          <a:noFill/>
          <a:ln w="28575">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noFill/>
              </a14:hiddenFill>
            </a:ext>
          </a:extLst>
        </xdr:spPr>
      </xdr:sp>
      <xdr:sp macro="" textlink="">
        <xdr:nvSpPr>
          <xdr:cNvPr id="7" name="Rectangle 6">
            <a:extLst>
              <a:ext uri="{FF2B5EF4-FFF2-40B4-BE49-F238E27FC236}">
                <a16:creationId xmlns:a16="http://schemas.microsoft.com/office/drawing/2014/main" id="{00000000-0008-0000-1300-000007000000}"/>
              </a:ext>
            </a:extLst>
          </xdr:cNvPr>
          <xdr:cNvSpPr>
            <a:spLocks noChangeArrowheads="1"/>
          </xdr:cNvSpPr>
        </xdr:nvSpPr>
        <xdr:spPr bwMode="auto">
          <a:xfrm>
            <a:off x="11626567" y="1306095"/>
            <a:ext cx="152400" cy="138112"/>
          </a:xfrm>
          <a:prstGeom prst="rect">
            <a:avLst/>
          </a:prstGeom>
          <a:solidFill>
            <a:srgbClr xmlns:mc="http://schemas.openxmlformats.org/markup-compatibility/2006" xmlns:a14="http://schemas.microsoft.com/office/drawing/2010/main" val="FF00FF" mc:Ignorable="a14" a14:legacySpreadsheetColorIndex="14"/>
          </a:solidFill>
          <a:ln w="9525">
            <a:solidFill>
              <a:srgbClr xmlns:mc="http://schemas.openxmlformats.org/markup-compatibility/2006" xmlns:a14="http://schemas.microsoft.com/office/drawing/2010/main" val="FF00FF" mc:Ignorable="a14" a14:legacySpreadsheetColorIndex="14"/>
            </a:solidFill>
            <a:miter lim="800000"/>
            <a:headEnd/>
            <a:tailEnd/>
          </a:ln>
        </xdr:spPr>
      </xdr:sp>
      <xdr:sp macro="" textlink="">
        <xdr:nvSpPr>
          <xdr:cNvPr id="8" name="Line 7">
            <a:extLst>
              <a:ext uri="{FF2B5EF4-FFF2-40B4-BE49-F238E27FC236}">
                <a16:creationId xmlns:a16="http://schemas.microsoft.com/office/drawing/2014/main" id="{00000000-0008-0000-1300-000008000000}"/>
              </a:ext>
            </a:extLst>
          </xdr:cNvPr>
          <xdr:cNvSpPr>
            <a:spLocks noChangeShapeType="1"/>
          </xdr:cNvSpPr>
        </xdr:nvSpPr>
        <xdr:spPr bwMode="auto">
          <a:xfrm>
            <a:off x="11274886" y="1583532"/>
            <a:ext cx="847725" cy="0"/>
          </a:xfrm>
          <a:prstGeom prst="line">
            <a:avLst/>
          </a:prstGeom>
          <a:noFill/>
          <a:ln w="2857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noFill/>
              </a14:hiddenFill>
            </a:ext>
          </a:extLst>
        </xdr:spPr>
      </xdr:sp>
      <xdr:sp macro="" textlink="">
        <xdr:nvSpPr>
          <xdr:cNvPr id="9" name="Rectangle 8">
            <a:extLst>
              <a:ext uri="{FF2B5EF4-FFF2-40B4-BE49-F238E27FC236}">
                <a16:creationId xmlns:a16="http://schemas.microsoft.com/office/drawing/2014/main" id="{00000000-0008-0000-1300-000009000000}"/>
              </a:ext>
            </a:extLst>
          </xdr:cNvPr>
          <xdr:cNvSpPr>
            <a:spLocks noChangeArrowheads="1"/>
          </xdr:cNvSpPr>
        </xdr:nvSpPr>
        <xdr:spPr bwMode="auto">
          <a:xfrm>
            <a:off x="11627897" y="1510924"/>
            <a:ext cx="152400" cy="138113"/>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FF" mc:Ignorable="a14" a14:legacySpreadsheetColorIndex="12"/>
            </a:solidFill>
            <a:miter lim="800000"/>
            <a:headEnd/>
            <a:tailEnd/>
          </a:ln>
        </xdr:spPr>
      </xdr:sp>
      <xdr:sp macro="" textlink="">
        <xdr:nvSpPr>
          <xdr:cNvPr id="10" name="Rectangle 9">
            <a:extLst>
              <a:ext uri="{FF2B5EF4-FFF2-40B4-BE49-F238E27FC236}">
                <a16:creationId xmlns:a16="http://schemas.microsoft.com/office/drawing/2014/main" id="{00000000-0008-0000-1300-00000A000000}"/>
              </a:ext>
            </a:extLst>
          </xdr:cNvPr>
          <xdr:cNvSpPr>
            <a:spLocks noChangeArrowheads="1"/>
          </xdr:cNvSpPr>
        </xdr:nvSpPr>
        <xdr:spPr bwMode="auto">
          <a:xfrm>
            <a:off x="12205320" y="1248149"/>
            <a:ext cx="1516373" cy="22766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altLang="ja-JP" sz="1100" b="0" i="0" u="none" strike="noStrike" baseline="0">
                <a:solidFill>
                  <a:srgbClr val="000000"/>
                </a:solidFill>
                <a:latin typeface="ＭＳ Ｐゴシック"/>
                <a:ea typeface="ＭＳ Ｐゴシック"/>
              </a:rPr>
              <a:t>Sebelum Training</a:t>
            </a:r>
            <a:endParaRPr lang="ja-JP" altLang="en-US" sz="1100" b="0" i="0" u="none" strike="noStrike" baseline="0">
              <a:solidFill>
                <a:srgbClr val="000000"/>
              </a:solidFill>
              <a:latin typeface="ＭＳ Ｐゴシック"/>
              <a:ea typeface="ＭＳ Ｐゴシック"/>
            </a:endParaRPr>
          </a:p>
        </xdr:txBody>
      </xdr:sp>
      <xdr:sp macro="" textlink="">
        <xdr:nvSpPr>
          <xdr:cNvPr id="11" name="Rectangle 10">
            <a:extLst>
              <a:ext uri="{FF2B5EF4-FFF2-40B4-BE49-F238E27FC236}">
                <a16:creationId xmlns:a16="http://schemas.microsoft.com/office/drawing/2014/main" id="{00000000-0008-0000-1300-00000B000000}"/>
              </a:ext>
            </a:extLst>
          </xdr:cNvPr>
          <xdr:cNvSpPr>
            <a:spLocks noChangeArrowheads="1"/>
          </xdr:cNvSpPr>
        </xdr:nvSpPr>
        <xdr:spPr bwMode="auto">
          <a:xfrm>
            <a:off x="12215924" y="1475815"/>
            <a:ext cx="1495165" cy="18807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altLang="ja-JP" sz="1100" b="0" i="0" u="none" strike="noStrike" baseline="0">
                <a:solidFill>
                  <a:srgbClr val="000000"/>
                </a:solidFill>
                <a:latin typeface="ＭＳ Ｐゴシック"/>
                <a:ea typeface="ＭＳ Ｐゴシック"/>
              </a:rPr>
              <a:t>Sesudah training</a:t>
            </a:r>
            <a:endParaRPr lang="ja-JP" altLang="en-US" sz="1100" b="0" i="0" u="none" strike="noStrike" baseline="0">
              <a:solidFill>
                <a:srgbClr val="000000"/>
              </a:solidFill>
              <a:latin typeface="ＭＳ Ｐゴシック"/>
              <a:ea typeface="ＭＳ Ｐゴシック"/>
            </a:endParaRPr>
          </a:p>
        </xdr:txBody>
      </xdr:sp>
    </xdr:grpSp>
    <xdr:clientData/>
  </xdr:twoCellAnchor>
  <xdr:twoCellAnchor editAs="oneCell">
    <xdr:from>
      <xdr:col>14</xdr:col>
      <xdr:colOff>502227</xdr:colOff>
      <xdr:row>42</xdr:row>
      <xdr:rowOff>85928</xdr:rowOff>
    </xdr:from>
    <xdr:to>
      <xdr:col>22</xdr:col>
      <xdr:colOff>136814</xdr:colOff>
      <xdr:row>45</xdr:row>
      <xdr:rowOff>162790</xdr:rowOff>
    </xdr:to>
    <xdr:pic>
      <xdr:nvPicPr>
        <xdr:cNvPr id="12" name="Picture 11">
          <a:extLst>
            <a:ext uri="{FF2B5EF4-FFF2-40B4-BE49-F238E27FC236}">
              <a16:creationId xmlns:a16="http://schemas.microsoft.com/office/drawing/2014/main" id="{00000000-0008-0000-13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93952" y="6696278"/>
          <a:ext cx="4149437" cy="829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121227</xdr:colOff>
      <xdr:row>3</xdr:row>
      <xdr:rowOff>173181</xdr:rowOff>
    </xdr:from>
    <xdr:to>
      <xdr:col>22</xdr:col>
      <xdr:colOff>476250</xdr:colOff>
      <xdr:row>10</xdr:row>
      <xdr:rowOff>164522</xdr:rowOff>
    </xdr:to>
    <xdr:pic>
      <xdr:nvPicPr>
        <xdr:cNvPr id="15" name="Picture 14">
          <a:extLst>
            <a:ext uri="{FF2B5EF4-FFF2-40B4-BE49-F238E27FC236}">
              <a16:creationId xmlns:a16="http://schemas.microsoft.com/office/drawing/2014/main" id="{00000000-0008-0000-1300-00000F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659591" y="658090"/>
          <a:ext cx="2303318" cy="12036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8659</xdr:colOff>
      <xdr:row>4</xdr:row>
      <xdr:rowOff>8659</xdr:rowOff>
    </xdr:from>
    <xdr:to>
      <xdr:col>8</xdr:col>
      <xdr:colOff>710045</xdr:colOff>
      <xdr:row>11</xdr:row>
      <xdr:rowOff>0</xdr:rowOff>
    </xdr:to>
    <xdr:pic>
      <xdr:nvPicPr>
        <xdr:cNvPr id="14" name="Picture 13">
          <a:extLst>
            <a:ext uri="{FF2B5EF4-FFF2-40B4-BE49-F238E27FC236}">
              <a16:creationId xmlns:a16="http://schemas.microsoft.com/office/drawing/2014/main" id="{00000000-0008-0000-1300-00000E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533159" y="718704"/>
          <a:ext cx="1420091" cy="1143001"/>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oneCellAnchor>
    <xdr:from>
      <xdr:col>9</xdr:col>
      <xdr:colOff>389193</xdr:colOff>
      <xdr:row>53</xdr:row>
      <xdr:rowOff>194596</xdr:rowOff>
    </xdr:from>
    <xdr:ext cx="399148" cy="264560"/>
    <xdr:sp macro="" textlink="">
      <xdr:nvSpPr>
        <xdr:cNvPr id="2" name="TextBox 1">
          <a:extLst>
            <a:ext uri="{FF2B5EF4-FFF2-40B4-BE49-F238E27FC236}">
              <a16:creationId xmlns:a16="http://schemas.microsoft.com/office/drawing/2014/main" id="{00000000-0008-0000-1700-000002000000}"/>
            </a:ext>
          </a:extLst>
        </xdr:cNvPr>
        <xdr:cNvSpPr txBox="1"/>
      </xdr:nvSpPr>
      <xdr:spPr>
        <a:xfrm>
          <a:off x="6656643" y="14539246"/>
          <a:ext cx="39914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a:t>
          </a:r>
        </a:p>
      </xdr:txBody>
    </xdr:sp>
    <xdr:clientData/>
  </xdr:oneCellAnchor>
</xdr:wsDr>
</file>

<file path=xl/drawings/drawing22.xml><?xml version="1.0" encoding="utf-8"?>
<xdr:wsDr xmlns:xdr="http://schemas.openxmlformats.org/drawingml/2006/spreadsheetDrawing" xmlns:a="http://schemas.openxmlformats.org/drawingml/2006/main">
  <xdr:oneCellAnchor>
    <xdr:from>
      <xdr:col>9</xdr:col>
      <xdr:colOff>389193</xdr:colOff>
      <xdr:row>53</xdr:row>
      <xdr:rowOff>194596</xdr:rowOff>
    </xdr:from>
    <xdr:ext cx="399148" cy="264560"/>
    <xdr:sp macro="" textlink="">
      <xdr:nvSpPr>
        <xdr:cNvPr id="2" name="TextBox 1">
          <a:extLst>
            <a:ext uri="{FF2B5EF4-FFF2-40B4-BE49-F238E27FC236}">
              <a16:creationId xmlns:a16="http://schemas.microsoft.com/office/drawing/2014/main" id="{00000000-0008-0000-1800-000002000000}"/>
            </a:ext>
          </a:extLst>
        </xdr:cNvPr>
        <xdr:cNvSpPr txBox="1"/>
      </xdr:nvSpPr>
      <xdr:spPr>
        <a:xfrm>
          <a:off x="6542343" y="14482096"/>
          <a:ext cx="39914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a:t>
          </a:r>
        </a:p>
      </xdr:txBody>
    </xdr:sp>
    <xdr:clientData/>
  </xdr:oneCellAnchor>
  <xdr:oneCellAnchor>
    <xdr:from>
      <xdr:col>9</xdr:col>
      <xdr:colOff>389193</xdr:colOff>
      <xdr:row>53</xdr:row>
      <xdr:rowOff>194596</xdr:rowOff>
    </xdr:from>
    <xdr:ext cx="399148" cy="264560"/>
    <xdr:sp macro="" textlink="">
      <xdr:nvSpPr>
        <xdr:cNvPr id="3" name="TextBox 2">
          <a:extLst>
            <a:ext uri="{FF2B5EF4-FFF2-40B4-BE49-F238E27FC236}">
              <a16:creationId xmlns:a16="http://schemas.microsoft.com/office/drawing/2014/main" id="{00000000-0008-0000-1800-000003000000}"/>
            </a:ext>
          </a:extLst>
        </xdr:cNvPr>
        <xdr:cNvSpPr txBox="1"/>
      </xdr:nvSpPr>
      <xdr:spPr>
        <a:xfrm>
          <a:off x="6542343" y="14482096"/>
          <a:ext cx="39914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a:t>
          </a:r>
        </a:p>
      </xdr:txBody>
    </xdr:sp>
    <xdr:clientData/>
  </xdr:oneCellAnchor>
</xdr:wsDr>
</file>

<file path=xl/drawings/drawing23.xml><?xml version="1.0" encoding="utf-8"?>
<xdr:wsDr xmlns:xdr="http://schemas.openxmlformats.org/drawingml/2006/spreadsheetDrawing" xmlns:a="http://schemas.openxmlformats.org/drawingml/2006/main">
  <xdr:oneCellAnchor>
    <xdr:from>
      <xdr:col>9</xdr:col>
      <xdr:colOff>389193</xdr:colOff>
      <xdr:row>53</xdr:row>
      <xdr:rowOff>194596</xdr:rowOff>
    </xdr:from>
    <xdr:ext cx="399148" cy="264560"/>
    <xdr:sp macro="" textlink="">
      <xdr:nvSpPr>
        <xdr:cNvPr id="2" name="TextBox 1">
          <a:extLst>
            <a:ext uri="{FF2B5EF4-FFF2-40B4-BE49-F238E27FC236}">
              <a16:creationId xmlns:a16="http://schemas.microsoft.com/office/drawing/2014/main" id="{00000000-0008-0000-1900-000002000000}"/>
            </a:ext>
          </a:extLst>
        </xdr:cNvPr>
        <xdr:cNvSpPr txBox="1"/>
      </xdr:nvSpPr>
      <xdr:spPr>
        <a:xfrm>
          <a:off x="6599493" y="14482096"/>
          <a:ext cx="39914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a:t>
          </a:r>
        </a:p>
      </xdr:txBody>
    </xdr:sp>
    <xdr:clientData/>
  </xdr:oneCellAnchor>
</xdr:wsDr>
</file>

<file path=xl/drawings/drawing24.xml><?xml version="1.0" encoding="utf-8"?>
<xdr:wsDr xmlns:xdr="http://schemas.openxmlformats.org/drawingml/2006/spreadsheetDrawing" xmlns:a="http://schemas.openxmlformats.org/drawingml/2006/main">
  <xdr:twoCellAnchor editAs="oneCell">
    <xdr:from>
      <xdr:col>0</xdr:col>
      <xdr:colOff>9525</xdr:colOff>
      <xdr:row>11</xdr:row>
      <xdr:rowOff>38100</xdr:rowOff>
    </xdr:from>
    <xdr:to>
      <xdr:col>6</xdr:col>
      <xdr:colOff>619125</xdr:colOff>
      <xdr:row>58</xdr:row>
      <xdr:rowOff>161925</xdr:rowOff>
    </xdr:to>
    <xdr:pic>
      <xdr:nvPicPr>
        <xdr:cNvPr id="2" name="Picture 1">
          <a:extLst>
            <a:ext uri="{FF2B5EF4-FFF2-40B4-BE49-F238E27FC236}">
              <a16:creationId xmlns:a16="http://schemas.microsoft.com/office/drawing/2014/main" id="{00000000-0008-0000-1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2238375"/>
          <a:ext cx="7286625" cy="952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4</xdr:col>
      <xdr:colOff>1171575</xdr:colOff>
      <xdr:row>0</xdr:row>
      <xdr:rowOff>104775</xdr:rowOff>
    </xdr:from>
    <xdr:to>
      <xdr:col>5</xdr:col>
      <xdr:colOff>3457575</xdr:colOff>
      <xdr:row>6</xdr:row>
      <xdr:rowOff>114300</xdr:rowOff>
    </xdr:to>
    <xdr:pic>
      <xdr:nvPicPr>
        <xdr:cNvPr id="8" name="Picture 7">
          <a:extLst>
            <a:ext uri="{FF2B5EF4-FFF2-40B4-BE49-F238E27FC236}">
              <a16:creationId xmlns:a16="http://schemas.microsoft.com/office/drawing/2014/main" id="{00000000-0008-0000-1C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43475" y="104775"/>
          <a:ext cx="3486150" cy="115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4</xdr:col>
      <xdr:colOff>1171575</xdr:colOff>
      <xdr:row>1</xdr:row>
      <xdr:rowOff>0</xdr:rowOff>
    </xdr:from>
    <xdr:to>
      <xdr:col>5</xdr:col>
      <xdr:colOff>3457575</xdr:colOff>
      <xdr:row>7</xdr:row>
      <xdr:rowOff>9525</xdr:rowOff>
    </xdr:to>
    <xdr:pic>
      <xdr:nvPicPr>
        <xdr:cNvPr id="2" name="Picture 1">
          <a:extLst>
            <a:ext uri="{FF2B5EF4-FFF2-40B4-BE49-F238E27FC236}">
              <a16:creationId xmlns:a16="http://schemas.microsoft.com/office/drawing/2014/main" id="{00000000-0008-0000-1D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43475" y="190500"/>
          <a:ext cx="3486150" cy="115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4</xdr:col>
      <xdr:colOff>1181100</xdr:colOff>
      <xdr:row>1</xdr:row>
      <xdr:rowOff>0</xdr:rowOff>
    </xdr:from>
    <xdr:to>
      <xdr:col>5</xdr:col>
      <xdr:colOff>3468164</xdr:colOff>
      <xdr:row>7</xdr:row>
      <xdr:rowOff>9244</xdr:rowOff>
    </xdr:to>
    <xdr:pic>
      <xdr:nvPicPr>
        <xdr:cNvPr id="2" name="Picture 1">
          <a:extLst>
            <a:ext uri="{FF2B5EF4-FFF2-40B4-BE49-F238E27FC236}">
              <a16:creationId xmlns:a16="http://schemas.microsoft.com/office/drawing/2014/main" id="{00000000-0008-0000-1E00-000002000000}"/>
            </a:ext>
          </a:extLst>
        </xdr:cNvPr>
        <xdr:cNvPicPr>
          <a:picLocks noChangeAspect="1"/>
        </xdr:cNvPicPr>
      </xdr:nvPicPr>
      <xdr:blipFill>
        <a:blip xmlns:r="http://schemas.openxmlformats.org/officeDocument/2006/relationships" r:embed="rId1"/>
        <a:stretch>
          <a:fillRect/>
        </a:stretch>
      </xdr:blipFill>
      <xdr:spPr>
        <a:xfrm>
          <a:off x="4953000" y="190500"/>
          <a:ext cx="3487214" cy="1152244"/>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4</xdr:col>
      <xdr:colOff>1181100</xdr:colOff>
      <xdr:row>0</xdr:row>
      <xdr:rowOff>171450</xdr:rowOff>
    </xdr:from>
    <xdr:to>
      <xdr:col>5</xdr:col>
      <xdr:colOff>3468164</xdr:colOff>
      <xdr:row>6</xdr:row>
      <xdr:rowOff>180694</xdr:rowOff>
    </xdr:to>
    <xdr:pic>
      <xdr:nvPicPr>
        <xdr:cNvPr id="2" name="Picture 1">
          <a:extLst>
            <a:ext uri="{FF2B5EF4-FFF2-40B4-BE49-F238E27FC236}">
              <a16:creationId xmlns:a16="http://schemas.microsoft.com/office/drawing/2014/main" id="{00000000-0008-0000-1F00-000002000000}"/>
            </a:ext>
          </a:extLst>
        </xdr:cNvPr>
        <xdr:cNvPicPr>
          <a:picLocks noChangeAspect="1"/>
        </xdr:cNvPicPr>
      </xdr:nvPicPr>
      <xdr:blipFill>
        <a:blip xmlns:r="http://schemas.openxmlformats.org/officeDocument/2006/relationships" r:embed="rId1"/>
        <a:stretch>
          <a:fillRect/>
        </a:stretch>
      </xdr:blipFill>
      <xdr:spPr>
        <a:xfrm>
          <a:off x="4953000" y="171450"/>
          <a:ext cx="3487214" cy="1152244"/>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4</xdr:col>
      <xdr:colOff>1171575</xdr:colOff>
      <xdr:row>1</xdr:row>
      <xdr:rowOff>9525</xdr:rowOff>
    </xdr:from>
    <xdr:to>
      <xdr:col>5</xdr:col>
      <xdr:colOff>3458639</xdr:colOff>
      <xdr:row>7</xdr:row>
      <xdr:rowOff>18769</xdr:rowOff>
    </xdr:to>
    <xdr:pic>
      <xdr:nvPicPr>
        <xdr:cNvPr id="4" name="Picture 3">
          <a:extLst>
            <a:ext uri="{FF2B5EF4-FFF2-40B4-BE49-F238E27FC236}">
              <a16:creationId xmlns:a16="http://schemas.microsoft.com/office/drawing/2014/main" id="{00000000-0008-0000-2000-000004000000}"/>
            </a:ext>
          </a:extLst>
        </xdr:cNvPr>
        <xdr:cNvPicPr>
          <a:picLocks noChangeAspect="1"/>
        </xdr:cNvPicPr>
      </xdr:nvPicPr>
      <xdr:blipFill>
        <a:blip xmlns:r="http://schemas.openxmlformats.org/officeDocument/2006/relationships" r:embed="rId1"/>
        <a:stretch>
          <a:fillRect/>
        </a:stretch>
      </xdr:blipFill>
      <xdr:spPr>
        <a:xfrm>
          <a:off x="4943475" y="200025"/>
          <a:ext cx="3487214" cy="115224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281940</xdr:colOff>
      <xdr:row>38</xdr:row>
      <xdr:rowOff>57150</xdr:rowOff>
    </xdr:from>
    <xdr:to>
      <xdr:col>9</xdr:col>
      <xdr:colOff>167640</xdr:colOff>
      <xdr:row>47</xdr:row>
      <xdr:rowOff>129541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281940</xdr:colOff>
      <xdr:row>48</xdr:row>
      <xdr:rowOff>3810</xdr:rowOff>
    </xdr:from>
    <xdr:to>
      <xdr:col>9</xdr:col>
      <xdr:colOff>175260</xdr:colOff>
      <xdr:row>58</xdr:row>
      <xdr:rowOff>63500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editAs="oneCell">
    <xdr:from>
      <xdr:col>4</xdr:col>
      <xdr:colOff>1181100</xdr:colOff>
      <xdr:row>0</xdr:row>
      <xdr:rowOff>180975</xdr:rowOff>
    </xdr:from>
    <xdr:to>
      <xdr:col>5</xdr:col>
      <xdr:colOff>3468164</xdr:colOff>
      <xdr:row>6</xdr:row>
      <xdr:rowOff>190219</xdr:rowOff>
    </xdr:to>
    <xdr:pic>
      <xdr:nvPicPr>
        <xdr:cNvPr id="2" name="Picture 1">
          <a:extLst>
            <a:ext uri="{FF2B5EF4-FFF2-40B4-BE49-F238E27FC236}">
              <a16:creationId xmlns:a16="http://schemas.microsoft.com/office/drawing/2014/main" id="{00000000-0008-0000-2100-000002000000}"/>
            </a:ext>
          </a:extLst>
        </xdr:cNvPr>
        <xdr:cNvPicPr>
          <a:picLocks noChangeAspect="1"/>
        </xdr:cNvPicPr>
      </xdr:nvPicPr>
      <xdr:blipFill>
        <a:blip xmlns:r="http://schemas.openxmlformats.org/officeDocument/2006/relationships" r:embed="rId1"/>
        <a:stretch>
          <a:fillRect/>
        </a:stretch>
      </xdr:blipFill>
      <xdr:spPr>
        <a:xfrm>
          <a:off x="4953000" y="180975"/>
          <a:ext cx="3487214" cy="1152244"/>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4</xdr:col>
      <xdr:colOff>1181100</xdr:colOff>
      <xdr:row>1</xdr:row>
      <xdr:rowOff>9525</xdr:rowOff>
    </xdr:from>
    <xdr:to>
      <xdr:col>5</xdr:col>
      <xdr:colOff>3468164</xdr:colOff>
      <xdr:row>7</xdr:row>
      <xdr:rowOff>18769</xdr:rowOff>
    </xdr:to>
    <xdr:pic>
      <xdr:nvPicPr>
        <xdr:cNvPr id="2" name="Picture 1">
          <a:extLst>
            <a:ext uri="{FF2B5EF4-FFF2-40B4-BE49-F238E27FC236}">
              <a16:creationId xmlns:a16="http://schemas.microsoft.com/office/drawing/2014/main" id="{00000000-0008-0000-2200-000002000000}"/>
            </a:ext>
          </a:extLst>
        </xdr:cNvPr>
        <xdr:cNvPicPr>
          <a:picLocks noChangeAspect="1"/>
        </xdr:cNvPicPr>
      </xdr:nvPicPr>
      <xdr:blipFill>
        <a:blip xmlns:r="http://schemas.openxmlformats.org/officeDocument/2006/relationships" r:embed="rId1"/>
        <a:stretch>
          <a:fillRect/>
        </a:stretch>
      </xdr:blipFill>
      <xdr:spPr>
        <a:xfrm>
          <a:off x="4953000" y="200025"/>
          <a:ext cx="3487214" cy="1152244"/>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5</xdr:col>
      <xdr:colOff>1714500</xdr:colOff>
      <xdr:row>21</xdr:row>
      <xdr:rowOff>171450</xdr:rowOff>
    </xdr:from>
    <xdr:to>
      <xdr:col>8</xdr:col>
      <xdr:colOff>723900</xdr:colOff>
      <xdr:row>25</xdr:row>
      <xdr:rowOff>19050</xdr:rowOff>
    </xdr:to>
    <xdr:grpSp>
      <xdr:nvGrpSpPr>
        <xdr:cNvPr id="2" name="Group 9">
          <a:extLst>
            <a:ext uri="{FF2B5EF4-FFF2-40B4-BE49-F238E27FC236}">
              <a16:creationId xmlns:a16="http://schemas.microsoft.com/office/drawing/2014/main" id="{00000000-0008-0000-2300-000002000000}"/>
            </a:ext>
          </a:extLst>
        </xdr:cNvPr>
        <xdr:cNvGrpSpPr>
          <a:grpSpLocks/>
        </xdr:cNvGrpSpPr>
      </xdr:nvGrpSpPr>
      <xdr:grpSpPr bwMode="auto">
        <a:xfrm>
          <a:off x="3838575" y="16725900"/>
          <a:ext cx="4676775" cy="676275"/>
          <a:chOff x="49" y="1152"/>
          <a:chExt cx="391" cy="27"/>
        </a:xfrm>
      </xdr:grpSpPr>
      <xdr:sp macro="" textlink="">
        <xdr:nvSpPr>
          <xdr:cNvPr id="3" name="Text Box 10">
            <a:extLst>
              <a:ext uri="{FF2B5EF4-FFF2-40B4-BE49-F238E27FC236}">
                <a16:creationId xmlns:a16="http://schemas.microsoft.com/office/drawing/2014/main" id="{00000000-0008-0000-2300-000003000000}"/>
              </a:ext>
            </a:extLst>
          </xdr:cNvPr>
          <xdr:cNvSpPr txBox="1">
            <a:spLocks noChangeArrowheads="1"/>
          </xdr:cNvSpPr>
        </xdr:nvSpPr>
        <xdr:spPr bwMode="auto">
          <a:xfrm>
            <a:off x="49" y="1152"/>
            <a:ext cx="84" cy="27"/>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en-US" altLang="ja-JP" sz="1400" b="1" i="0" u="none" strike="noStrike" baseline="0">
                <a:solidFill>
                  <a:srgbClr val="000000"/>
                </a:solidFill>
                <a:latin typeface="Arial Narrow" pitchFamily="34" charset="0"/>
                <a:ea typeface="ＭＳ Ｐゴシック"/>
              </a:rPr>
              <a:t>Defect</a:t>
            </a:r>
          </a:p>
          <a:p>
            <a:pPr algn="ctr" rtl="0">
              <a:defRPr sz="1000"/>
            </a:pPr>
            <a:r>
              <a:rPr lang="en-US" altLang="ja-JP" sz="1400" b="1" i="0" u="none" strike="noStrike" baseline="0">
                <a:solidFill>
                  <a:srgbClr val="000000"/>
                </a:solidFill>
                <a:latin typeface="Arial Narrow" pitchFamily="34" charset="0"/>
                <a:ea typeface="ＭＳ Ｐゴシック"/>
              </a:rPr>
              <a:t>Ratio</a:t>
            </a:r>
            <a:endParaRPr lang="ja-JP" altLang="en-US" sz="1400" b="1">
              <a:latin typeface="Arial Narrow" pitchFamily="34" charset="0"/>
            </a:endParaRPr>
          </a:p>
        </xdr:txBody>
      </xdr:sp>
      <xdr:sp macro="" textlink="">
        <xdr:nvSpPr>
          <xdr:cNvPr id="4" name="Text Box 11">
            <a:extLst>
              <a:ext uri="{FF2B5EF4-FFF2-40B4-BE49-F238E27FC236}">
                <a16:creationId xmlns:a16="http://schemas.microsoft.com/office/drawing/2014/main" id="{00000000-0008-0000-2300-000004000000}"/>
              </a:ext>
            </a:extLst>
          </xdr:cNvPr>
          <xdr:cNvSpPr txBox="1">
            <a:spLocks noChangeArrowheads="1"/>
          </xdr:cNvSpPr>
        </xdr:nvSpPr>
        <xdr:spPr bwMode="auto">
          <a:xfrm>
            <a:off x="133" y="1152"/>
            <a:ext cx="112" cy="27"/>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22860" rIns="36576" bIns="22860" anchor="ctr" upright="1"/>
          <a:lstStyle/>
          <a:p>
            <a:pPr algn="r" rtl="0">
              <a:defRPr sz="1000"/>
            </a:pPr>
            <a:r>
              <a:rPr lang="en-US" altLang="ja-JP" sz="1400" b="1">
                <a:latin typeface="Arial Narrow" pitchFamily="34" charset="0"/>
              </a:rPr>
              <a:t>0.31%</a:t>
            </a:r>
            <a:endParaRPr lang="ja-JP" altLang="en-US" sz="1400" b="1">
              <a:latin typeface="Arial Narrow" pitchFamily="34" charset="0"/>
            </a:endParaRPr>
          </a:p>
        </xdr:txBody>
      </xdr:sp>
      <xdr:sp macro="" textlink="">
        <xdr:nvSpPr>
          <xdr:cNvPr id="5" name="Text Box 12">
            <a:extLst>
              <a:ext uri="{FF2B5EF4-FFF2-40B4-BE49-F238E27FC236}">
                <a16:creationId xmlns:a16="http://schemas.microsoft.com/office/drawing/2014/main" id="{00000000-0008-0000-2300-000005000000}"/>
              </a:ext>
            </a:extLst>
          </xdr:cNvPr>
          <xdr:cNvSpPr txBox="1">
            <a:spLocks noChangeArrowheads="1"/>
          </xdr:cNvSpPr>
        </xdr:nvSpPr>
        <xdr:spPr bwMode="auto">
          <a:xfrm>
            <a:off x="245" y="1152"/>
            <a:ext cx="83" cy="27"/>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en-US" altLang="ja-JP" sz="1400" b="1">
                <a:latin typeface="Arial Narrow" pitchFamily="34" charset="0"/>
              </a:rPr>
              <a:t>Efficiency</a:t>
            </a:r>
            <a:endParaRPr lang="ja-JP" altLang="en-US" sz="1400" b="1">
              <a:latin typeface="Arial Narrow" pitchFamily="34" charset="0"/>
            </a:endParaRPr>
          </a:p>
        </xdr:txBody>
      </xdr:sp>
      <xdr:sp macro="" textlink="">
        <xdr:nvSpPr>
          <xdr:cNvPr id="6" name="Text Box 13">
            <a:extLst>
              <a:ext uri="{FF2B5EF4-FFF2-40B4-BE49-F238E27FC236}">
                <a16:creationId xmlns:a16="http://schemas.microsoft.com/office/drawing/2014/main" id="{00000000-0008-0000-2300-000006000000}"/>
              </a:ext>
            </a:extLst>
          </xdr:cNvPr>
          <xdr:cNvSpPr txBox="1">
            <a:spLocks noChangeArrowheads="1"/>
          </xdr:cNvSpPr>
        </xdr:nvSpPr>
        <xdr:spPr bwMode="auto">
          <a:xfrm>
            <a:off x="328" y="1152"/>
            <a:ext cx="112" cy="27"/>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22860" rIns="36576" bIns="22860" anchor="ctr" upright="1"/>
          <a:lstStyle/>
          <a:p>
            <a:pPr algn="r" rtl="0">
              <a:defRPr sz="1000"/>
            </a:pPr>
            <a:r>
              <a:rPr lang="en-US" altLang="ja-JP" sz="1400" b="1">
                <a:latin typeface="Arial Narrow" pitchFamily="34" charset="0"/>
              </a:rPr>
              <a:t>81%</a:t>
            </a:r>
            <a:endParaRPr lang="ja-JP" altLang="en-US" sz="1400" b="1">
              <a:latin typeface="Arial Narrow" pitchFamily="34" charset="0"/>
            </a:endParaRPr>
          </a:p>
        </xdr:txBody>
      </xdr:sp>
    </xdr:grpSp>
    <xdr:clientData/>
  </xdr:twoCellAnchor>
  <xdr:twoCellAnchor>
    <xdr:from>
      <xdr:col>11</xdr:col>
      <xdr:colOff>342900</xdr:colOff>
      <xdr:row>21</xdr:row>
      <xdr:rowOff>190500</xdr:rowOff>
    </xdr:from>
    <xdr:to>
      <xdr:col>13</xdr:col>
      <xdr:colOff>1581150</xdr:colOff>
      <xdr:row>25</xdr:row>
      <xdr:rowOff>9525</xdr:rowOff>
    </xdr:to>
    <xdr:grpSp>
      <xdr:nvGrpSpPr>
        <xdr:cNvPr id="7" name="Group 14">
          <a:extLst>
            <a:ext uri="{FF2B5EF4-FFF2-40B4-BE49-F238E27FC236}">
              <a16:creationId xmlns:a16="http://schemas.microsoft.com/office/drawing/2014/main" id="{00000000-0008-0000-2300-000007000000}"/>
            </a:ext>
          </a:extLst>
        </xdr:cNvPr>
        <xdr:cNvGrpSpPr>
          <a:grpSpLocks/>
        </xdr:cNvGrpSpPr>
      </xdr:nvGrpSpPr>
      <xdr:grpSpPr bwMode="auto">
        <a:xfrm>
          <a:off x="14287500" y="16744950"/>
          <a:ext cx="4286250" cy="647700"/>
          <a:chOff x="486" y="1151"/>
          <a:chExt cx="391" cy="27"/>
        </a:xfrm>
      </xdr:grpSpPr>
      <xdr:sp macro="" textlink="">
        <xdr:nvSpPr>
          <xdr:cNvPr id="8" name="Text Box 15">
            <a:extLst>
              <a:ext uri="{FF2B5EF4-FFF2-40B4-BE49-F238E27FC236}">
                <a16:creationId xmlns:a16="http://schemas.microsoft.com/office/drawing/2014/main" id="{00000000-0008-0000-2300-000008000000}"/>
              </a:ext>
            </a:extLst>
          </xdr:cNvPr>
          <xdr:cNvSpPr txBox="1">
            <a:spLocks noChangeArrowheads="1"/>
          </xdr:cNvSpPr>
        </xdr:nvSpPr>
        <xdr:spPr bwMode="auto">
          <a:xfrm>
            <a:off x="486" y="1151"/>
            <a:ext cx="84" cy="27"/>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en-US" altLang="ja-JP" sz="1400" b="1">
                <a:latin typeface="Arial Narrow" pitchFamily="34" charset="0"/>
              </a:rPr>
              <a:t>Defect</a:t>
            </a:r>
          </a:p>
          <a:p>
            <a:pPr algn="ctr" rtl="0">
              <a:defRPr sz="1000"/>
            </a:pPr>
            <a:r>
              <a:rPr lang="en-US" altLang="ja-JP" sz="1400" b="1">
                <a:latin typeface="Arial Narrow" pitchFamily="34" charset="0"/>
              </a:rPr>
              <a:t>Ratio</a:t>
            </a:r>
            <a:endParaRPr lang="ja-JP" altLang="en-US" sz="1400" b="1">
              <a:latin typeface="Arial Narrow" pitchFamily="34" charset="0"/>
            </a:endParaRPr>
          </a:p>
        </xdr:txBody>
      </xdr:sp>
      <xdr:sp macro="" textlink="">
        <xdr:nvSpPr>
          <xdr:cNvPr id="9" name="Text Box 16">
            <a:extLst>
              <a:ext uri="{FF2B5EF4-FFF2-40B4-BE49-F238E27FC236}">
                <a16:creationId xmlns:a16="http://schemas.microsoft.com/office/drawing/2014/main" id="{00000000-0008-0000-2300-000009000000}"/>
              </a:ext>
            </a:extLst>
          </xdr:cNvPr>
          <xdr:cNvSpPr txBox="1">
            <a:spLocks noChangeArrowheads="1"/>
          </xdr:cNvSpPr>
        </xdr:nvSpPr>
        <xdr:spPr bwMode="auto">
          <a:xfrm>
            <a:off x="570" y="1151"/>
            <a:ext cx="112" cy="27"/>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22860" rIns="36576" bIns="22860" anchor="ctr" upright="1"/>
          <a:lstStyle/>
          <a:p>
            <a:pPr algn="r" rtl="0">
              <a:defRPr sz="1000"/>
            </a:pPr>
            <a:r>
              <a:rPr lang="en-US" altLang="ja-JP" sz="1400" b="1">
                <a:latin typeface="Arial Narrow" pitchFamily="34" charset="0"/>
              </a:rPr>
              <a:t>%</a:t>
            </a:r>
            <a:endParaRPr lang="ja-JP" altLang="en-US" sz="1400" b="1">
              <a:latin typeface="Arial Narrow" pitchFamily="34" charset="0"/>
            </a:endParaRPr>
          </a:p>
        </xdr:txBody>
      </xdr:sp>
      <xdr:sp macro="" textlink="">
        <xdr:nvSpPr>
          <xdr:cNvPr id="10" name="Text Box 17">
            <a:extLst>
              <a:ext uri="{FF2B5EF4-FFF2-40B4-BE49-F238E27FC236}">
                <a16:creationId xmlns:a16="http://schemas.microsoft.com/office/drawing/2014/main" id="{00000000-0008-0000-2300-00000A000000}"/>
              </a:ext>
            </a:extLst>
          </xdr:cNvPr>
          <xdr:cNvSpPr txBox="1">
            <a:spLocks noChangeArrowheads="1"/>
          </xdr:cNvSpPr>
        </xdr:nvSpPr>
        <xdr:spPr bwMode="auto">
          <a:xfrm>
            <a:off x="682" y="1151"/>
            <a:ext cx="83" cy="27"/>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en-US" altLang="ja-JP" sz="1400" b="1" i="0" u="none" strike="noStrike" baseline="0">
                <a:solidFill>
                  <a:srgbClr val="000000"/>
                </a:solidFill>
                <a:latin typeface="Arial Narrow" pitchFamily="34" charset="0"/>
                <a:ea typeface="ＭＳ Ｐゴシック"/>
              </a:rPr>
              <a:t>Efficiency</a:t>
            </a:r>
            <a:endParaRPr lang="ja-JP" altLang="en-US" sz="1400" b="1">
              <a:latin typeface="Arial Narrow" pitchFamily="34" charset="0"/>
            </a:endParaRPr>
          </a:p>
        </xdr:txBody>
      </xdr:sp>
      <xdr:sp macro="" textlink="">
        <xdr:nvSpPr>
          <xdr:cNvPr id="11" name="Text Box 18">
            <a:extLst>
              <a:ext uri="{FF2B5EF4-FFF2-40B4-BE49-F238E27FC236}">
                <a16:creationId xmlns:a16="http://schemas.microsoft.com/office/drawing/2014/main" id="{00000000-0008-0000-2300-00000B000000}"/>
              </a:ext>
            </a:extLst>
          </xdr:cNvPr>
          <xdr:cNvSpPr txBox="1">
            <a:spLocks noChangeArrowheads="1"/>
          </xdr:cNvSpPr>
        </xdr:nvSpPr>
        <xdr:spPr bwMode="auto">
          <a:xfrm>
            <a:off x="765" y="1151"/>
            <a:ext cx="112" cy="27"/>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22860" rIns="36576" bIns="22860" anchor="ctr" upright="1"/>
          <a:lstStyle/>
          <a:p>
            <a:pPr algn="r" rtl="0">
              <a:defRPr sz="1000"/>
            </a:pPr>
            <a:r>
              <a:rPr lang="en-US" altLang="ja-JP" sz="1400" b="1">
                <a:latin typeface="Arial Narrow" pitchFamily="34" charset="0"/>
              </a:rPr>
              <a:t>%</a:t>
            </a:r>
            <a:endParaRPr lang="ja-JP" altLang="en-US" sz="1400" b="1">
              <a:latin typeface="Arial Narrow" pitchFamily="34" charset="0"/>
            </a:endParaRPr>
          </a:p>
        </xdr:txBody>
      </xdr:sp>
    </xdr:grpSp>
    <xdr:clientData/>
  </xdr:twoCellAnchor>
  <xdr:twoCellAnchor>
    <xdr:from>
      <xdr:col>2</xdr:col>
      <xdr:colOff>65620</xdr:colOff>
      <xdr:row>3</xdr:row>
      <xdr:rowOff>95249</xdr:rowOff>
    </xdr:from>
    <xdr:to>
      <xdr:col>2</xdr:col>
      <xdr:colOff>1141945</xdr:colOff>
      <xdr:row>4</xdr:row>
      <xdr:rowOff>114299</xdr:rowOff>
    </xdr:to>
    <xdr:sp macro="" textlink="">
      <xdr:nvSpPr>
        <xdr:cNvPr id="12" name="Text Box 21">
          <a:extLst>
            <a:ext uri="{FF2B5EF4-FFF2-40B4-BE49-F238E27FC236}">
              <a16:creationId xmlns:a16="http://schemas.microsoft.com/office/drawing/2014/main" id="{00000000-0008-0000-2300-00000C000000}"/>
            </a:ext>
          </a:extLst>
        </xdr:cNvPr>
        <xdr:cNvSpPr txBox="1">
          <a:spLocks noChangeArrowheads="1"/>
        </xdr:cNvSpPr>
      </xdr:nvSpPr>
      <xdr:spPr bwMode="auto">
        <a:xfrm>
          <a:off x="522820" y="742949"/>
          <a:ext cx="1076325" cy="26670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en-US" altLang="ja-JP" sz="1100">
              <a:latin typeface="Arial Narrow" pitchFamily="34" charset="0"/>
              <a:cs typeface="Times New Roman" pitchFamily="18" charset="0"/>
            </a:rPr>
            <a:t>Pabrik</a:t>
          </a:r>
          <a:endParaRPr lang="ja-JP" altLang="en-US" sz="1100">
            <a:latin typeface="Arial Narrow" pitchFamily="34" charset="0"/>
            <a:cs typeface="Times New Roman" pitchFamily="18" charset="0"/>
          </a:endParaRPr>
        </a:p>
      </xdr:txBody>
    </xdr:sp>
    <xdr:clientData/>
  </xdr:twoCellAnchor>
  <xdr:twoCellAnchor>
    <xdr:from>
      <xdr:col>2</xdr:col>
      <xdr:colOff>1143000</xdr:colOff>
      <xdr:row>3</xdr:row>
      <xdr:rowOff>95250</xdr:rowOff>
    </xdr:from>
    <xdr:to>
      <xdr:col>5</xdr:col>
      <xdr:colOff>885825</xdr:colOff>
      <xdr:row>4</xdr:row>
      <xdr:rowOff>114300</xdr:rowOff>
    </xdr:to>
    <xdr:sp macro="" textlink="">
      <xdr:nvSpPr>
        <xdr:cNvPr id="13" name="Text Box 22">
          <a:extLst>
            <a:ext uri="{FF2B5EF4-FFF2-40B4-BE49-F238E27FC236}">
              <a16:creationId xmlns:a16="http://schemas.microsoft.com/office/drawing/2014/main" id="{00000000-0008-0000-2300-00000D000000}"/>
            </a:ext>
          </a:extLst>
        </xdr:cNvPr>
        <xdr:cNvSpPr txBox="1">
          <a:spLocks noChangeArrowheads="1"/>
        </xdr:cNvSpPr>
      </xdr:nvSpPr>
      <xdr:spPr bwMode="auto">
        <a:xfrm>
          <a:off x="1600200" y="742950"/>
          <a:ext cx="1409700" cy="2667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0" bIns="22860" anchor="ctr" upright="1"/>
        <a:lstStyle/>
        <a:p>
          <a:pPr algn="l" rtl="0">
            <a:defRPr sz="1000"/>
          </a:pPr>
          <a:r>
            <a:rPr lang="ja-JP" altLang="en-US" sz="1400" b="0" i="0" u="none" strike="noStrike" baseline="0">
              <a:solidFill>
                <a:srgbClr val="000000"/>
              </a:solidFill>
              <a:latin typeface="ＭＳ Ｐゴシック"/>
              <a:ea typeface="ＭＳ Ｐゴシック"/>
            </a:rPr>
            <a:t>     </a:t>
          </a:r>
          <a:r>
            <a:rPr lang="en-US" altLang="ja-JP" sz="1400" b="0" i="0" u="none" strike="noStrike" baseline="0">
              <a:solidFill>
                <a:srgbClr val="000000"/>
              </a:solidFill>
              <a:latin typeface="ＭＳ Ｐゴシック"/>
              <a:ea typeface="ＭＳ Ｐゴシック"/>
            </a:rPr>
            <a:t>SBI</a:t>
          </a:r>
          <a:endParaRPr lang="ja-JP" altLang="en-US"/>
        </a:p>
      </xdr:txBody>
    </xdr:sp>
    <xdr:clientData/>
  </xdr:twoCellAnchor>
  <xdr:twoCellAnchor>
    <xdr:from>
      <xdr:col>5</xdr:col>
      <xdr:colOff>884770</xdr:colOff>
      <xdr:row>3</xdr:row>
      <xdr:rowOff>95249</xdr:rowOff>
    </xdr:from>
    <xdr:to>
      <xdr:col>6</xdr:col>
      <xdr:colOff>208495</xdr:colOff>
      <xdr:row>4</xdr:row>
      <xdr:rowOff>114299</xdr:rowOff>
    </xdr:to>
    <xdr:sp macro="" textlink="">
      <xdr:nvSpPr>
        <xdr:cNvPr id="14" name="Text Box 23">
          <a:extLst>
            <a:ext uri="{FF2B5EF4-FFF2-40B4-BE49-F238E27FC236}">
              <a16:creationId xmlns:a16="http://schemas.microsoft.com/office/drawing/2014/main" id="{00000000-0008-0000-2300-00000E000000}"/>
            </a:ext>
          </a:extLst>
        </xdr:cNvPr>
        <xdr:cNvSpPr txBox="1">
          <a:spLocks noChangeArrowheads="1"/>
        </xdr:cNvSpPr>
      </xdr:nvSpPr>
      <xdr:spPr bwMode="auto">
        <a:xfrm>
          <a:off x="3008845" y="742949"/>
          <a:ext cx="1952625" cy="26670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en-US" altLang="ja-JP" sz="1100" b="0" i="0" u="none" strike="noStrike" baseline="0">
              <a:solidFill>
                <a:srgbClr val="000000"/>
              </a:solidFill>
              <a:latin typeface="Arial Narrow" pitchFamily="34" charset="0"/>
              <a:ea typeface="ＭＳ Ｐゴシック"/>
              <a:cs typeface="Times New Roman" pitchFamily="18" charset="0"/>
            </a:rPr>
            <a:t>Line Produksi</a:t>
          </a:r>
          <a:endParaRPr lang="ja-JP" altLang="en-US" sz="1100">
            <a:latin typeface="Arial Narrow" pitchFamily="34" charset="0"/>
            <a:cs typeface="Times New Roman" pitchFamily="18" charset="0"/>
          </a:endParaRPr>
        </a:p>
      </xdr:txBody>
    </xdr:sp>
    <xdr:clientData/>
  </xdr:twoCellAnchor>
  <xdr:twoCellAnchor>
    <xdr:from>
      <xdr:col>7</xdr:col>
      <xdr:colOff>171450</xdr:colOff>
      <xdr:row>3</xdr:row>
      <xdr:rowOff>95250</xdr:rowOff>
    </xdr:from>
    <xdr:to>
      <xdr:col>8</xdr:col>
      <xdr:colOff>1924050</xdr:colOff>
      <xdr:row>4</xdr:row>
      <xdr:rowOff>114300</xdr:rowOff>
    </xdr:to>
    <xdr:sp macro="" textlink="">
      <xdr:nvSpPr>
        <xdr:cNvPr id="15" name="Text Box 24">
          <a:extLst>
            <a:ext uri="{FF2B5EF4-FFF2-40B4-BE49-F238E27FC236}">
              <a16:creationId xmlns:a16="http://schemas.microsoft.com/office/drawing/2014/main" id="{00000000-0008-0000-2300-00000F000000}"/>
            </a:ext>
          </a:extLst>
        </xdr:cNvPr>
        <xdr:cNvSpPr txBox="1">
          <a:spLocks noChangeArrowheads="1"/>
        </xdr:cNvSpPr>
      </xdr:nvSpPr>
      <xdr:spPr bwMode="auto">
        <a:xfrm>
          <a:off x="7553325" y="742950"/>
          <a:ext cx="2162175" cy="266700"/>
        </a:xfrm>
        <a:prstGeom prst="rect">
          <a:avLst/>
        </a:prstGeom>
        <a:solidFill>
          <a:srgbClr xmlns:mc="http://schemas.openxmlformats.org/markup-compatibility/2006" xmlns:a14="http://schemas.microsoft.com/office/drawing/2010/main" val="FFFFFF" mc:Ignorable="a14" a14:legacySpreadsheetColorIndex="65"/>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22860" rIns="36576" bIns="22860" anchor="ctr" upright="1"/>
        <a:lstStyle/>
        <a:p>
          <a:pPr algn="r" rtl="1">
            <a:defRPr sz="1000"/>
          </a:pPr>
          <a:r>
            <a:rPr lang="ja-JP" altLang="en-US" sz="1400" b="0" i="0" u="none" strike="noStrike" baseline="0">
              <a:solidFill>
                <a:srgbClr val="000000"/>
              </a:solidFill>
              <a:latin typeface="ＭＳ Ｐゴシック"/>
              <a:ea typeface="ＭＳ Ｐゴシック"/>
            </a:rPr>
            <a:t>   </a:t>
          </a:r>
          <a:endParaRPr lang="ja-JP" altLang="en-US"/>
        </a:p>
      </xdr:txBody>
    </xdr:sp>
    <xdr:clientData/>
  </xdr:twoCellAnchor>
  <xdr:twoCellAnchor>
    <xdr:from>
      <xdr:col>6</xdr:col>
      <xdr:colOff>209550</xdr:colOff>
      <xdr:row>3</xdr:row>
      <xdr:rowOff>95250</xdr:rowOff>
    </xdr:from>
    <xdr:to>
      <xdr:col>6</xdr:col>
      <xdr:colOff>1628775</xdr:colOff>
      <xdr:row>4</xdr:row>
      <xdr:rowOff>114300</xdr:rowOff>
    </xdr:to>
    <xdr:sp macro="" textlink="">
      <xdr:nvSpPr>
        <xdr:cNvPr id="16" name="Text Box 25">
          <a:extLst>
            <a:ext uri="{FF2B5EF4-FFF2-40B4-BE49-F238E27FC236}">
              <a16:creationId xmlns:a16="http://schemas.microsoft.com/office/drawing/2014/main" id="{00000000-0008-0000-2300-000010000000}"/>
            </a:ext>
          </a:extLst>
        </xdr:cNvPr>
        <xdr:cNvSpPr txBox="1">
          <a:spLocks noChangeArrowheads="1"/>
        </xdr:cNvSpPr>
      </xdr:nvSpPr>
      <xdr:spPr bwMode="auto">
        <a:xfrm>
          <a:off x="4962525" y="742950"/>
          <a:ext cx="1419225" cy="2667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0" bIns="22860" anchor="ctr" upright="1"/>
        <a:lstStyle/>
        <a:p>
          <a:pPr algn="l" rtl="0">
            <a:defRPr sz="1000"/>
          </a:pPr>
          <a:endParaRPr lang="ja-JP" altLang="en-US"/>
        </a:p>
      </xdr:txBody>
    </xdr:sp>
    <xdr:clientData/>
  </xdr:twoCellAnchor>
  <xdr:twoCellAnchor>
    <xdr:from>
      <xdr:col>6</xdr:col>
      <xdr:colOff>1627720</xdr:colOff>
      <xdr:row>3</xdr:row>
      <xdr:rowOff>95250</xdr:rowOff>
    </xdr:from>
    <xdr:to>
      <xdr:col>7</xdr:col>
      <xdr:colOff>170395</xdr:colOff>
      <xdr:row>4</xdr:row>
      <xdr:rowOff>114300</xdr:rowOff>
    </xdr:to>
    <xdr:sp macro="" textlink="">
      <xdr:nvSpPr>
        <xdr:cNvPr id="17" name="Text Box 26">
          <a:extLst>
            <a:ext uri="{FF2B5EF4-FFF2-40B4-BE49-F238E27FC236}">
              <a16:creationId xmlns:a16="http://schemas.microsoft.com/office/drawing/2014/main" id="{00000000-0008-0000-2300-000011000000}"/>
            </a:ext>
          </a:extLst>
        </xdr:cNvPr>
        <xdr:cNvSpPr txBox="1">
          <a:spLocks noChangeArrowheads="1"/>
        </xdr:cNvSpPr>
      </xdr:nvSpPr>
      <xdr:spPr bwMode="auto">
        <a:xfrm>
          <a:off x="6380695" y="742950"/>
          <a:ext cx="1171575" cy="26670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en-US" altLang="ja-JP" sz="1100" b="0" i="0" u="none" strike="noStrike" baseline="0">
              <a:solidFill>
                <a:srgbClr val="000000"/>
              </a:solidFill>
              <a:latin typeface="Arial Narrow"/>
            </a:rPr>
            <a:t>Tanggal pengecekan</a:t>
          </a:r>
          <a:endParaRPr lang="ja-JP" altLang="en-US"/>
        </a:p>
      </xdr:txBody>
    </xdr:sp>
    <xdr:clientData/>
  </xdr:twoCellAnchor>
  <xdr:twoCellAnchor>
    <xdr:from>
      <xdr:col>9</xdr:col>
      <xdr:colOff>590550</xdr:colOff>
      <xdr:row>3</xdr:row>
      <xdr:rowOff>95250</xdr:rowOff>
    </xdr:from>
    <xdr:to>
      <xdr:col>10</xdr:col>
      <xdr:colOff>962025</xdr:colOff>
      <xdr:row>4</xdr:row>
      <xdr:rowOff>114300</xdr:rowOff>
    </xdr:to>
    <xdr:sp macro="" textlink="">
      <xdr:nvSpPr>
        <xdr:cNvPr id="18" name="Text Box 27">
          <a:extLst>
            <a:ext uri="{FF2B5EF4-FFF2-40B4-BE49-F238E27FC236}">
              <a16:creationId xmlns:a16="http://schemas.microsoft.com/office/drawing/2014/main" id="{00000000-0008-0000-2300-000012000000}"/>
            </a:ext>
          </a:extLst>
        </xdr:cNvPr>
        <xdr:cNvSpPr txBox="1">
          <a:spLocks noChangeArrowheads="1"/>
        </xdr:cNvSpPr>
      </xdr:nvSpPr>
      <xdr:spPr bwMode="auto">
        <a:xfrm>
          <a:off x="10525125" y="742950"/>
          <a:ext cx="1752600" cy="2667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27432" anchor="ctr" upright="1"/>
        <a:lstStyle/>
        <a:p>
          <a:pPr algn="l" rtl="0">
            <a:defRPr sz="1000"/>
          </a:pPr>
          <a:r>
            <a:rPr lang="ja-JP" altLang="en-US" sz="1600" b="0" i="0" u="none" strike="noStrike" baseline="0">
              <a:solidFill>
                <a:srgbClr val="000000"/>
              </a:solidFill>
              <a:latin typeface="宋体"/>
              <a:ea typeface="宋体"/>
            </a:rPr>
            <a:t>    </a:t>
          </a:r>
          <a:endParaRPr lang="ja-JP" altLang="en-US"/>
        </a:p>
      </xdr:txBody>
    </xdr:sp>
    <xdr:clientData/>
  </xdr:twoCellAnchor>
  <xdr:twoCellAnchor>
    <xdr:from>
      <xdr:col>8</xdr:col>
      <xdr:colOff>1924050</xdr:colOff>
      <xdr:row>3</xdr:row>
      <xdr:rowOff>95250</xdr:rowOff>
    </xdr:from>
    <xdr:to>
      <xdr:col>9</xdr:col>
      <xdr:colOff>581025</xdr:colOff>
      <xdr:row>4</xdr:row>
      <xdr:rowOff>114300</xdr:rowOff>
    </xdr:to>
    <xdr:sp macro="" textlink="">
      <xdr:nvSpPr>
        <xdr:cNvPr id="19" name="Text Box 28">
          <a:extLst>
            <a:ext uri="{FF2B5EF4-FFF2-40B4-BE49-F238E27FC236}">
              <a16:creationId xmlns:a16="http://schemas.microsoft.com/office/drawing/2014/main" id="{00000000-0008-0000-2300-000013000000}"/>
            </a:ext>
          </a:extLst>
        </xdr:cNvPr>
        <xdr:cNvSpPr txBox="1">
          <a:spLocks noChangeArrowheads="1"/>
        </xdr:cNvSpPr>
      </xdr:nvSpPr>
      <xdr:spPr bwMode="auto">
        <a:xfrm>
          <a:off x="9715500" y="742950"/>
          <a:ext cx="800100" cy="26670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100" b="0" i="0" u="none" strike="noStrike" baseline="0">
              <a:solidFill>
                <a:srgbClr val="000000"/>
              </a:solidFill>
              <a:latin typeface="Arial Narrow"/>
            </a:rPr>
            <a:t>Leader</a:t>
          </a:r>
          <a:endParaRPr lang="ja-JP" altLang="en-US"/>
        </a:p>
      </xdr:txBody>
    </xdr:sp>
    <xdr:clientData/>
  </xdr:twoCellAnchor>
  <xdr:twoCellAnchor>
    <xdr:from>
      <xdr:col>15</xdr:col>
      <xdr:colOff>495300</xdr:colOff>
      <xdr:row>0</xdr:row>
      <xdr:rowOff>523876</xdr:rowOff>
    </xdr:from>
    <xdr:to>
      <xdr:col>16</xdr:col>
      <xdr:colOff>781051</xdr:colOff>
      <xdr:row>5</xdr:row>
      <xdr:rowOff>219076</xdr:rowOff>
    </xdr:to>
    <xdr:sp macro="" textlink="">
      <xdr:nvSpPr>
        <xdr:cNvPr id="20" name="Text Box 29">
          <a:extLst>
            <a:ext uri="{FF2B5EF4-FFF2-40B4-BE49-F238E27FC236}">
              <a16:creationId xmlns:a16="http://schemas.microsoft.com/office/drawing/2014/main" id="{00000000-0008-0000-2300-000014000000}"/>
            </a:ext>
          </a:extLst>
        </xdr:cNvPr>
        <xdr:cNvSpPr txBox="1">
          <a:spLocks noChangeArrowheads="1"/>
        </xdr:cNvSpPr>
      </xdr:nvSpPr>
      <xdr:spPr bwMode="auto">
        <a:xfrm>
          <a:off x="21002625" y="523876"/>
          <a:ext cx="1400176" cy="12001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100"/>
            </a:lnSpc>
            <a:defRPr sz="1000"/>
          </a:pPr>
          <a:r>
            <a:rPr lang="en-US" altLang="ja-JP" sz="1100" b="0" i="0" u="none" strike="noStrike" baseline="0">
              <a:solidFill>
                <a:srgbClr val="000000"/>
              </a:solidFill>
              <a:latin typeface="Arial Narrow" pitchFamily="34" charset="0"/>
              <a:ea typeface="ＭＳ Ｐゴシック"/>
              <a:cs typeface="Times New Roman" pitchFamily="18" charset="0"/>
            </a:rPr>
            <a:t>Foto Leader</a:t>
          </a:r>
          <a:endParaRPr lang="ja-JP" altLang="en-US" sz="1100">
            <a:latin typeface="Arial Narrow" pitchFamily="34" charset="0"/>
            <a:cs typeface="Times New Roman" pitchFamily="18" charset="0"/>
          </a:endParaRPr>
        </a:p>
      </xdr:txBody>
    </xdr:sp>
    <xdr:clientData/>
  </xdr:twoCellAnchor>
  <xdr:twoCellAnchor>
    <xdr:from>
      <xdr:col>11</xdr:col>
      <xdr:colOff>1009650</xdr:colOff>
      <xdr:row>3</xdr:row>
      <xdr:rowOff>57150</xdr:rowOff>
    </xdr:from>
    <xdr:to>
      <xdr:col>12</xdr:col>
      <xdr:colOff>114300</xdr:colOff>
      <xdr:row>4</xdr:row>
      <xdr:rowOff>123825</xdr:rowOff>
    </xdr:to>
    <xdr:sp macro="" textlink="">
      <xdr:nvSpPr>
        <xdr:cNvPr id="21" name="Text Box 31">
          <a:extLst>
            <a:ext uri="{FF2B5EF4-FFF2-40B4-BE49-F238E27FC236}">
              <a16:creationId xmlns:a16="http://schemas.microsoft.com/office/drawing/2014/main" id="{00000000-0008-0000-2300-000015000000}"/>
            </a:ext>
          </a:extLst>
        </xdr:cNvPr>
        <xdr:cNvSpPr txBox="1">
          <a:spLocks noChangeArrowheads="1"/>
        </xdr:cNvSpPr>
      </xdr:nvSpPr>
      <xdr:spPr bwMode="auto">
        <a:xfrm>
          <a:off x="14954250" y="704850"/>
          <a:ext cx="1733550" cy="3143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27432" anchor="ctr" upright="1"/>
        <a:lstStyle/>
        <a:p>
          <a:pPr algn="l" rtl="0">
            <a:defRPr sz="1000"/>
          </a:pPr>
          <a:r>
            <a:rPr lang="ja-JP" altLang="en-US" sz="1600" b="0" i="0" u="none" strike="noStrike" baseline="0">
              <a:solidFill>
                <a:srgbClr val="000000"/>
              </a:solidFill>
              <a:latin typeface="宋体"/>
              <a:ea typeface="宋体"/>
            </a:rPr>
            <a:t>  　　 </a:t>
          </a:r>
          <a:endParaRPr lang="ja-JP" altLang="en-US"/>
        </a:p>
      </xdr:txBody>
    </xdr:sp>
    <xdr:clientData/>
  </xdr:twoCellAnchor>
  <xdr:twoCellAnchor>
    <xdr:from>
      <xdr:col>10</xdr:col>
      <xdr:colOff>1143000</xdr:colOff>
      <xdr:row>3</xdr:row>
      <xdr:rowOff>57150</xdr:rowOff>
    </xdr:from>
    <xdr:to>
      <xdr:col>11</xdr:col>
      <xdr:colOff>1000125</xdr:colOff>
      <xdr:row>4</xdr:row>
      <xdr:rowOff>123825</xdr:rowOff>
    </xdr:to>
    <xdr:sp macro="" textlink="">
      <xdr:nvSpPr>
        <xdr:cNvPr id="22" name="Text Box 32">
          <a:extLst>
            <a:ext uri="{FF2B5EF4-FFF2-40B4-BE49-F238E27FC236}">
              <a16:creationId xmlns:a16="http://schemas.microsoft.com/office/drawing/2014/main" id="{00000000-0008-0000-2300-000016000000}"/>
            </a:ext>
          </a:extLst>
        </xdr:cNvPr>
        <xdr:cNvSpPr txBox="1">
          <a:spLocks noChangeArrowheads="1"/>
        </xdr:cNvSpPr>
      </xdr:nvSpPr>
      <xdr:spPr bwMode="auto">
        <a:xfrm>
          <a:off x="12458700" y="704850"/>
          <a:ext cx="2486025" cy="314325"/>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en-US" altLang="ja-JP" sz="1100" b="0" i="0" u="none" strike="noStrike" baseline="0">
              <a:solidFill>
                <a:srgbClr val="000000"/>
              </a:solidFill>
              <a:latin typeface="Arial Narrow" pitchFamily="34" charset="0"/>
              <a:ea typeface="ＭＳ Ｐゴシック"/>
              <a:cs typeface="Times New Roman" pitchFamily="18" charset="0"/>
            </a:rPr>
            <a:t>Trainer</a:t>
          </a:r>
          <a:endParaRPr lang="ja-JP" altLang="en-US" sz="1100">
            <a:latin typeface="Arial Narrow" pitchFamily="34" charset="0"/>
            <a:cs typeface="Times New Roman" pitchFamily="18" charset="0"/>
          </a:endParaRPr>
        </a:p>
      </xdr:txBody>
    </xdr:sp>
    <xdr:clientData/>
  </xdr:twoCellAnchor>
  <xdr:twoCellAnchor editAs="oneCell">
    <xdr:from>
      <xdr:col>13</xdr:col>
      <xdr:colOff>1304925</xdr:colOff>
      <xdr:row>0</xdr:row>
      <xdr:rowOff>485776</xdr:rowOff>
    </xdr:from>
    <xdr:to>
      <xdr:col>15</xdr:col>
      <xdr:colOff>342900</xdr:colOff>
      <xdr:row>4</xdr:row>
      <xdr:rowOff>237000</xdr:rowOff>
    </xdr:to>
    <xdr:pic>
      <xdr:nvPicPr>
        <xdr:cNvPr id="24" name="Picture 23">
          <a:extLst>
            <a:ext uri="{FF2B5EF4-FFF2-40B4-BE49-F238E27FC236}">
              <a16:creationId xmlns:a16="http://schemas.microsoft.com/office/drawing/2014/main" id="{00000000-0008-0000-2300-000018000000}"/>
            </a:ext>
          </a:extLst>
        </xdr:cNvPr>
        <xdr:cNvPicPr>
          <a:picLocks noChangeAspect="1"/>
        </xdr:cNvPicPr>
      </xdr:nvPicPr>
      <xdr:blipFill>
        <a:blip xmlns:r="http://schemas.openxmlformats.org/officeDocument/2006/relationships" r:embed="rId1"/>
        <a:stretch>
          <a:fillRect/>
        </a:stretch>
      </xdr:blipFill>
      <xdr:spPr>
        <a:xfrm>
          <a:off x="18297525" y="485776"/>
          <a:ext cx="2552700" cy="1008524"/>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1</xdr:col>
      <xdr:colOff>202442</xdr:colOff>
      <xdr:row>2</xdr:row>
      <xdr:rowOff>95249</xdr:rowOff>
    </xdr:from>
    <xdr:to>
      <xdr:col>5</xdr:col>
      <xdr:colOff>268080</xdr:colOff>
      <xdr:row>3</xdr:row>
      <xdr:rowOff>114299</xdr:rowOff>
    </xdr:to>
    <xdr:sp macro="" textlink="">
      <xdr:nvSpPr>
        <xdr:cNvPr id="2" name="Text Box 23">
          <a:extLst>
            <a:ext uri="{FF2B5EF4-FFF2-40B4-BE49-F238E27FC236}">
              <a16:creationId xmlns:a16="http://schemas.microsoft.com/office/drawing/2014/main" id="{00000000-0008-0000-2400-000002000000}"/>
            </a:ext>
          </a:extLst>
        </xdr:cNvPr>
        <xdr:cNvSpPr txBox="1">
          <a:spLocks noChangeArrowheads="1"/>
        </xdr:cNvSpPr>
      </xdr:nvSpPr>
      <xdr:spPr bwMode="auto">
        <a:xfrm>
          <a:off x="431042" y="742949"/>
          <a:ext cx="2094463" cy="26670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en-US" altLang="ja-JP" sz="1100" b="0" i="0" u="none" strike="noStrike" baseline="0">
              <a:solidFill>
                <a:srgbClr val="000000"/>
              </a:solidFill>
              <a:latin typeface="Arial Narrow" pitchFamily="34" charset="0"/>
              <a:ea typeface="ＭＳ Ｐゴシック"/>
              <a:cs typeface="Times New Roman" pitchFamily="18" charset="0"/>
            </a:rPr>
            <a:t>Line Produksi</a:t>
          </a:r>
          <a:endParaRPr lang="ja-JP" altLang="en-US" sz="1100">
            <a:latin typeface="Arial Narrow" pitchFamily="34" charset="0"/>
            <a:cs typeface="Times New Roman" pitchFamily="18" charset="0"/>
          </a:endParaRPr>
        </a:p>
      </xdr:txBody>
    </xdr:sp>
    <xdr:clientData/>
  </xdr:twoCellAnchor>
  <xdr:twoCellAnchor>
    <xdr:from>
      <xdr:col>5</xdr:col>
      <xdr:colOff>269135</xdr:colOff>
      <xdr:row>2</xdr:row>
      <xdr:rowOff>95250</xdr:rowOff>
    </xdr:from>
    <xdr:to>
      <xdr:col>5</xdr:col>
      <xdr:colOff>2511137</xdr:colOff>
      <xdr:row>3</xdr:row>
      <xdr:rowOff>112569</xdr:rowOff>
    </xdr:to>
    <xdr:sp macro="" textlink="">
      <xdr:nvSpPr>
        <xdr:cNvPr id="3" name="Text Box 25">
          <a:extLst>
            <a:ext uri="{FF2B5EF4-FFF2-40B4-BE49-F238E27FC236}">
              <a16:creationId xmlns:a16="http://schemas.microsoft.com/office/drawing/2014/main" id="{00000000-0008-0000-2400-000003000000}"/>
            </a:ext>
          </a:extLst>
        </xdr:cNvPr>
        <xdr:cNvSpPr txBox="1">
          <a:spLocks noChangeArrowheads="1"/>
        </xdr:cNvSpPr>
      </xdr:nvSpPr>
      <xdr:spPr bwMode="auto">
        <a:xfrm>
          <a:off x="2526560" y="742950"/>
          <a:ext cx="2242002" cy="264969"/>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0" bIns="22860" anchor="ctr" upright="1"/>
        <a:lstStyle/>
        <a:p>
          <a:pPr algn="l" rtl="0">
            <a:defRPr sz="1000"/>
          </a:pPr>
          <a:r>
            <a:rPr lang="ja-JP" altLang="en-US" sz="1400" b="0" i="0" u="none" strike="noStrike" baseline="0">
              <a:solidFill>
                <a:srgbClr val="000000"/>
              </a:solidFill>
              <a:latin typeface="ＭＳ Ｐゴシック"/>
              <a:ea typeface="ＭＳ Ｐゴシック"/>
            </a:rPr>
            <a:t> </a:t>
          </a:r>
          <a:endParaRPr lang="ja-JP" altLang="en-US"/>
        </a:p>
      </xdr:txBody>
    </xdr:sp>
    <xdr:clientData/>
  </xdr:twoCellAnchor>
  <xdr:twoCellAnchor>
    <xdr:from>
      <xdr:col>5</xdr:col>
      <xdr:colOff>2577885</xdr:colOff>
      <xdr:row>2</xdr:row>
      <xdr:rowOff>95250</xdr:rowOff>
    </xdr:from>
    <xdr:to>
      <xdr:col>6</xdr:col>
      <xdr:colOff>950165</xdr:colOff>
      <xdr:row>3</xdr:row>
      <xdr:rowOff>114300</xdr:rowOff>
    </xdr:to>
    <xdr:sp macro="" textlink="">
      <xdr:nvSpPr>
        <xdr:cNvPr id="4" name="Text Box 26">
          <a:extLst>
            <a:ext uri="{FF2B5EF4-FFF2-40B4-BE49-F238E27FC236}">
              <a16:creationId xmlns:a16="http://schemas.microsoft.com/office/drawing/2014/main" id="{00000000-0008-0000-2400-000004000000}"/>
            </a:ext>
          </a:extLst>
        </xdr:cNvPr>
        <xdr:cNvSpPr txBox="1">
          <a:spLocks noChangeArrowheads="1"/>
        </xdr:cNvSpPr>
      </xdr:nvSpPr>
      <xdr:spPr bwMode="auto">
        <a:xfrm>
          <a:off x="4835310" y="742950"/>
          <a:ext cx="1001180" cy="26670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en-US" altLang="ja-JP" sz="1100" b="0" i="0" u="none" strike="noStrike" baseline="0">
              <a:solidFill>
                <a:srgbClr val="000000"/>
              </a:solidFill>
              <a:latin typeface="Arial Narrow"/>
            </a:rPr>
            <a:t>Tanggal Evaluasi</a:t>
          </a:r>
          <a:endParaRPr lang="ja-JP" altLang="en-US"/>
        </a:p>
      </xdr:txBody>
    </xdr:sp>
    <xdr:clientData/>
  </xdr:twoCellAnchor>
  <xdr:twoCellAnchor>
    <xdr:from>
      <xdr:col>6</xdr:col>
      <xdr:colOff>940789</xdr:colOff>
      <xdr:row>2</xdr:row>
      <xdr:rowOff>95251</xdr:rowOff>
    </xdr:from>
    <xdr:to>
      <xdr:col>7</xdr:col>
      <xdr:colOff>233847</xdr:colOff>
      <xdr:row>3</xdr:row>
      <xdr:rowOff>114494</xdr:rowOff>
    </xdr:to>
    <xdr:sp macro="" textlink="">
      <xdr:nvSpPr>
        <xdr:cNvPr id="5" name="Text Box 27">
          <a:extLst>
            <a:ext uri="{FF2B5EF4-FFF2-40B4-BE49-F238E27FC236}">
              <a16:creationId xmlns:a16="http://schemas.microsoft.com/office/drawing/2014/main" id="{00000000-0008-0000-2400-000005000000}"/>
            </a:ext>
          </a:extLst>
        </xdr:cNvPr>
        <xdr:cNvSpPr txBox="1">
          <a:spLocks noChangeArrowheads="1"/>
        </xdr:cNvSpPr>
      </xdr:nvSpPr>
      <xdr:spPr bwMode="auto">
        <a:xfrm>
          <a:off x="5827114" y="742951"/>
          <a:ext cx="1921958" cy="26689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27432" anchor="ctr" upright="1"/>
        <a:lstStyle/>
        <a:p>
          <a:pPr algn="l" rtl="0">
            <a:defRPr sz="1000"/>
          </a:pPr>
          <a:r>
            <a:rPr lang="ja-JP" altLang="en-US" sz="1600" b="0" i="0" u="none" strike="noStrike" baseline="0">
              <a:solidFill>
                <a:srgbClr val="000000"/>
              </a:solidFill>
              <a:latin typeface="宋体"/>
              <a:ea typeface="宋体"/>
            </a:rPr>
            <a:t>    </a:t>
          </a:r>
          <a:endParaRPr lang="ja-JP" altLang="en-US"/>
        </a:p>
      </xdr:txBody>
    </xdr:sp>
    <xdr:clientData/>
  </xdr:twoCellAnchor>
  <xdr:twoCellAnchor>
    <xdr:from>
      <xdr:col>7</xdr:col>
      <xdr:colOff>1702617</xdr:colOff>
      <xdr:row>2</xdr:row>
      <xdr:rowOff>59530</xdr:rowOff>
    </xdr:from>
    <xdr:to>
      <xdr:col>8</xdr:col>
      <xdr:colOff>1869298</xdr:colOff>
      <xdr:row>3</xdr:row>
      <xdr:rowOff>123824</xdr:rowOff>
    </xdr:to>
    <xdr:sp macro="" textlink="">
      <xdr:nvSpPr>
        <xdr:cNvPr id="6" name="Text Box 31">
          <a:extLst>
            <a:ext uri="{FF2B5EF4-FFF2-40B4-BE49-F238E27FC236}">
              <a16:creationId xmlns:a16="http://schemas.microsoft.com/office/drawing/2014/main" id="{00000000-0008-0000-2400-000006000000}"/>
            </a:ext>
          </a:extLst>
        </xdr:cNvPr>
        <xdr:cNvSpPr txBox="1">
          <a:spLocks noChangeArrowheads="1"/>
        </xdr:cNvSpPr>
      </xdr:nvSpPr>
      <xdr:spPr bwMode="auto">
        <a:xfrm>
          <a:off x="9217842" y="707230"/>
          <a:ext cx="2795581" cy="31194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27432" anchor="ctr" upright="1"/>
        <a:lstStyle/>
        <a:p>
          <a:pPr algn="l" rtl="0">
            <a:defRPr sz="1000"/>
          </a:pPr>
          <a:r>
            <a:rPr lang="ja-JP" altLang="en-US" sz="1600" b="0" i="0" u="none" strike="noStrike" baseline="0">
              <a:solidFill>
                <a:srgbClr val="000000"/>
              </a:solidFill>
              <a:latin typeface="宋体"/>
              <a:ea typeface="宋体"/>
            </a:rPr>
            <a:t>  　　 </a:t>
          </a:r>
          <a:endParaRPr lang="ja-JP" altLang="en-US"/>
        </a:p>
      </xdr:txBody>
    </xdr:sp>
    <xdr:clientData/>
  </xdr:twoCellAnchor>
  <xdr:twoCellAnchor>
    <xdr:from>
      <xdr:col>7</xdr:col>
      <xdr:colOff>357204</xdr:colOff>
      <xdr:row>2</xdr:row>
      <xdr:rowOff>59531</xdr:rowOff>
    </xdr:from>
    <xdr:to>
      <xdr:col>7</xdr:col>
      <xdr:colOff>1714523</xdr:colOff>
      <xdr:row>3</xdr:row>
      <xdr:rowOff>123824</xdr:rowOff>
    </xdr:to>
    <xdr:sp macro="" textlink="">
      <xdr:nvSpPr>
        <xdr:cNvPr id="7" name="Text Box 32">
          <a:extLst>
            <a:ext uri="{FF2B5EF4-FFF2-40B4-BE49-F238E27FC236}">
              <a16:creationId xmlns:a16="http://schemas.microsoft.com/office/drawing/2014/main" id="{00000000-0008-0000-2400-000007000000}"/>
            </a:ext>
          </a:extLst>
        </xdr:cNvPr>
        <xdr:cNvSpPr txBox="1">
          <a:spLocks noChangeArrowheads="1"/>
        </xdr:cNvSpPr>
      </xdr:nvSpPr>
      <xdr:spPr bwMode="auto">
        <a:xfrm>
          <a:off x="7872429" y="707231"/>
          <a:ext cx="1357319" cy="311943"/>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en-US" altLang="ja-JP" sz="1100" b="0" i="0" u="none" strike="noStrike" baseline="0">
              <a:solidFill>
                <a:srgbClr val="000000"/>
              </a:solidFill>
              <a:latin typeface="Arial Narrow" pitchFamily="34" charset="0"/>
              <a:ea typeface="ＭＳ Ｐゴシック"/>
              <a:cs typeface="Times New Roman" pitchFamily="18" charset="0"/>
            </a:rPr>
            <a:t>Nama </a:t>
          </a:r>
          <a:endParaRPr lang="ja-JP" altLang="en-US" sz="1100">
            <a:latin typeface="Arial Narrow" pitchFamily="34" charset="0"/>
            <a:cs typeface="Times New Roman" pitchFamily="18" charset="0"/>
          </a:endParaRPr>
        </a:p>
      </xdr:txBody>
    </xdr:sp>
    <xdr:clientData/>
  </xdr:twoCellAnchor>
  <xdr:twoCellAnchor>
    <xdr:from>
      <xdr:col>7</xdr:col>
      <xdr:colOff>1678805</xdr:colOff>
      <xdr:row>0</xdr:row>
      <xdr:rowOff>309562</xdr:rowOff>
    </xdr:from>
    <xdr:to>
      <xdr:col>8</xdr:col>
      <xdr:colOff>1845486</xdr:colOff>
      <xdr:row>1</xdr:row>
      <xdr:rowOff>88106</xdr:rowOff>
    </xdr:to>
    <xdr:sp macro="" textlink="">
      <xdr:nvSpPr>
        <xdr:cNvPr id="8" name="Text Box 31">
          <a:extLst>
            <a:ext uri="{FF2B5EF4-FFF2-40B4-BE49-F238E27FC236}">
              <a16:creationId xmlns:a16="http://schemas.microsoft.com/office/drawing/2014/main" id="{00000000-0008-0000-2400-000008000000}"/>
            </a:ext>
          </a:extLst>
        </xdr:cNvPr>
        <xdr:cNvSpPr txBox="1">
          <a:spLocks noChangeArrowheads="1"/>
        </xdr:cNvSpPr>
      </xdr:nvSpPr>
      <xdr:spPr bwMode="auto">
        <a:xfrm>
          <a:off x="9194030" y="309562"/>
          <a:ext cx="2795581" cy="31194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27432" anchor="ctr" upright="1"/>
        <a:lstStyle/>
        <a:p>
          <a:pPr algn="l" rtl="0">
            <a:defRPr sz="1000"/>
          </a:pPr>
          <a:r>
            <a:rPr lang="ja-JP" altLang="en-US" sz="1600" b="0" i="0" u="none" strike="noStrike" baseline="0">
              <a:solidFill>
                <a:srgbClr val="000000"/>
              </a:solidFill>
              <a:latin typeface="宋体"/>
              <a:ea typeface="宋体"/>
            </a:rPr>
            <a:t>  　　 </a:t>
          </a:r>
          <a:endParaRPr lang="ja-JP" altLang="en-US"/>
        </a:p>
      </xdr:txBody>
    </xdr:sp>
    <xdr:clientData/>
  </xdr:twoCellAnchor>
  <xdr:twoCellAnchor>
    <xdr:from>
      <xdr:col>7</xdr:col>
      <xdr:colOff>333392</xdr:colOff>
      <xdr:row>0</xdr:row>
      <xdr:rowOff>309563</xdr:rowOff>
    </xdr:from>
    <xdr:to>
      <xdr:col>7</xdr:col>
      <xdr:colOff>1690711</xdr:colOff>
      <xdr:row>1</xdr:row>
      <xdr:rowOff>88106</xdr:rowOff>
    </xdr:to>
    <xdr:sp macro="" textlink="">
      <xdr:nvSpPr>
        <xdr:cNvPr id="9" name="Text Box 32">
          <a:extLst>
            <a:ext uri="{FF2B5EF4-FFF2-40B4-BE49-F238E27FC236}">
              <a16:creationId xmlns:a16="http://schemas.microsoft.com/office/drawing/2014/main" id="{00000000-0008-0000-2400-000009000000}"/>
            </a:ext>
          </a:extLst>
        </xdr:cNvPr>
        <xdr:cNvSpPr txBox="1">
          <a:spLocks noChangeArrowheads="1"/>
        </xdr:cNvSpPr>
      </xdr:nvSpPr>
      <xdr:spPr bwMode="auto">
        <a:xfrm>
          <a:off x="7848617" y="309563"/>
          <a:ext cx="1357319" cy="311943"/>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en-US" altLang="ja-JP" sz="1050" b="0" i="0" u="none" strike="noStrike" baseline="0">
              <a:solidFill>
                <a:srgbClr val="000000"/>
              </a:solidFill>
              <a:latin typeface="Arial Narrow" pitchFamily="34" charset="0"/>
              <a:ea typeface="ＭＳ Ｐゴシック"/>
              <a:cs typeface="Times New Roman" pitchFamily="18" charset="0"/>
            </a:rPr>
            <a:t>Nama  Auditor / Patroller </a:t>
          </a:r>
          <a:endParaRPr lang="ja-JP" altLang="en-US" sz="1050">
            <a:latin typeface="Arial Narrow" pitchFamily="34" charset="0"/>
            <a:cs typeface="Times New Roman" pitchFamily="18" charset="0"/>
          </a:endParaRPr>
        </a:p>
      </xdr:txBody>
    </xdr:sp>
    <xdr:clientData/>
  </xdr:twoCellAnchor>
  <xdr:twoCellAnchor editAs="oneCell">
    <xdr:from>
      <xdr:col>9</xdr:col>
      <xdr:colOff>488156</xdr:colOff>
      <xdr:row>0</xdr:row>
      <xdr:rowOff>154778</xdr:rowOff>
    </xdr:from>
    <xdr:to>
      <xdr:col>12</xdr:col>
      <xdr:colOff>23812</xdr:colOff>
      <xdr:row>4</xdr:row>
      <xdr:rowOff>214309</xdr:rowOff>
    </xdr:to>
    <xdr:pic>
      <xdr:nvPicPr>
        <xdr:cNvPr id="11" name="Picture 10">
          <a:extLst>
            <a:ext uri="{FF2B5EF4-FFF2-40B4-BE49-F238E27FC236}">
              <a16:creationId xmlns:a16="http://schemas.microsoft.com/office/drawing/2014/main" id="{00000000-0008-0000-2400-00000B000000}"/>
            </a:ext>
          </a:extLst>
        </xdr:cNvPr>
        <xdr:cNvPicPr>
          <a:picLocks noChangeAspect="1"/>
        </xdr:cNvPicPr>
      </xdr:nvPicPr>
      <xdr:blipFill>
        <a:blip xmlns:r="http://schemas.openxmlformats.org/officeDocument/2006/relationships" r:embed="rId1"/>
        <a:stretch>
          <a:fillRect/>
        </a:stretch>
      </xdr:blipFill>
      <xdr:spPr>
        <a:xfrm>
          <a:off x="13454062" y="154778"/>
          <a:ext cx="3702844" cy="1214437"/>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15</xdr:col>
      <xdr:colOff>629708</xdr:colOff>
      <xdr:row>0</xdr:row>
      <xdr:rowOff>0</xdr:rowOff>
    </xdr:from>
    <xdr:to>
      <xdr:col>18</xdr:col>
      <xdr:colOff>858309</xdr:colOff>
      <xdr:row>7</xdr:row>
      <xdr:rowOff>27516</xdr:rowOff>
    </xdr:to>
    <xdr:pic>
      <xdr:nvPicPr>
        <xdr:cNvPr id="2" name="Picture 1">
          <a:extLst>
            <a:ext uri="{FF2B5EF4-FFF2-40B4-BE49-F238E27FC236}">
              <a16:creationId xmlns:a16="http://schemas.microsoft.com/office/drawing/2014/main" id="{00000000-0008-0000-2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88533" y="0"/>
          <a:ext cx="3228976" cy="12276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5.xml><?xml version="1.0" encoding="utf-8"?>
<xdr:wsDr xmlns:xdr="http://schemas.openxmlformats.org/drawingml/2006/spreadsheetDrawing" xmlns:a="http://schemas.openxmlformats.org/drawingml/2006/main">
  <xdr:twoCellAnchor>
    <xdr:from>
      <xdr:col>1</xdr:col>
      <xdr:colOff>202442</xdr:colOff>
      <xdr:row>2</xdr:row>
      <xdr:rowOff>8728</xdr:rowOff>
    </xdr:from>
    <xdr:to>
      <xdr:col>5</xdr:col>
      <xdr:colOff>2399</xdr:colOff>
      <xdr:row>3</xdr:row>
      <xdr:rowOff>75404</xdr:rowOff>
    </xdr:to>
    <xdr:grpSp>
      <xdr:nvGrpSpPr>
        <xdr:cNvPr id="2" name="Group 1">
          <a:extLst>
            <a:ext uri="{FF2B5EF4-FFF2-40B4-BE49-F238E27FC236}">
              <a16:creationId xmlns:a16="http://schemas.microsoft.com/office/drawing/2014/main" id="{00000000-0008-0000-2600-000002000000}"/>
            </a:ext>
          </a:extLst>
        </xdr:cNvPr>
        <xdr:cNvGrpSpPr/>
      </xdr:nvGrpSpPr>
      <xdr:grpSpPr>
        <a:xfrm>
          <a:off x="426560" y="770728"/>
          <a:ext cx="6904486" cy="447676"/>
          <a:chOff x="428661" y="714374"/>
          <a:chExt cx="3690919" cy="316007"/>
        </a:xfrm>
      </xdr:grpSpPr>
      <xdr:sp macro="" textlink="">
        <xdr:nvSpPr>
          <xdr:cNvPr id="3" name="Text Box 23">
            <a:extLst>
              <a:ext uri="{FF2B5EF4-FFF2-40B4-BE49-F238E27FC236}">
                <a16:creationId xmlns:a16="http://schemas.microsoft.com/office/drawing/2014/main" id="{00000000-0008-0000-2600-000003000000}"/>
              </a:ext>
            </a:extLst>
          </xdr:cNvPr>
          <xdr:cNvSpPr txBox="1">
            <a:spLocks noChangeArrowheads="1"/>
          </xdr:cNvSpPr>
        </xdr:nvSpPr>
        <xdr:spPr bwMode="auto">
          <a:xfrm>
            <a:off x="428661" y="717178"/>
            <a:ext cx="1821620" cy="313203"/>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en-US" altLang="ja-JP" sz="1100" b="0" i="0" u="none" strike="noStrike" baseline="0">
                <a:solidFill>
                  <a:srgbClr val="000000"/>
                </a:solidFill>
                <a:latin typeface="Arial Narrow" pitchFamily="34" charset="0"/>
                <a:ea typeface="ＭＳ Ｐゴシック"/>
                <a:cs typeface="Times New Roman" pitchFamily="18" charset="0"/>
              </a:rPr>
              <a:t>Line Produksi</a:t>
            </a:r>
            <a:endParaRPr lang="ja-JP" altLang="en-US" sz="1100">
              <a:latin typeface="Arial Narrow" pitchFamily="34" charset="0"/>
              <a:cs typeface="Times New Roman" pitchFamily="18" charset="0"/>
            </a:endParaRPr>
          </a:p>
        </xdr:txBody>
      </xdr:sp>
      <xdr:sp macro="" textlink="">
        <xdr:nvSpPr>
          <xdr:cNvPr id="4" name="Text Box 31">
            <a:extLst>
              <a:ext uri="{FF2B5EF4-FFF2-40B4-BE49-F238E27FC236}">
                <a16:creationId xmlns:a16="http://schemas.microsoft.com/office/drawing/2014/main" id="{00000000-0008-0000-2600-000004000000}"/>
              </a:ext>
            </a:extLst>
          </xdr:cNvPr>
          <xdr:cNvSpPr txBox="1">
            <a:spLocks noChangeArrowheads="1"/>
          </xdr:cNvSpPr>
        </xdr:nvSpPr>
        <xdr:spPr bwMode="auto">
          <a:xfrm>
            <a:off x="2250282" y="714374"/>
            <a:ext cx="1869298" cy="3143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27432" anchor="ctr" upright="1"/>
          <a:lstStyle/>
          <a:p>
            <a:pPr algn="l" rtl="0">
              <a:defRPr sz="1000"/>
            </a:pPr>
            <a:r>
              <a:rPr lang="ja-JP" altLang="en-US" sz="1600" b="0" i="0" u="none" strike="noStrike" baseline="0">
                <a:solidFill>
                  <a:srgbClr val="000000"/>
                </a:solidFill>
                <a:latin typeface="宋体"/>
                <a:ea typeface="宋体"/>
              </a:rPr>
              <a:t>  　　 </a:t>
            </a:r>
            <a:r>
              <a:rPr lang="en-US" altLang="ja-JP" sz="1600" b="0" i="0" u="none" strike="noStrike" baseline="0">
                <a:solidFill>
                  <a:srgbClr val="000000"/>
                </a:solidFill>
                <a:latin typeface="宋体"/>
                <a:ea typeface="宋体"/>
              </a:rPr>
              <a:t>HIJET TRUCK INPANEL</a:t>
            </a:r>
            <a:endParaRPr lang="ja-JP" altLang="en-US"/>
          </a:p>
        </xdr:txBody>
      </xdr:sp>
    </xdr:grpSp>
    <xdr:clientData/>
  </xdr:twoCellAnchor>
  <xdr:twoCellAnchor>
    <xdr:from>
      <xdr:col>10</xdr:col>
      <xdr:colOff>55558</xdr:colOff>
      <xdr:row>2</xdr:row>
      <xdr:rowOff>11905</xdr:rowOff>
    </xdr:from>
    <xdr:to>
      <xdr:col>15</xdr:col>
      <xdr:colOff>407983</xdr:colOff>
      <xdr:row>3</xdr:row>
      <xdr:rowOff>76200</xdr:rowOff>
    </xdr:to>
    <xdr:grpSp>
      <xdr:nvGrpSpPr>
        <xdr:cNvPr id="5" name="Group 4">
          <a:extLst>
            <a:ext uri="{FF2B5EF4-FFF2-40B4-BE49-F238E27FC236}">
              <a16:creationId xmlns:a16="http://schemas.microsoft.com/office/drawing/2014/main" id="{00000000-0008-0000-2600-000005000000}"/>
            </a:ext>
          </a:extLst>
        </xdr:cNvPr>
        <xdr:cNvGrpSpPr/>
      </xdr:nvGrpSpPr>
      <xdr:grpSpPr>
        <a:xfrm>
          <a:off x="12393234" y="773905"/>
          <a:ext cx="3321984" cy="445295"/>
          <a:chOff x="12977808" y="714374"/>
          <a:chExt cx="4333875" cy="314326"/>
        </a:xfrm>
      </xdr:grpSpPr>
      <xdr:sp macro="" textlink="">
        <xdr:nvSpPr>
          <xdr:cNvPr id="6" name="Text Box 31">
            <a:extLst>
              <a:ext uri="{FF2B5EF4-FFF2-40B4-BE49-F238E27FC236}">
                <a16:creationId xmlns:a16="http://schemas.microsoft.com/office/drawing/2014/main" id="{00000000-0008-0000-2600-000006000000}"/>
              </a:ext>
            </a:extLst>
          </xdr:cNvPr>
          <xdr:cNvSpPr txBox="1">
            <a:spLocks noChangeArrowheads="1"/>
          </xdr:cNvSpPr>
        </xdr:nvSpPr>
        <xdr:spPr bwMode="auto">
          <a:xfrm>
            <a:off x="14335127" y="714374"/>
            <a:ext cx="2976556" cy="3143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27432" anchor="ctr" upright="1"/>
          <a:lstStyle/>
          <a:p>
            <a:pPr algn="l" rtl="0">
              <a:defRPr sz="1000"/>
            </a:pPr>
            <a:r>
              <a:rPr lang="ja-JP" altLang="en-US" sz="1600" b="0" i="0" u="none" strike="noStrike" baseline="0">
                <a:solidFill>
                  <a:srgbClr val="000000"/>
                </a:solidFill>
                <a:latin typeface="宋体"/>
                <a:ea typeface="宋体"/>
              </a:rPr>
              <a:t>  　　 </a:t>
            </a:r>
            <a:r>
              <a:rPr lang="en-US" altLang="ja-JP" sz="1600" b="0" i="0" u="none" strike="noStrike" baseline="0">
                <a:solidFill>
                  <a:srgbClr val="000000"/>
                </a:solidFill>
                <a:latin typeface="宋体"/>
                <a:ea typeface="宋体"/>
              </a:rPr>
              <a:t>Lubis / Amin S</a:t>
            </a:r>
            <a:endParaRPr lang="ja-JP" altLang="en-US"/>
          </a:p>
        </xdr:txBody>
      </xdr:sp>
      <xdr:sp macro="" textlink="">
        <xdr:nvSpPr>
          <xdr:cNvPr id="7" name="Text Box 32">
            <a:extLst>
              <a:ext uri="{FF2B5EF4-FFF2-40B4-BE49-F238E27FC236}">
                <a16:creationId xmlns:a16="http://schemas.microsoft.com/office/drawing/2014/main" id="{00000000-0008-0000-2600-000007000000}"/>
              </a:ext>
            </a:extLst>
          </xdr:cNvPr>
          <xdr:cNvSpPr txBox="1">
            <a:spLocks noChangeArrowheads="1"/>
          </xdr:cNvSpPr>
        </xdr:nvSpPr>
        <xdr:spPr bwMode="auto">
          <a:xfrm>
            <a:off x="12977808" y="714376"/>
            <a:ext cx="1357319" cy="314324"/>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en-US" altLang="ja-JP" sz="1050" b="0" i="0" u="none" strike="noStrike" baseline="0">
                <a:solidFill>
                  <a:srgbClr val="000000"/>
                </a:solidFill>
                <a:latin typeface="Arial Narrow" pitchFamily="34" charset="0"/>
                <a:ea typeface="ＭＳ Ｐゴシック"/>
                <a:cs typeface="Times New Roman" pitchFamily="18" charset="0"/>
              </a:rPr>
              <a:t>Nama  Auditor / Patroller </a:t>
            </a:r>
            <a:endParaRPr lang="ja-JP" altLang="en-US" sz="1050">
              <a:latin typeface="Arial Narrow" pitchFamily="34" charset="0"/>
              <a:cs typeface="Times New Roman" pitchFamily="18" charset="0"/>
            </a:endParaRPr>
          </a:p>
        </xdr:txBody>
      </xdr:sp>
    </xdr:grpSp>
    <xdr:clientData/>
  </xdr:twoCellAnchor>
  <xdr:twoCellAnchor>
    <xdr:from>
      <xdr:col>5</xdr:col>
      <xdr:colOff>93698</xdr:colOff>
      <xdr:row>2</xdr:row>
      <xdr:rowOff>6671</xdr:rowOff>
    </xdr:from>
    <xdr:to>
      <xdr:col>9</xdr:col>
      <xdr:colOff>752514</xdr:colOff>
      <xdr:row>3</xdr:row>
      <xdr:rowOff>76200</xdr:rowOff>
    </xdr:to>
    <xdr:grpSp>
      <xdr:nvGrpSpPr>
        <xdr:cNvPr id="8" name="Group 7">
          <a:extLst>
            <a:ext uri="{FF2B5EF4-FFF2-40B4-BE49-F238E27FC236}">
              <a16:creationId xmlns:a16="http://schemas.microsoft.com/office/drawing/2014/main" id="{00000000-0008-0000-2600-000008000000}"/>
            </a:ext>
          </a:extLst>
        </xdr:cNvPr>
        <xdr:cNvGrpSpPr/>
      </xdr:nvGrpSpPr>
      <xdr:grpSpPr>
        <a:xfrm>
          <a:off x="7422345" y="768671"/>
          <a:ext cx="4912009" cy="450529"/>
          <a:chOff x="7391436" y="700433"/>
          <a:chExt cx="3689473" cy="316940"/>
        </a:xfrm>
      </xdr:grpSpPr>
      <xdr:sp macro="" textlink="">
        <xdr:nvSpPr>
          <xdr:cNvPr id="9" name="Text Box 31">
            <a:extLst>
              <a:ext uri="{FF2B5EF4-FFF2-40B4-BE49-F238E27FC236}">
                <a16:creationId xmlns:a16="http://schemas.microsoft.com/office/drawing/2014/main" id="{00000000-0008-0000-2600-000009000000}"/>
              </a:ext>
            </a:extLst>
          </xdr:cNvPr>
          <xdr:cNvSpPr txBox="1">
            <a:spLocks noChangeArrowheads="1"/>
          </xdr:cNvSpPr>
        </xdr:nvSpPr>
        <xdr:spPr bwMode="auto">
          <a:xfrm>
            <a:off x="9211611" y="700433"/>
            <a:ext cx="1869298" cy="3143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27432" anchor="ctr" upright="1"/>
          <a:lstStyle/>
          <a:p>
            <a:pPr algn="l" rtl="0">
              <a:defRPr sz="1000"/>
            </a:pPr>
            <a:r>
              <a:rPr lang="ja-JP" altLang="en-US" sz="1600" b="0" i="0" u="none" strike="noStrike" baseline="0">
                <a:solidFill>
                  <a:srgbClr val="000000"/>
                </a:solidFill>
                <a:latin typeface="宋体"/>
                <a:ea typeface="宋体"/>
              </a:rPr>
              <a:t>  　　</a:t>
            </a:r>
            <a:r>
              <a:rPr lang="en-US" altLang="ja-JP" sz="1600" b="0" i="0" u="none" strike="noStrike" baseline="0">
                <a:solidFill>
                  <a:srgbClr val="000000"/>
                </a:solidFill>
                <a:latin typeface="宋体"/>
                <a:ea typeface="宋体"/>
              </a:rPr>
              <a:t>FIRMA JUITA</a:t>
            </a:r>
            <a:r>
              <a:rPr lang="ja-JP" altLang="en-US" sz="1600" b="0" i="0" u="none" strike="noStrike" baseline="0">
                <a:solidFill>
                  <a:srgbClr val="000000"/>
                </a:solidFill>
                <a:latin typeface="宋体"/>
                <a:ea typeface="宋体"/>
              </a:rPr>
              <a:t> </a:t>
            </a:r>
            <a:endParaRPr lang="ja-JP" altLang="en-US"/>
          </a:p>
        </xdr:txBody>
      </xdr:sp>
      <xdr:sp macro="" textlink="">
        <xdr:nvSpPr>
          <xdr:cNvPr id="10" name="Text Box 23">
            <a:extLst>
              <a:ext uri="{FF2B5EF4-FFF2-40B4-BE49-F238E27FC236}">
                <a16:creationId xmlns:a16="http://schemas.microsoft.com/office/drawing/2014/main" id="{00000000-0008-0000-2600-00000A000000}"/>
              </a:ext>
            </a:extLst>
          </xdr:cNvPr>
          <xdr:cNvSpPr txBox="1">
            <a:spLocks noChangeArrowheads="1"/>
          </xdr:cNvSpPr>
        </xdr:nvSpPr>
        <xdr:spPr bwMode="auto">
          <a:xfrm>
            <a:off x="7391436" y="702469"/>
            <a:ext cx="1821620" cy="314904"/>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en-US" altLang="ja-JP" sz="1100" b="0" i="0" u="none" strike="noStrike" baseline="0">
                <a:solidFill>
                  <a:srgbClr val="000000"/>
                </a:solidFill>
                <a:latin typeface="Arial Narrow" pitchFamily="34" charset="0"/>
                <a:ea typeface="ＭＳ Ｐゴシック"/>
                <a:cs typeface="Times New Roman" pitchFamily="18" charset="0"/>
              </a:rPr>
              <a:t>Line Leader</a:t>
            </a:r>
            <a:endParaRPr lang="ja-JP" altLang="en-US" sz="1100">
              <a:latin typeface="Arial Narrow" pitchFamily="34" charset="0"/>
              <a:cs typeface="Times New Roman" pitchFamily="18" charset="0"/>
            </a:endParaRPr>
          </a:p>
        </xdr:txBody>
      </xdr:sp>
    </xdr:grpSp>
    <xdr:clientData/>
  </xdr:twoCellAnchor>
  <xdr:twoCellAnchor>
    <xdr:from>
      <xdr:col>15</xdr:col>
      <xdr:colOff>504032</xdr:colOff>
      <xdr:row>0</xdr:row>
      <xdr:rowOff>87313</xdr:rowOff>
    </xdr:from>
    <xdr:to>
      <xdr:col>19</xdr:col>
      <xdr:colOff>786574</xdr:colOff>
      <xdr:row>3</xdr:row>
      <xdr:rowOff>328613</xdr:rowOff>
    </xdr:to>
    <xdr:pic>
      <xdr:nvPicPr>
        <xdr:cNvPr id="11" name="Picture 10">
          <a:extLst>
            <a:ext uri="{FF2B5EF4-FFF2-40B4-BE49-F238E27FC236}">
              <a16:creationId xmlns:a16="http://schemas.microsoft.com/office/drawing/2014/main" id="{00000000-0008-0000-2600-00000B000000}"/>
            </a:ext>
          </a:extLst>
        </xdr:cNvPr>
        <xdr:cNvPicPr>
          <a:picLocks noChangeAspect="1"/>
        </xdr:cNvPicPr>
      </xdr:nvPicPr>
      <xdr:blipFill>
        <a:blip xmlns:r="http://schemas.openxmlformats.org/officeDocument/2006/relationships" r:embed="rId1"/>
        <a:stretch>
          <a:fillRect/>
        </a:stretch>
      </xdr:blipFill>
      <xdr:spPr>
        <a:xfrm>
          <a:off x="15759907" y="87313"/>
          <a:ext cx="2981292" cy="1384300"/>
        </a:xfrm>
        <a:prstGeom prst="rect">
          <a:avLst/>
        </a:prstGeom>
      </xdr:spPr>
    </xdr:pic>
    <xdr:clientData/>
  </xdr:twoCellAnchor>
  <xdr:twoCellAnchor editAs="oneCell">
    <xdr:from>
      <xdr:col>24</xdr:col>
      <xdr:colOff>89648</xdr:colOff>
      <xdr:row>13</xdr:row>
      <xdr:rowOff>0</xdr:rowOff>
    </xdr:from>
    <xdr:to>
      <xdr:col>29</xdr:col>
      <xdr:colOff>99173</xdr:colOff>
      <xdr:row>13</xdr:row>
      <xdr:rowOff>923925</xdr:rowOff>
    </xdr:to>
    <xdr:pic>
      <xdr:nvPicPr>
        <xdr:cNvPr id="13" name="Picture 12">
          <a:extLst>
            <a:ext uri="{FF2B5EF4-FFF2-40B4-BE49-F238E27FC236}">
              <a16:creationId xmlns:a16="http://schemas.microsoft.com/office/drawing/2014/main" id="{00000000-0008-0000-2600-00000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885089" y="8942294"/>
          <a:ext cx="5500408" cy="923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6.xml><?xml version="1.0" encoding="utf-8"?>
<xdr:wsDr xmlns:xdr="http://schemas.openxmlformats.org/drawingml/2006/spreadsheetDrawing" xmlns:a="http://schemas.openxmlformats.org/drawingml/2006/main">
  <xdr:twoCellAnchor>
    <xdr:from>
      <xdr:col>1</xdr:col>
      <xdr:colOff>202442</xdr:colOff>
      <xdr:row>2</xdr:row>
      <xdr:rowOff>8728</xdr:rowOff>
    </xdr:from>
    <xdr:to>
      <xdr:col>5</xdr:col>
      <xdr:colOff>2399</xdr:colOff>
      <xdr:row>3</xdr:row>
      <xdr:rowOff>75404</xdr:rowOff>
    </xdr:to>
    <xdr:grpSp>
      <xdr:nvGrpSpPr>
        <xdr:cNvPr id="2" name="Group 1">
          <a:extLst>
            <a:ext uri="{FF2B5EF4-FFF2-40B4-BE49-F238E27FC236}">
              <a16:creationId xmlns:a16="http://schemas.microsoft.com/office/drawing/2014/main" id="{00000000-0008-0000-2700-000002000000}"/>
            </a:ext>
          </a:extLst>
        </xdr:cNvPr>
        <xdr:cNvGrpSpPr/>
      </xdr:nvGrpSpPr>
      <xdr:grpSpPr>
        <a:xfrm>
          <a:off x="431042" y="770728"/>
          <a:ext cx="6905607" cy="447676"/>
          <a:chOff x="428661" y="714374"/>
          <a:chExt cx="3690919" cy="316007"/>
        </a:xfrm>
      </xdr:grpSpPr>
      <xdr:sp macro="" textlink="">
        <xdr:nvSpPr>
          <xdr:cNvPr id="3" name="Text Box 23">
            <a:extLst>
              <a:ext uri="{FF2B5EF4-FFF2-40B4-BE49-F238E27FC236}">
                <a16:creationId xmlns:a16="http://schemas.microsoft.com/office/drawing/2014/main" id="{00000000-0008-0000-2700-000003000000}"/>
              </a:ext>
            </a:extLst>
          </xdr:cNvPr>
          <xdr:cNvSpPr txBox="1">
            <a:spLocks noChangeArrowheads="1"/>
          </xdr:cNvSpPr>
        </xdr:nvSpPr>
        <xdr:spPr bwMode="auto">
          <a:xfrm>
            <a:off x="428661" y="717178"/>
            <a:ext cx="1821620" cy="313203"/>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en-US" altLang="ja-JP" sz="1100" b="0" i="0" u="none" strike="noStrike" baseline="0">
                <a:solidFill>
                  <a:srgbClr val="000000"/>
                </a:solidFill>
                <a:latin typeface="Arial Narrow" pitchFamily="34" charset="0"/>
                <a:ea typeface="ＭＳ Ｐゴシック"/>
                <a:cs typeface="Times New Roman" pitchFamily="18" charset="0"/>
              </a:rPr>
              <a:t>Line Produksi</a:t>
            </a:r>
            <a:endParaRPr lang="ja-JP" altLang="en-US" sz="1100">
              <a:latin typeface="Arial Narrow" pitchFamily="34" charset="0"/>
              <a:cs typeface="Times New Roman" pitchFamily="18" charset="0"/>
            </a:endParaRPr>
          </a:p>
        </xdr:txBody>
      </xdr:sp>
      <xdr:sp macro="" textlink="">
        <xdr:nvSpPr>
          <xdr:cNvPr id="4" name="Text Box 31">
            <a:extLst>
              <a:ext uri="{FF2B5EF4-FFF2-40B4-BE49-F238E27FC236}">
                <a16:creationId xmlns:a16="http://schemas.microsoft.com/office/drawing/2014/main" id="{00000000-0008-0000-2700-000004000000}"/>
              </a:ext>
            </a:extLst>
          </xdr:cNvPr>
          <xdr:cNvSpPr txBox="1">
            <a:spLocks noChangeArrowheads="1"/>
          </xdr:cNvSpPr>
        </xdr:nvSpPr>
        <xdr:spPr bwMode="auto">
          <a:xfrm>
            <a:off x="2250282" y="714374"/>
            <a:ext cx="1869298" cy="3143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27432" anchor="ctr" upright="1"/>
          <a:lstStyle/>
          <a:p>
            <a:pPr algn="l" rtl="0">
              <a:defRPr sz="1000"/>
            </a:pPr>
            <a:r>
              <a:rPr lang="ja-JP" altLang="en-US" sz="1600" b="0" i="0" u="none" strike="noStrike" baseline="0">
                <a:solidFill>
                  <a:srgbClr val="000000"/>
                </a:solidFill>
                <a:latin typeface="宋体"/>
                <a:ea typeface="宋体"/>
              </a:rPr>
              <a:t>  　　</a:t>
            </a:r>
            <a:r>
              <a:rPr lang="en-US" altLang="ja-JP" sz="1600" b="0" i="0" u="none" strike="noStrike" baseline="0">
                <a:solidFill>
                  <a:srgbClr val="000000"/>
                </a:solidFill>
                <a:latin typeface="宋体"/>
                <a:ea typeface="宋体"/>
              </a:rPr>
              <a:t>Hijet Truck Inpanel</a:t>
            </a:r>
            <a:r>
              <a:rPr lang="ja-JP" altLang="en-US" sz="1600" b="0" i="0" u="none" strike="noStrike" baseline="0">
                <a:solidFill>
                  <a:srgbClr val="000000"/>
                </a:solidFill>
                <a:latin typeface="宋体"/>
                <a:ea typeface="宋体"/>
              </a:rPr>
              <a:t> </a:t>
            </a:r>
            <a:endParaRPr lang="ja-JP" altLang="en-US"/>
          </a:p>
        </xdr:txBody>
      </xdr:sp>
    </xdr:grpSp>
    <xdr:clientData/>
  </xdr:twoCellAnchor>
  <xdr:twoCellAnchor>
    <xdr:from>
      <xdr:col>10</xdr:col>
      <xdr:colOff>55558</xdr:colOff>
      <xdr:row>2</xdr:row>
      <xdr:rowOff>11905</xdr:rowOff>
    </xdr:from>
    <xdr:to>
      <xdr:col>15</xdr:col>
      <xdr:colOff>407983</xdr:colOff>
      <xdr:row>3</xdr:row>
      <xdr:rowOff>76200</xdr:rowOff>
    </xdr:to>
    <xdr:grpSp>
      <xdr:nvGrpSpPr>
        <xdr:cNvPr id="5" name="Group 4">
          <a:extLst>
            <a:ext uri="{FF2B5EF4-FFF2-40B4-BE49-F238E27FC236}">
              <a16:creationId xmlns:a16="http://schemas.microsoft.com/office/drawing/2014/main" id="{00000000-0008-0000-2700-000005000000}"/>
            </a:ext>
          </a:extLst>
        </xdr:cNvPr>
        <xdr:cNvGrpSpPr/>
      </xdr:nvGrpSpPr>
      <xdr:grpSpPr>
        <a:xfrm>
          <a:off x="12390433" y="773905"/>
          <a:ext cx="3305175" cy="445295"/>
          <a:chOff x="12977808" y="714374"/>
          <a:chExt cx="4333875" cy="314326"/>
        </a:xfrm>
      </xdr:grpSpPr>
      <xdr:sp macro="" textlink="">
        <xdr:nvSpPr>
          <xdr:cNvPr id="6" name="Text Box 31">
            <a:extLst>
              <a:ext uri="{FF2B5EF4-FFF2-40B4-BE49-F238E27FC236}">
                <a16:creationId xmlns:a16="http://schemas.microsoft.com/office/drawing/2014/main" id="{00000000-0008-0000-2700-000006000000}"/>
              </a:ext>
            </a:extLst>
          </xdr:cNvPr>
          <xdr:cNvSpPr txBox="1">
            <a:spLocks noChangeArrowheads="1"/>
          </xdr:cNvSpPr>
        </xdr:nvSpPr>
        <xdr:spPr bwMode="auto">
          <a:xfrm>
            <a:off x="14335127" y="714374"/>
            <a:ext cx="2976556" cy="3143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27432" anchor="ctr" upright="1"/>
          <a:lstStyle/>
          <a:p>
            <a:pPr algn="l" rtl="0">
              <a:defRPr sz="1000"/>
            </a:pPr>
            <a:r>
              <a:rPr lang="ja-JP" altLang="en-US" sz="1600" b="0" i="0" u="none" strike="noStrike" baseline="0">
                <a:solidFill>
                  <a:srgbClr val="000000"/>
                </a:solidFill>
                <a:latin typeface="宋体"/>
                <a:ea typeface="宋体"/>
              </a:rPr>
              <a:t>  　　 </a:t>
            </a:r>
            <a:r>
              <a:rPr lang="en-US" altLang="ja-JP" sz="1600" b="0" i="0" u="none" strike="noStrike" baseline="0">
                <a:solidFill>
                  <a:srgbClr val="000000"/>
                </a:solidFill>
                <a:latin typeface="宋体"/>
                <a:ea typeface="宋体"/>
              </a:rPr>
              <a:t>Lubis / Amin S</a:t>
            </a:r>
            <a:endParaRPr lang="ja-JP" altLang="en-US"/>
          </a:p>
        </xdr:txBody>
      </xdr:sp>
      <xdr:sp macro="" textlink="">
        <xdr:nvSpPr>
          <xdr:cNvPr id="7" name="Text Box 32">
            <a:extLst>
              <a:ext uri="{FF2B5EF4-FFF2-40B4-BE49-F238E27FC236}">
                <a16:creationId xmlns:a16="http://schemas.microsoft.com/office/drawing/2014/main" id="{00000000-0008-0000-2700-000007000000}"/>
              </a:ext>
            </a:extLst>
          </xdr:cNvPr>
          <xdr:cNvSpPr txBox="1">
            <a:spLocks noChangeArrowheads="1"/>
          </xdr:cNvSpPr>
        </xdr:nvSpPr>
        <xdr:spPr bwMode="auto">
          <a:xfrm>
            <a:off x="12977808" y="714376"/>
            <a:ext cx="1357319" cy="314324"/>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en-US" altLang="ja-JP" sz="1050" b="0" i="0" u="none" strike="noStrike" baseline="0">
                <a:solidFill>
                  <a:srgbClr val="000000"/>
                </a:solidFill>
                <a:latin typeface="Arial Narrow" pitchFamily="34" charset="0"/>
                <a:ea typeface="ＭＳ Ｐゴシック"/>
                <a:cs typeface="Times New Roman" pitchFamily="18" charset="0"/>
              </a:rPr>
              <a:t>Nama  Auditor / Patroller </a:t>
            </a:r>
            <a:endParaRPr lang="ja-JP" altLang="en-US" sz="1050">
              <a:latin typeface="Arial Narrow" pitchFamily="34" charset="0"/>
              <a:cs typeface="Times New Roman" pitchFamily="18" charset="0"/>
            </a:endParaRPr>
          </a:p>
        </xdr:txBody>
      </xdr:sp>
    </xdr:grpSp>
    <xdr:clientData/>
  </xdr:twoCellAnchor>
  <xdr:twoCellAnchor>
    <xdr:from>
      <xdr:col>5</xdr:col>
      <xdr:colOff>93698</xdr:colOff>
      <xdr:row>2</xdr:row>
      <xdr:rowOff>6671</xdr:rowOff>
    </xdr:from>
    <xdr:to>
      <xdr:col>10</xdr:col>
      <xdr:colOff>39</xdr:colOff>
      <xdr:row>3</xdr:row>
      <xdr:rowOff>76200</xdr:rowOff>
    </xdr:to>
    <xdr:grpSp>
      <xdr:nvGrpSpPr>
        <xdr:cNvPr id="8" name="Group 7">
          <a:extLst>
            <a:ext uri="{FF2B5EF4-FFF2-40B4-BE49-F238E27FC236}">
              <a16:creationId xmlns:a16="http://schemas.microsoft.com/office/drawing/2014/main" id="{00000000-0008-0000-2700-000008000000}"/>
            </a:ext>
          </a:extLst>
        </xdr:cNvPr>
        <xdr:cNvGrpSpPr/>
      </xdr:nvGrpSpPr>
      <xdr:grpSpPr>
        <a:xfrm>
          <a:off x="7427948" y="768671"/>
          <a:ext cx="4906966" cy="450529"/>
          <a:chOff x="7391436" y="700433"/>
          <a:chExt cx="3689473" cy="316940"/>
        </a:xfrm>
      </xdr:grpSpPr>
      <xdr:sp macro="" textlink="">
        <xdr:nvSpPr>
          <xdr:cNvPr id="9" name="Text Box 31">
            <a:extLst>
              <a:ext uri="{FF2B5EF4-FFF2-40B4-BE49-F238E27FC236}">
                <a16:creationId xmlns:a16="http://schemas.microsoft.com/office/drawing/2014/main" id="{00000000-0008-0000-2700-000009000000}"/>
              </a:ext>
            </a:extLst>
          </xdr:cNvPr>
          <xdr:cNvSpPr txBox="1">
            <a:spLocks noChangeArrowheads="1"/>
          </xdr:cNvSpPr>
        </xdr:nvSpPr>
        <xdr:spPr bwMode="auto">
          <a:xfrm>
            <a:off x="9211611" y="700433"/>
            <a:ext cx="1869298" cy="3143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27432" anchor="ctr" upright="1"/>
          <a:lstStyle/>
          <a:p>
            <a:pPr algn="l" rtl="0">
              <a:defRPr sz="1000"/>
            </a:pPr>
            <a:r>
              <a:rPr lang="ja-JP" altLang="en-US" sz="1600" b="0" i="0" u="none" strike="noStrike" baseline="0">
                <a:solidFill>
                  <a:srgbClr val="000000"/>
                </a:solidFill>
                <a:latin typeface="宋体"/>
                <a:ea typeface="宋体"/>
              </a:rPr>
              <a:t>  　　 </a:t>
            </a:r>
            <a:r>
              <a:rPr lang="en-US" altLang="ja-JP" sz="1600" b="0" i="0" u="none" strike="noStrike" baseline="0">
                <a:solidFill>
                  <a:srgbClr val="000000"/>
                </a:solidFill>
                <a:latin typeface="宋体"/>
                <a:ea typeface="宋体"/>
              </a:rPr>
              <a:t>Bayu</a:t>
            </a:r>
            <a:endParaRPr lang="ja-JP" altLang="en-US"/>
          </a:p>
        </xdr:txBody>
      </xdr:sp>
      <xdr:sp macro="" textlink="">
        <xdr:nvSpPr>
          <xdr:cNvPr id="10" name="Text Box 23">
            <a:extLst>
              <a:ext uri="{FF2B5EF4-FFF2-40B4-BE49-F238E27FC236}">
                <a16:creationId xmlns:a16="http://schemas.microsoft.com/office/drawing/2014/main" id="{00000000-0008-0000-2700-00000A000000}"/>
              </a:ext>
            </a:extLst>
          </xdr:cNvPr>
          <xdr:cNvSpPr txBox="1">
            <a:spLocks noChangeArrowheads="1"/>
          </xdr:cNvSpPr>
        </xdr:nvSpPr>
        <xdr:spPr bwMode="auto">
          <a:xfrm>
            <a:off x="7391436" y="702469"/>
            <a:ext cx="1821620" cy="314904"/>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en-US" altLang="ja-JP" sz="1100" b="0" i="0" u="none" strike="noStrike" baseline="0">
                <a:solidFill>
                  <a:srgbClr val="000000"/>
                </a:solidFill>
                <a:latin typeface="Arial Narrow" pitchFamily="34" charset="0"/>
                <a:ea typeface="ＭＳ Ｐゴシック"/>
                <a:cs typeface="Times New Roman" pitchFamily="18" charset="0"/>
              </a:rPr>
              <a:t>Line Leader</a:t>
            </a:r>
            <a:endParaRPr lang="ja-JP" altLang="en-US" sz="1100">
              <a:latin typeface="Arial Narrow" pitchFamily="34" charset="0"/>
              <a:cs typeface="Times New Roman" pitchFamily="18" charset="0"/>
            </a:endParaRPr>
          </a:p>
        </xdr:txBody>
      </xdr:sp>
    </xdr:grpSp>
    <xdr:clientData/>
  </xdr:twoCellAnchor>
  <xdr:twoCellAnchor>
    <xdr:from>
      <xdr:col>15</xdr:col>
      <xdr:colOff>504032</xdr:colOff>
      <xdr:row>0</xdr:row>
      <xdr:rowOff>87313</xdr:rowOff>
    </xdr:from>
    <xdr:to>
      <xdr:col>19</xdr:col>
      <xdr:colOff>786574</xdr:colOff>
      <xdr:row>3</xdr:row>
      <xdr:rowOff>328613</xdr:rowOff>
    </xdr:to>
    <xdr:pic>
      <xdr:nvPicPr>
        <xdr:cNvPr id="11" name="Picture 10">
          <a:extLst>
            <a:ext uri="{FF2B5EF4-FFF2-40B4-BE49-F238E27FC236}">
              <a16:creationId xmlns:a16="http://schemas.microsoft.com/office/drawing/2014/main" id="{00000000-0008-0000-2700-00000B000000}"/>
            </a:ext>
          </a:extLst>
        </xdr:cNvPr>
        <xdr:cNvPicPr>
          <a:picLocks noChangeAspect="1"/>
        </xdr:cNvPicPr>
      </xdr:nvPicPr>
      <xdr:blipFill>
        <a:blip xmlns:r="http://schemas.openxmlformats.org/officeDocument/2006/relationships" r:embed="rId1"/>
        <a:stretch>
          <a:fillRect/>
        </a:stretch>
      </xdr:blipFill>
      <xdr:spPr>
        <a:xfrm>
          <a:off x="15791657" y="87313"/>
          <a:ext cx="2997167" cy="1384300"/>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1</xdr:col>
      <xdr:colOff>202442</xdr:colOff>
      <xdr:row>2</xdr:row>
      <xdr:rowOff>8728</xdr:rowOff>
    </xdr:from>
    <xdr:to>
      <xdr:col>5</xdr:col>
      <xdr:colOff>2399</xdr:colOff>
      <xdr:row>3</xdr:row>
      <xdr:rowOff>75404</xdr:rowOff>
    </xdr:to>
    <xdr:grpSp>
      <xdr:nvGrpSpPr>
        <xdr:cNvPr id="2" name="Group 1">
          <a:extLst>
            <a:ext uri="{FF2B5EF4-FFF2-40B4-BE49-F238E27FC236}">
              <a16:creationId xmlns:a16="http://schemas.microsoft.com/office/drawing/2014/main" id="{00000000-0008-0000-2800-000002000000}"/>
            </a:ext>
          </a:extLst>
        </xdr:cNvPr>
        <xdr:cNvGrpSpPr/>
      </xdr:nvGrpSpPr>
      <xdr:grpSpPr>
        <a:xfrm>
          <a:off x="431042" y="770728"/>
          <a:ext cx="6905607" cy="447676"/>
          <a:chOff x="428661" y="714374"/>
          <a:chExt cx="3690919" cy="316007"/>
        </a:xfrm>
      </xdr:grpSpPr>
      <xdr:sp macro="" textlink="">
        <xdr:nvSpPr>
          <xdr:cNvPr id="3" name="Text Box 23">
            <a:extLst>
              <a:ext uri="{FF2B5EF4-FFF2-40B4-BE49-F238E27FC236}">
                <a16:creationId xmlns:a16="http://schemas.microsoft.com/office/drawing/2014/main" id="{00000000-0008-0000-2800-000003000000}"/>
              </a:ext>
            </a:extLst>
          </xdr:cNvPr>
          <xdr:cNvSpPr txBox="1">
            <a:spLocks noChangeArrowheads="1"/>
          </xdr:cNvSpPr>
        </xdr:nvSpPr>
        <xdr:spPr bwMode="auto">
          <a:xfrm>
            <a:off x="428661" y="717178"/>
            <a:ext cx="1821620" cy="313203"/>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en-US" altLang="ja-JP" sz="1100" b="0" i="0" u="none" strike="noStrike" baseline="0">
                <a:solidFill>
                  <a:srgbClr val="000000"/>
                </a:solidFill>
                <a:latin typeface="Arial Narrow" pitchFamily="34" charset="0"/>
                <a:ea typeface="ＭＳ Ｐゴシック"/>
                <a:cs typeface="Times New Roman" pitchFamily="18" charset="0"/>
              </a:rPr>
              <a:t>Line Produksi</a:t>
            </a:r>
            <a:endParaRPr lang="ja-JP" altLang="en-US" sz="1100">
              <a:latin typeface="Arial Narrow" pitchFamily="34" charset="0"/>
              <a:cs typeface="Times New Roman" pitchFamily="18" charset="0"/>
            </a:endParaRPr>
          </a:p>
        </xdr:txBody>
      </xdr:sp>
      <xdr:sp macro="" textlink="">
        <xdr:nvSpPr>
          <xdr:cNvPr id="4" name="Text Box 31">
            <a:extLst>
              <a:ext uri="{FF2B5EF4-FFF2-40B4-BE49-F238E27FC236}">
                <a16:creationId xmlns:a16="http://schemas.microsoft.com/office/drawing/2014/main" id="{00000000-0008-0000-2800-000004000000}"/>
              </a:ext>
            </a:extLst>
          </xdr:cNvPr>
          <xdr:cNvSpPr txBox="1">
            <a:spLocks noChangeArrowheads="1"/>
          </xdr:cNvSpPr>
        </xdr:nvSpPr>
        <xdr:spPr bwMode="auto">
          <a:xfrm>
            <a:off x="2250282" y="714374"/>
            <a:ext cx="1869298" cy="3143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27432" anchor="ctr" upright="1"/>
          <a:lstStyle/>
          <a:p>
            <a:pPr algn="l" rtl="0">
              <a:defRPr sz="1000"/>
            </a:pPr>
            <a:r>
              <a:rPr lang="ja-JP" altLang="en-US" sz="1600" b="0" i="0" u="none" strike="noStrike" baseline="0">
                <a:solidFill>
                  <a:srgbClr val="000000"/>
                </a:solidFill>
                <a:latin typeface="宋体"/>
                <a:ea typeface="宋体"/>
              </a:rPr>
              <a:t>  　　 </a:t>
            </a:r>
            <a:r>
              <a:rPr lang="en-US" altLang="ja-JP" sz="1600" b="0" i="0" u="none" strike="noStrike" baseline="0">
                <a:solidFill>
                  <a:srgbClr val="000000"/>
                </a:solidFill>
                <a:latin typeface="宋体"/>
                <a:ea typeface="宋体"/>
              </a:rPr>
              <a:t>Rav 4 Roof</a:t>
            </a:r>
            <a:endParaRPr lang="ja-JP" altLang="en-US"/>
          </a:p>
        </xdr:txBody>
      </xdr:sp>
    </xdr:grpSp>
    <xdr:clientData/>
  </xdr:twoCellAnchor>
  <xdr:twoCellAnchor>
    <xdr:from>
      <xdr:col>10</xdr:col>
      <xdr:colOff>55558</xdr:colOff>
      <xdr:row>2</xdr:row>
      <xdr:rowOff>11905</xdr:rowOff>
    </xdr:from>
    <xdr:to>
      <xdr:col>15</xdr:col>
      <xdr:colOff>407983</xdr:colOff>
      <xdr:row>3</xdr:row>
      <xdr:rowOff>76200</xdr:rowOff>
    </xdr:to>
    <xdr:grpSp>
      <xdr:nvGrpSpPr>
        <xdr:cNvPr id="5" name="Group 4">
          <a:extLst>
            <a:ext uri="{FF2B5EF4-FFF2-40B4-BE49-F238E27FC236}">
              <a16:creationId xmlns:a16="http://schemas.microsoft.com/office/drawing/2014/main" id="{00000000-0008-0000-2800-000005000000}"/>
            </a:ext>
          </a:extLst>
        </xdr:cNvPr>
        <xdr:cNvGrpSpPr/>
      </xdr:nvGrpSpPr>
      <xdr:grpSpPr>
        <a:xfrm>
          <a:off x="12390433" y="773905"/>
          <a:ext cx="3305175" cy="445295"/>
          <a:chOff x="12977808" y="714374"/>
          <a:chExt cx="4333875" cy="314326"/>
        </a:xfrm>
      </xdr:grpSpPr>
      <xdr:sp macro="" textlink="">
        <xdr:nvSpPr>
          <xdr:cNvPr id="6" name="Text Box 31">
            <a:extLst>
              <a:ext uri="{FF2B5EF4-FFF2-40B4-BE49-F238E27FC236}">
                <a16:creationId xmlns:a16="http://schemas.microsoft.com/office/drawing/2014/main" id="{00000000-0008-0000-2800-000006000000}"/>
              </a:ext>
            </a:extLst>
          </xdr:cNvPr>
          <xdr:cNvSpPr txBox="1">
            <a:spLocks noChangeArrowheads="1"/>
          </xdr:cNvSpPr>
        </xdr:nvSpPr>
        <xdr:spPr bwMode="auto">
          <a:xfrm>
            <a:off x="14335127" y="714374"/>
            <a:ext cx="2976556" cy="3143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27432" anchor="ctr" upright="1"/>
          <a:lstStyle/>
          <a:p>
            <a:pPr algn="l" rtl="0">
              <a:defRPr sz="1000"/>
            </a:pPr>
            <a:r>
              <a:rPr lang="ja-JP" altLang="en-US" sz="1600" b="0" i="0" u="none" strike="noStrike" baseline="0">
                <a:solidFill>
                  <a:srgbClr val="000000"/>
                </a:solidFill>
                <a:latin typeface="宋体"/>
                <a:ea typeface="宋体"/>
              </a:rPr>
              <a:t>  　</a:t>
            </a:r>
            <a:r>
              <a:rPr lang="en-US" altLang="ja-JP" sz="1600" b="0" i="0" u="none" strike="noStrike" baseline="0">
                <a:solidFill>
                  <a:srgbClr val="000000"/>
                </a:solidFill>
                <a:latin typeface="宋体"/>
                <a:ea typeface="宋体"/>
              </a:rPr>
              <a:t>Lubis / Amin s</a:t>
            </a:r>
            <a:r>
              <a:rPr lang="ja-JP" altLang="en-US" sz="1600" b="0" i="0" u="none" strike="noStrike" baseline="0">
                <a:solidFill>
                  <a:srgbClr val="000000"/>
                </a:solidFill>
                <a:latin typeface="宋体"/>
                <a:ea typeface="宋体"/>
              </a:rPr>
              <a:t>　 </a:t>
            </a:r>
            <a:endParaRPr lang="ja-JP" altLang="en-US"/>
          </a:p>
        </xdr:txBody>
      </xdr:sp>
      <xdr:sp macro="" textlink="">
        <xdr:nvSpPr>
          <xdr:cNvPr id="7" name="Text Box 32">
            <a:extLst>
              <a:ext uri="{FF2B5EF4-FFF2-40B4-BE49-F238E27FC236}">
                <a16:creationId xmlns:a16="http://schemas.microsoft.com/office/drawing/2014/main" id="{00000000-0008-0000-2800-000007000000}"/>
              </a:ext>
            </a:extLst>
          </xdr:cNvPr>
          <xdr:cNvSpPr txBox="1">
            <a:spLocks noChangeArrowheads="1"/>
          </xdr:cNvSpPr>
        </xdr:nvSpPr>
        <xdr:spPr bwMode="auto">
          <a:xfrm>
            <a:off x="12977808" y="714376"/>
            <a:ext cx="1357319" cy="314324"/>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en-US" altLang="ja-JP" sz="1050" b="0" i="0" u="none" strike="noStrike" baseline="0">
                <a:solidFill>
                  <a:srgbClr val="000000"/>
                </a:solidFill>
                <a:latin typeface="Arial Narrow" pitchFamily="34" charset="0"/>
                <a:ea typeface="ＭＳ Ｐゴシック"/>
                <a:cs typeface="Times New Roman" pitchFamily="18" charset="0"/>
              </a:rPr>
              <a:t>Nama  Auditor / Patroller </a:t>
            </a:r>
            <a:endParaRPr lang="ja-JP" altLang="en-US" sz="1050">
              <a:latin typeface="Arial Narrow" pitchFamily="34" charset="0"/>
              <a:cs typeface="Times New Roman" pitchFamily="18" charset="0"/>
            </a:endParaRPr>
          </a:p>
        </xdr:txBody>
      </xdr:sp>
    </xdr:grpSp>
    <xdr:clientData/>
  </xdr:twoCellAnchor>
  <xdr:twoCellAnchor>
    <xdr:from>
      <xdr:col>5</xdr:col>
      <xdr:colOff>93698</xdr:colOff>
      <xdr:row>2</xdr:row>
      <xdr:rowOff>6671</xdr:rowOff>
    </xdr:from>
    <xdr:to>
      <xdr:col>10</xdr:col>
      <xdr:colOff>39</xdr:colOff>
      <xdr:row>3</xdr:row>
      <xdr:rowOff>76200</xdr:rowOff>
    </xdr:to>
    <xdr:grpSp>
      <xdr:nvGrpSpPr>
        <xdr:cNvPr id="8" name="Group 7">
          <a:extLst>
            <a:ext uri="{FF2B5EF4-FFF2-40B4-BE49-F238E27FC236}">
              <a16:creationId xmlns:a16="http://schemas.microsoft.com/office/drawing/2014/main" id="{00000000-0008-0000-2800-000008000000}"/>
            </a:ext>
          </a:extLst>
        </xdr:cNvPr>
        <xdr:cNvGrpSpPr/>
      </xdr:nvGrpSpPr>
      <xdr:grpSpPr>
        <a:xfrm>
          <a:off x="7427948" y="768671"/>
          <a:ext cx="4906966" cy="450529"/>
          <a:chOff x="7391436" y="700433"/>
          <a:chExt cx="3689473" cy="316940"/>
        </a:xfrm>
      </xdr:grpSpPr>
      <xdr:sp macro="" textlink="">
        <xdr:nvSpPr>
          <xdr:cNvPr id="9" name="Text Box 31">
            <a:extLst>
              <a:ext uri="{FF2B5EF4-FFF2-40B4-BE49-F238E27FC236}">
                <a16:creationId xmlns:a16="http://schemas.microsoft.com/office/drawing/2014/main" id="{00000000-0008-0000-2800-000009000000}"/>
              </a:ext>
            </a:extLst>
          </xdr:cNvPr>
          <xdr:cNvSpPr txBox="1">
            <a:spLocks noChangeArrowheads="1"/>
          </xdr:cNvSpPr>
        </xdr:nvSpPr>
        <xdr:spPr bwMode="auto">
          <a:xfrm>
            <a:off x="9211611" y="700433"/>
            <a:ext cx="1869298" cy="3143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27432" anchor="ctr" upright="1"/>
          <a:lstStyle/>
          <a:p>
            <a:pPr algn="l" rtl="0">
              <a:defRPr sz="1000"/>
            </a:pPr>
            <a:r>
              <a:rPr lang="ja-JP" altLang="en-US" sz="1600" b="0" i="0" u="none" strike="noStrike" baseline="0">
                <a:solidFill>
                  <a:srgbClr val="000000"/>
                </a:solidFill>
                <a:latin typeface="宋体"/>
                <a:ea typeface="宋体"/>
              </a:rPr>
              <a:t>  　</a:t>
            </a:r>
            <a:r>
              <a:rPr lang="en-US" altLang="ja-JP" sz="1600" b="0" i="0" u="none" strike="noStrike" baseline="0">
                <a:solidFill>
                  <a:srgbClr val="000000"/>
                </a:solidFill>
                <a:latin typeface="宋体"/>
                <a:ea typeface="宋体"/>
              </a:rPr>
              <a:t>Jaka Gumbara</a:t>
            </a:r>
            <a:r>
              <a:rPr lang="ja-JP" altLang="en-US" sz="1600" b="0" i="0" u="none" strike="noStrike" baseline="0">
                <a:solidFill>
                  <a:srgbClr val="000000"/>
                </a:solidFill>
                <a:latin typeface="宋体"/>
                <a:ea typeface="宋体"/>
              </a:rPr>
              <a:t>　 </a:t>
            </a:r>
            <a:endParaRPr lang="ja-JP" altLang="en-US"/>
          </a:p>
        </xdr:txBody>
      </xdr:sp>
      <xdr:sp macro="" textlink="">
        <xdr:nvSpPr>
          <xdr:cNvPr id="10" name="Text Box 23">
            <a:extLst>
              <a:ext uri="{FF2B5EF4-FFF2-40B4-BE49-F238E27FC236}">
                <a16:creationId xmlns:a16="http://schemas.microsoft.com/office/drawing/2014/main" id="{00000000-0008-0000-2800-00000A000000}"/>
              </a:ext>
            </a:extLst>
          </xdr:cNvPr>
          <xdr:cNvSpPr txBox="1">
            <a:spLocks noChangeArrowheads="1"/>
          </xdr:cNvSpPr>
        </xdr:nvSpPr>
        <xdr:spPr bwMode="auto">
          <a:xfrm>
            <a:off x="7391436" y="702469"/>
            <a:ext cx="1821620" cy="314904"/>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en-US" altLang="ja-JP" sz="1100" b="0" i="0" u="none" strike="noStrike" baseline="0">
                <a:solidFill>
                  <a:srgbClr val="000000"/>
                </a:solidFill>
                <a:latin typeface="Arial Narrow" pitchFamily="34" charset="0"/>
                <a:ea typeface="ＭＳ Ｐゴシック"/>
                <a:cs typeface="Times New Roman" pitchFamily="18" charset="0"/>
              </a:rPr>
              <a:t>Line Leader</a:t>
            </a:r>
            <a:endParaRPr lang="ja-JP" altLang="en-US" sz="1100">
              <a:latin typeface="Arial Narrow" pitchFamily="34" charset="0"/>
              <a:cs typeface="Times New Roman" pitchFamily="18" charset="0"/>
            </a:endParaRPr>
          </a:p>
        </xdr:txBody>
      </xdr:sp>
    </xdr:grpSp>
    <xdr:clientData/>
  </xdr:twoCellAnchor>
  <xdr:twoCellAnchor>
    <xdr:from>
      <xdr:col>15</xdr:col>
      <xdr:colOff>504032</xdr:colOff>
      <xdr:row>0</xdr:row>
      <xdr:rowOff>87313</xdr:rowOff>
    </xdr:from>
    <xdr:to>
      <xdr:col>19</xdr:col>
      <xdr:colOff>786574</xdr:colOff>
      <xdr:row>3</xdr:row>
      <xdr:rowOff>328613</xdr:rowOff>
    </xdr:to>
    <xdr:pic>
      <xdr:nvPicPr>
        <xdr:cNvPr id="11" name="Picture 10">
          <a:extLst>
            <a:ext uri="{FF2B5EF4-FFF2-40B4-BE49-F238E27FC236}">
              <a16:creationId xmlns:a16="http://schemas.microsoft.com/office/drawing/2014/main" id="{00000000-0008-0000-2800-00000B000000}"/>
            </a:ext>
          </a:extLst>
        </xdr:cNvPr>
        <xdr:cNvPicPr>
          <a:picLocks noChangeAspect="1"/>
        </xdr:cNvPicPr>
      </xdr:nvPicPr>
      <xdr:blipFill>
        <a:blip xmlns:r="http://schemas.openxmlformats.org/officeDocument/2006/relationships" r:embed="rId1"/>
        <a:stretch>
          <a:fillRect/>
        </a:stretch>
      </xdr:blipFill>
      <xdr:spPr>
        <a:xfrm>
          <a:off x="15791657" y="87313"/>
          <a:ext cx="2997167" cy="138430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1</xdr:col>
      <xdr:colOff>202442</xdr:colOff>
      <xdr:row>2</xdr:row>
      <xdr:rowOff>8728</xdr:rowOff>
    </xdr:from>
    <xdr:to>
      <xdr:col>5</xdr:col>
      <xdr:colOff>2399</xdr:colOff>
      <xdr:row>3</xdr:row>
      <xdr:rowOff>75404</xdr:rowOff>
    </xdr:to>
    <xdr:grpSp>
      <xdr:nvGrpSpPr>
        <xdr:cNvPr id="2" name="Group 1">
          <a:extLst>
            <a:ext uri="{FF2B5EF4-FFF2-40B4-BE49-F238E27FC236}">
              <a16:creationId xmlns:a16="http://schemas.microsoft.com/office/drawing/2014/main" id="{00000000-0008-0000-2900-000002000000}"/>
            </a:ext>
          </a:extLst>
        </xdr:cNvPr>
        <xdr:cNvGrpSpPr/>
      </xdr:nvGrpSpPr>
      <xdr:grpSpPr>
        <a:xfrm>
          <a:off x="431042" y="770728"/>
          <a:ext cx="6905607" cy="447676"/>
          <a:chOff x="428661" y="714374"/>
          <a:chExt cx="3690919" cy="316007"/>
        </a:xfrm>
      </xdr:grpSpPr>
      <xdr:sp macro="" textlink="">
        <xdr:nvSpPr>
          <xdr:cNvPr id="3" name="Text Box 23">
            <a:extLst>
              <a:ext uri="{FF2B5EF4-FFF2-40B4-BE49-F238E27FC236}">
                <a16:creationId xmlns:a16="http://schemas.microsoft.com/office/drawing/2014/main" id="{00000000-0008-0000-2900-000003000000}"/>
              </a:ext>
            </a:extLst>
          </xdr:cNvPr>
          <xdr:cNvSpPr txBox="1">
            <a:spLocks noChangeArrowheads="1"/>
          </xdr:cNvSpPr>
        </xdr:nvSpPr>
        <xdr:spPr bwMode="auto">
          <a:xfrm>
            <a:off x="428661" y="717178"/>
            <a:ext cx="1821620" cy="313203"/>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en-US" altLang="ja-JP" sz="1100" b="0" i="0" u="none" strike="noStrike" baseline="0">
                <a:solidFill>
                  <a:srgbClr val="000000"/>
                </a:solidFill>
                <a:latin typeface="Arial Narrow" pitchFamily="34" charset="0"/>
                <a:ea typeface="ＭＳ Ｐゴシック"/>
                <a:cs typeface="Times New Roman" pitchFamily="18" charset="0"/>
              </a:rPr>
              <a:t>Line Produksi</a:t>
            </a:r>
            <a:endParaRPr lang="ja-JP" altLang="en-US" sz="1100">
              <a:latin typeface="Arial Narrow" pitchFamily="34" charset="0"/>
              <a:cs typeface="Times New Roman" pitchFamily="18" charset="0"/>
            </a:endParaRPr>
          </a:p>
        </xdr:txBody>
      </xdr:sp>
      <xdr:sp macro="" textlink="">
        <xdr:nvSpPr>
          <xdr:cNvPr id="4" name="Text Box 31">
            <a:extLst>
              <a:ext uri="{FF2B5EF4-FFF2-40B4-BE49-F238E27FC236}">
                <a16:creationId xmlns:a16="http://schemas.microsoft.com/office/drawing/2014/main" id="{00000000-0008-0000-2900-000004000000}"/>
              </a:ext>
            </a:extLst>
          </xdr:cNvPr>
          <xdr:cNvSpPr txBox="1">
            <a:spLocks noChangeArrowheads="1"/>
          </xdr:cNvSpPr>
        </xdr:nvSpPr>
        <xdr:spPr bwMode="auto">
          <a:xfrm>
            <a:off x="2250282" y="714374"/>
            <a:ext cx="1869298" cy="3143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27432" anchor="ctr" upright="1"/>
          <a:lstStyle/>
          <a:p>
            <a:pPr algn="l" rtl="0">
              <a:defRPr sz="1000"/>
            </a:pPr>
            <a:r>
              <a:rPr lang="ja-JP" altLang="en-US" sz="1600" b="0" i="0" u="none" strike="noStrike" baseline="0">
                <a:solidFill>
                  <a:srgbClr val="000000"/>
                </a:solidFill>
                <a:latin typeface="宋体"/>
                <a:ea typeface="宋体"/>
              </a:rPr>
              <a:t>  　　 </a:t>
            </a:r>
            <a:r>
              <a:rPr lang="en-US" altLang="ja-JP" sz="1600" b="0" i="0" u="none" strike="noStrike" baseline="0">
                <a:solidFill>
                  <a:srgbClr val="000000"/>
                </a:solidFill>
                <a:latin typeface="宋体"/>
                <a:ea typeface="宋体"/>
              </a:rPr>
              <a:t>POST PROCESS</a:t>
            </a:r>
            <a:endParaRPr lang="ja-JP" altLang="en-US"/>
          </a:p>
        </xdr:txBody>
      </xdr:sp>
    </xdr:grpSp>
    <xdr:clientData/>
  </xdr:twoCellAnchor>
  <xdr:twoCellAnchor>
    <xdr:from>
      <xdr:col>10</xdr:col>
      <xdr:colOff>55558</xdr:colOff>
      <xdr:row>2</xdr:row>
      <xdr:rowOff>11905</xdr:rowOff>
    </xdr:from>
    <xdr:to>
      <xdr:col>15</xdr:col>
      <xdr:colOff>407983</xdr:colOff>
      <xdr:row>3</xdr:row>
      <xdr:rowOff>76200</xdr:rowOff>
    </xdr:to>
    <xdr:grpSp>
      <xdr:nvGrpSpPr>
        <xdr:cNvPr id="5" name="Group 4">
          <a:extLst>
            <a:ext uri="{FF2B5EF4-FFF2-40B4-BE49-F238E27FC236}">
              <a16:creationId xmlns:a16="http://schemas.microsoft.com/office/drawing/2014/main" id="{00000000-0008-0000-2900-000005000000}"/>
            </a:ext>
          </a:extLst>
        </xdr:cNvPr>
        <xdr:cNvGrpSpPr/>
      </xdr:nvGrpSpPr>
      <xdr:grpSpPr>
        <a:xfrm>
          <a:off x="12390433" y="773905"/>
          <a:ext cx="3305175" cy="445295"/>
          <a:chOff x="12977808" y="714374"/>
          <a:chExt cx="4333875" cy="314326"/>
        </a:xfrm>
      </xdr:grpSpPr>
      <xdr:sp macro="" textlink="">
        <xdr:nvSpPr>
          <xdr:cNvPr id="6" name="Text Box 31">
            <a:extLst>
              <a:ext uri="{FF2B5EF4-FFF2-40B4-BE49-F238E27FC236}">
                <a16:creationId xmlns:a16="http://schemas.microsoft.com/office/drawing/2014/main" id="{00000000-0008-0000-2900-000006000000}"/>
              </a:ext>
            </a:extLst>
          </xdr:cNvPr>
          <xdr:cNvSpPr txBox="1">
            <a:spLocks noChangeArrowheads="1"/>
          </xdr:cNvSpPr>
        </xdr:nvSpPr>
        <xdr:spPr bwMode="auto">
          <a:xfrm>
            <a:off x="14335127" y="714374"/>
            <a:ext cx="2976556" cy="3143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27432" anchor="ctr" upright="1"/>
          <a:lstStyle/>
          <a:p>
            <a:pPr algn="l" rtl="0">
              <a:defRPr sz="1000"/>
            </a:pPr>
            <a:r>
              <a:rPr lang="ja-JP" altLang="en-US" sz="1600" b="0" i="0" u="none" strike="noStrike" baseline="0">
                <a:solidFill>
                  <a:srgbClr val="000000"/>
                </a:solidFill>
                <a:latin typeface="宋体"/>
                <a:ea typeface="宋体"/>
              </a:rPr>
              <a:t>  　　</a:t>
            </a:r>
            <a:r>
              <a:rPr lang="en-US" altLang="ja-JP" sz="1600" b="0" i="0" u="none" strike="noStrike" baseline="0">
                <a:solidFill>
                  <a:srgbClr val="000000"/>
                </a:solidFill>
                <a:latin typeface="宋体"/>
                <a:ea typeface="宋体"/>
              </a:rPr>
              <a:t>Lubis / Amin S</a:t>
            </a:r>
            <a:r>
              <a:rPr lang="ja-JP" altLang="en-US" sz="1600" b="0" i="0" u="none" strike="noStrike" baseline="0">
                <a:solidFill>
                  <a:srgbClr val="000000"/>
                </a:solidFill>
                <a:latin typeface="宋体"/>
                <a:ea typeface="宋体"/>
              </a:rPr>
              <a:t> </a:t>
            </a:r>
            <a:endParaRPr lang="ja-JP" altLang="en-US"/>
          </a:p>
        </xdr:txBody>
      </xdr:sp>
      <xdr:sp macro="" textlink="">
        <xdr:nvSpPr>
          <xdr:cNvPr id="7" name="Text Box 32">
            <a:extLst>
              <a:ext uri="{FF2B5EF4-FFF2-40B4-BE49-F238E27FC236}">
                <a16:creationId xmlns:a16="http://schemas.microsoft.com/office/drawing/2014/main" id="{00000000-0008-0000-2900-000007000000}"/>
              </a:ext>
            </a:extLst>
          </xdr:cNvPr>
          <xdr:cNvSpPr txBox="1">
            <a:spLocks noChangeArrowheads="1"/>
          </xdr:cNvSpPr>
        </xdr:nvSpPr>
        <xdr:spPr bwMode="auto">
          <a:xfrm>
            <a:off x="12977808" y="714376"/>
            <a:ext cx="1357319" cy="314324"/>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en-US" altLang="ja-JP" sz="1050" b="0" i="0" u="none" strike="noStrike" baseline="0">
                <a:solidFill>
                  <a:srgbClr val="000000"/>
                </a:solidFill>
                <a:latin typeface="Arial Narrow" pitchFamily="34" charset="0"/>
                <a:ea typeface="ＭＳ Ｐゴシック"/>
                <a:cs typeface="Times New Roman" pitchFamily="18" charset="0"/>
              </a:rPr>
              <a:t>Nama  Auditor / Patroller </a:t>
            </a:r>
            <a:endParaRPr lang="ja-JP" altLang="en-US" sz="1050">
              <a:latin typeface="Arial Narrow" pitchFamily="34" charset="0"/>
              <a:cs typeface="Times New Roman" pitchFamily="18" charset="0"/>
            </a:endParaRPr>
          </a:p>
        </xdr:txBody>
      </xdr:sp>
    </xdr:grpSp>
    <xdr:clientData/>
  </xdr:twoCellAnchor>
  <xdr:twoCellAnchor>
    <xdr:from>
      <xdr:col>5</xdr:col>
      <xdr:colOff>93698</xdr:colOff>
      <xdr:row>2</xdr:row>
      <xdr:rowOff>6671</xdr:rowOff>
    </xdr:from>
    <xdr:to>
      <xdr:col>10</xdr:col>
      <xdr:colOff>39</xdr:colOff>
      <xdr:row>3</xdr:row>
      <xdr:rowOff>76200</xdr:rowOff>
    </xdr:to>
    <xdr:grpSp>
      <xdr:nvGrpSpPr>
        <xdr:cNvPr id="8" name="Group 7">
          <a:extLst>
            <a:ext uri="{FF2B5EF4-FFF2-40B4-BE49-F238E27FC236}">
              <a16:creationId xmlns:a16="http://schemas.microsoft.com/office/drawing/2014/main" id="{00000000-0008-0000-2900-000008000000}"/>
            </a:ext>
          </a:extLst>
        </xdr:cNvPr>
        <xdr:cNvGrpSpPr/>
      </xdr:nvGrpSpPr>
      <xdr:grpSpPr>
        <a:xfrm>
          <a:off x="7427948" y="768671"/>
          <a:ext cx="4906966" cy="450529"/>
          <a:chOff x="7391436" y="700433"/>
          <a:chExt cx="3689473" cy="316940"/>
        </a:xfrm>
      </xdr:grpSpPr>
      <xdr:sp macro="" textlink="">
        <xdr:nvSpPr>
          <xdr:cNvPr id="9" name="Text Box 31">
            <a:extLst>
              <a:ext uri="{FF2B5EF4-FFF2-40B4-BE49-F238E27FC236}">
                <a16:creationId xmlns:a16="http://schemas.microsoft.com/office/drawing/2014/main" id="{00000000-0008-0000-2900-000009000000}"/>
              </a:ext>
            </a:extLst>
          </xdr:cNvPr>
          <xdr:cNvSpPr txBox="1">
            <a:spLocks noChangeArrowheads="1"/>
          </xdr:cNvSpPr>
        </xdr:nvSpPr>
        <xdr:spPr bwMode="auto">
          <a:xfrm>
            <a:off x="9211611" y="700433"/>
            <a:ext cx="1869298" cy="3143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27432" anchor="ctr" upright="1"/>
          <a:lstStyle/>
          <a:p>
            <a:pPr algn="l" rtl="0">
              <a:defRPr sz="1000"/>
            </a:pPr>
            <a:r>
              <a:rPr lang="ja-JP" altLang="en-US" sz="1600" b="0" i="0" u="none" strike="noStrike" baseline="0">
                <a:solidFill>
                  <a:srgbClr val="000000"/>
                </a:solidFill>
                <a:latin typeface="宋体"/>
                <a:ea typeface="宋体"/>
              </a:rPr>
              <a:t>  　　 </a:t>
            </a:r>
            <a:r>
              <a:rPr lang="en-US" altLang="ja-JP" sz="1600" b="0" i="0" u="none" strike="noStrike" baseline="0">
                <a:solidFill>
                  <a:srgbClr val="000000"/>
                </a:solidFill>
                <a:latin typeface="宋体"/>
                <a:ea typeface="宋体"/>
              </a:rPr>
              <a:t>Cici Sinaga</a:t>
            </a:r>
            <a:endParaRPr lang="ja-JP" altLang="en-US"/>
          </a:p>
        </xdr:txBody>
      </xdr:sp>
      <xdr:sp macro="" textlink="">
        <xdr:nvSpPr>
          <xdr:cNvPr id="10" name="Text Box 23">
            <a:extLst>
              <a:ext uri="{FF2B5EF4-FFF2-40B4-BE49-F238E27FC236}">
                <a16:creationId xmlns:a16="http://schemas.microsoft.com/office/drawing/2014/main" id="{00000000-0008-0000-2900-00000A000000}"/>
              </a:ext>
            </a:extLst>
          </xdr:cNvPr>
          <xdr:cNvSpPr txBox="1">
            <a:spLocks noChangeArrowheads="1"/>
          </xdr:cNvSpPr>
        </xdr:nvSpPr>
        <xdr:spPr bwMode="auto">
          <a:xfrm>
            <a:off x="7391436" y="702469"/>
            <a:ext cx="1821620" cy="314904"/>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en-US" altLang="ja-JP" sz="1100" b="0" i="0" u="none" strike="noStrike" baseline="0">
                <a:solidFill>
                  <a:srgbClr val="000000"/>
                </a:solidFill>
                <a:latin typeface="Arial Narrow" pitchFamily="34" charset="0"/>
                <a:ea typeface="ＭＳ Ｐゴシック"/>
                <a:cs typeface="Times New Roman" pitchFamily="18" charset="0"/>
              </a:rPr>
              <a:t>Line Leader</a:t>
            </a:r>
            <a:endParaRPr lang="ja-JP" altLang="en-US" sz="1100">
              <a:latin typeface="Arial Narrow" pitchFamily="34" charset="0"/>
              <a:cs typeface="Times New Roman" pitchFamily="18" charset="0"/>
            </a:endParaRPr>
          </a:p>
        </xdr:txBody>
      </xdr:sp>
    </xdr:grpSp>
    <xdr:clientData/>
  </xdr:twoCellAnchor>
  <xdr:twoCellAnchor>
    <xdr:from>
      <xdr:col>15</xdr:col>
      <xdr:colOff>504032</xdr:colOff>
      <xdr:row>0</xdr:row>
      <xdr:rowOff>87313</xdr:rowOff>
    </xdr:from>
    <xdr:to>
      <xdr:col>19</xdr:col>
      <xdr:colOff>786574</xdr:colOff>
      <xdr:row>3</xdr:row>
      <xdr:rowOff>328613</xdr:rowOff>
    </xdr:to>
    <xdr:pic>
      <xdr:nvPicPr>
        <xdr:cNvPr id="11" name="Picture 10">
          <a:extLst>
            <a:ext uri="{FF2B5EF4-FFF2-40B4-BE49-F238E27FC236}">
              <a16:creationId xmlns:a16="http://schemas.microsoft.com/office/drawing/2014/main" id="{00000000-0008-0000-2900-00000B000000}"/>
            </a:ext>
          </a:extLst>
        </xdr:cNvPr>
        <xdr:cNvPicPr>
          <a:picLocks noChangeAspect="1"/>
        </xdr:cNvPicPr>
      </xdr:nvPicPr>
      <xdr:blipFill>
        <a:blip xmlns:r="http://schemas.openxmlformats.org/officeDocument/2006/relationships" r:embed="rId1"/>
        <a:stretch>
          <a:fillRect/>
        </a:stretch>
      </xdr:blipFill>
      <xdr:spPr>
        <a:xfrm>
          <a:off x="15791657" y="87313"/>
          <a:ext cx="2997167" cy="138430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1</xdr:col>
      <xdr:colOff>202442</xdr:colOff>
      <xdr:row>2</xdr:row>
      <xdr:rowOff>8728</xdr:rowOff>
    </xdr:from>
    <xdr:to>
      <xdr:col>5</xdr:col>
      <xdr:colOff>2399</xdr:colOff>
      <xdr:row>3</xdr:row>
      <xdr:rowOff>75404</xdr:rowOff>
    </xdr:to>
    <xdr:grpSp>
      <xdr:nvGrpSpPr>
        <xdr:cNvPr id="2" name="Group 1">
          <a:extLst>
            <a:ext uri="{FF2B5EF4-FFF2-40B4-BE49-F238E27FC236}">
              <a16:creationId xmlns:a16="http://schemas.microsoft.com/office/drawing/2014/main" id="{00000000-0008-0000-2A00-000002000000}"/>
            </a:ext>
          </a:extLst>
        </xdr:cNvPr>
        <xdr:cNvGrpSpPr/>
      </xdr:nvGrpSpPr>
      <xdr:grpSpPr>
        <a:xfrm>
          <a:off x="431042" y="770728"/>
          <a:ext cx="6905607" cy="447676"/>
          <a:chOff x="428661" y="714374"/>
          <a:chExt cx="3690919" cy="316007"/>
        </a:xfrm>
      </xdr:grpSpPr>
      <xdr:sp macro="" textlink="">
        <xdr:nvSpPr>
          <xdr:cNvPr id="3" name="Text Box 23">
            <a:extLst>
              <a:ext uri="{FF2B5EF4-FFF2-40B4-BE49-F238E27FC236}">
                <a16:creationId xmlns:a16="http://schemas.microsoft.com/office/drawing/2014/main" id="{00000000-0008-0000-2A00-000003000000}"/>
              </a:ext>
            </a:extLst>
          </xdr:cNvPr>
          <xdr:cNvSpPr txBox="1">
            <a:spLocks noChangeArrowheads="1"/>
          </xdr:cNvSpPr>
        </xdr:nvSpPr>
        <xdr:spPr bwMode="auto">
          <a:xfrm>
            <a:off x="428661" y="717178"/>
            <a:ext cx="1821620" cy="313203"/>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en-US" altLang="ja-JP" sz="1100" b="0" i="0" u="none" strike="noStrike" baseline="0">
                <a:solidFill>
                  <a:srgbClr val="000000"/>
                </a:solidFill>
                <a:latin typeface="Arial Narrow" pitchFamily="34" charset="0"/>
                <a:ea typeface="ＭＳ Ｐゴシック"/>
                <a:cs typeface="Times New Roman" pitchFamily="18" charset="0"/>
              </a:rPr>
              <a:t>Line Produksi</a:t>
            </a:r>
            <a:endParaRPr lang="ja-JP" altLang="en-US" sz="1100">
              <a:latin typeface="Arial Narrow" pitchFamily="34" charset="0"/>
              <a:cs typeface="Times New Roman" pitchFamily="18" charset="0"/>
            </a:endParaRPr>
          </a:p>
        </xdr:txBody>
      </xdr:sp>
      <xdr:sp macro="" textlink="">
        <xdr:nvSpPr>
          <xdr:cNvPr id="4" name="Text Box 31">
            <a:extLst>
              <a:ext uri="{FF2B5EF4-FFF2-40B4-BE49-F238E27FC236}">
                <a16:creationId xmlns:a16="http://schemas.microsoft.com/office/drawing/2014/main" id="{00000000-0008-0000-2A00-000004000000}"/>
              </a:ext>
            </a:extLst>
          </xdr:cNvPr>
          <xdr:cNvSpPr txBox="1">
            <a:spLocks noChangeArrowheads="1"/>
          </xdr:cNvSpPr>
        </xdr:nvSpPr>
        <xdr:spPr bwMode="auto">
          <a:xfrm>
            <a:off x="2250282" y="714374"/>
            <a:ext cx="1869298" cy="3143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27432" anchor="ctr" upright="1"/>
          <a:lstStyle/>
          <a:p>
            <a:pPr algn="l" rtl="0">
              <a:defRPr sz="1000"/>
            </a:pPr>
            <a:r>
              <a:rPr lang="ja-JP" altLang="en-US" sz="1600" b="0" i="0" u="none" strike="noStrike" baseline="0">
                <a:solidFill>
                  <a:srgbClr val="000000"/>
                </a:solidFill>
                <a:latin typeface="宋体"/>
                <a:ea typeface="宋体"/>
              </a:rPr>
              <a:t>  　　 </a:t>
            </a:r>
            <a:r>
              <a:rPr lang="en-US" altLang="ja-JP" sz="1600" b="0" i="0" u="none" strike="noStrike" baseline="0">
                <a:solidFill>
                  <a:srgbClr val="000000"/>
                </a:solidFill>
                <a:latin typeface="宋体"/>
                <a:ea typeface="宋体"/>
              </a:rPr>
              <a:t>MST</a:t>
            </a:r>
            <a:endParaRPr lang="ja-JP" altLang="en-US"/>
          </a:p>
        </xdr:txBody>
      </xdr:sp>
    </xdr:grpSp>
    <xdr:clientData/>
  </xdr:twoCellAnchor>
  <xdr:twoCellAnchor>
    <xdr:from>
      <xdr:col>10</xdr:col>
      <xdr:colOff>55558</xdr:colOff>
      <xdr:row>2</xdr:row>
      <xdr:rowOff>11905</xdr:rowOff>
    </xdr:from>
    <xdr:to>
      <xdr:col>15</xdr:col>
      <xdr:colOff>407983</xdr:colOff>
      <xdr:row>3</xdr:row>
      <xdr:rowOff>76200</xdr:rowOff>
    </xdr:to>
    <xdr:grpSp>
      <xdr:nvGrpSpPr>
        <xdr:cNvPr id="5" name="Group 4">
          <a:extLst>
            <a:ext uri="{FF2B5EF4-FFF2-40B4-BE49-F238E27FC236}">
              <a16:creationId xmlns:a16="http://schemas.microsoft.com/office/drawing/2014/main" id="{00000000-0008-0000-2A00-000005000000}"/>
            </a:ext>
          </a:extLst>
        </xdr:cNvPr>
        <xdr:cNvGrpSpPr/>
      </xdr:nvGrpSpPr>
      <xdr:grpSpPr>
        <a:xfrm>
          <a:off x="12390433" y="773905"/>
          <a:ext cx="3305175" cy="445295"/>
          <a:chOff x="12977808" y="714374"/>
          <a:chExt cx="4333875" cy="314326"/>
        </a:xfrm>
      </xdr:grpSpPr>
      <xdr:sp macro="" textlink="">
        <xdr:nvSpPr>
          <xdr:cNvPr id="6" name="Text Box 31">
            <a:extLst>
              <a:ext uri="{FF2B5EF4-FFF2-40B4-BE49-F238E27FC236}">
                <a16:creationId xmlns:a16="http://schemas.microsoft.com/office/drawing/2014/main" id="{00000000-0008-0000-2A00-000006000000}"/>
              </a:ext>
            </a:extLst>
          </xdr:cNvPr>
          <xdr:cNvSpPr txBox="1">
            <a:spLocks noChangeArrowheads="1"/>
          </xdr:cNvSpPr>
        </xdr:nvSpPr>
        <xdr:spPr bwMode="auto">
          <a:xfrm>
            <a:off x="14335127" y="714374"/>
            <a:ext cx="2976556" cy="3143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27432" anchor="ctr" upright="1"/>
          <a:lstStyle/>
          <a:p>
            <a:pPr algn="l" rtl="0">
              <a:defRPr sz="1000"/>
            </a:pPr>
            <a:r>
              <a:rPr lang="ja-JP" altLang="en-US" sz="1600" b="0" i="0" u="none" strike="noStrike" baseline="0">
                <a:solidFill>
                  <a:srgbClr val="000000"/>
                </a:solidFill>
                <a:latin typeface="宋体"/>
                <a:ea typeface="宋体"/>
              </a:rPr>
              <a:t>  </a:t>
            </a:r>
            <a:r>
              <a:rPr lang="en-US" altLang="ja-JP" sz="1600" b="0" i="0" u="none" strike="noStrike" baseline="0">
                <a:solidFill>
                  <a:srgbClr val="000000"/>
                </a:solidFill>
                <a:latin typeface="宋体"/>
                <a:ea typeface="宋体"/>
              </a:rPr>
              <a:t>Lubis / Amin S</a:t>
            </a:r>
            <a:r>
              <a:rPr lang="ja-JP" altLang="en-US" sz="1600" b="0" i="0" u="none" strike="noStrike" baseline="0">
                <a:solidFill>
                  <a:srgbClr val="000000"/>
                </a:solidFill>
                <a:latin typeface="宋体"/>
                <a:ea typeface="宋体"/>
              </a:rPr>
              <a:t>　　 </a:t>
            </a:r>
            <a:endParaRPr lang="ja-JP" altLang="en-US"/>
          </a:p>
        </xdr:txBody>
      </xdr:sp>
      <xdr:sp macro="" textlink="">
        <xdr:nvSpPr>
          <xdr:cNvPr id="7" name="Text Box 32">
            <a:extLst>
              <a:ext uri="{FF2B5EF4-FFF2-40B4-BE49-F238E27FC236}">
                <a16:creationId xmlns:a16="http://schemas.microsoft.com/office/drawing/2014/main" id="{00000000-0008-0000-2A00-000007000000}"/>
              </a:ext>
            </a:extLst>
          </xdr:cNvPr>
          <xdr:cNvSpPr txBox="1">
            <a:spLocks noChangeArrowheads="1"/>
          </xdr:cNvSpPr>
        </xdr:nvSpPr>
        <xdr:spPr bwMode="auto">
          <a:xfrm>
            <a:off x="12977808" y="714376"/>
            <a:ext cx="1357319" cy="314324"/>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en-US" altLang="ja-JP" sz="1050" b="0" i="0" u="none" strike="noStrike" baseline="0">
                <a:solidFill>
                  <a:srgbClr val="000000"/>
                </a:solidFill>
                <a:latin typeface="Arial Narrow" pitchFamily="34" charset="0"/>
                <a:ea typeface="ＭＳ Ｐゴシック"/>
                <a:cs typeface="Times New Roman" pitchFamily="18" charset="0"/>
              </a:rPr>
              <a:t>Nama  Auditor / Patroller </a:t>
            </a:r>
            <a:endParaRPr lang="ja-JP" altLang="en-US" sz="1050">
              <a:latin typeface="Arial Narrow" pitchFamily="34" charset="0"/>
              <a:cs typeface="Times New Roman" pitchFamily="18" charset="0"/>
            </a:endParaRPr>
          </a:p>
        </xdr:txBody>
      </xdr:sp>
    </xdr:grpSp>
    <xdr:clientData/>
  </xdr:twoCellAnchor>
  <xdr:twoCellAnchor>
    <xdr:from>
      <xdr:col>5</xdr:col>
      <xdr:colOff>93698</xdr:colOff>
      <xdr:row>2</xdr:row>
      <xdr:rowOff>6671</xdr:rowOff>
    </xdr:from>
    <xdr:to>
      <xdr:col>10</xdr:col>
      <xdr:colOff>39</xdr:colOff>
      <xdr:row>3</xdr:row>
      <xdr:rowOff>76200</xdr:rowOff>
    </xdr:to>
    <xdr:grpSp>
      <xdr:nvGrpSpPr>
        <xdr:cNvPr id="8" name="Group 7">
          <a:extLst>
            <a:ext uri="{FF2B5EF4-FFF2-40B4-BE49-F238E27FC236}">
              <a16:creationId xmlns:a16="http://schemas.microsoft.com/office/drawing/2014/main" id="{00000000-0008-0000-2A00-000008000000}"/>
            </a:ext>
          </a:extLst>
        </xdr:cNvPr>
        <xdr:cNvGrpSpPr/>
      </xdr:nvGrpSpPr>
      <xdr:grpSpPr>
        <a:xfrm>
          <a:off x="7427948" y="768671"/>
          <a:ext cx="4906966" cy="450529"/>
          <a:chOff x="7391436" y="700433"/>
          <a:chExt cx="3689473" cy="316940"/>
        </a:xfrm>
      </xdr:grpSpPr>
      <xdr:sp macro="" textlink="">
        <xdr:nvSpPr>
          <xdr:cNvPr id="9" name="Text Box 31">
            <a:extLst>
              <a:ext uri="{FF2B5EF4-FFF2-40B4-BE49-F238E27FC236}">
                <a16:creationId xmlns:a16="http://schemas.microsoft.com/office/drawing/2014/main" id="{00000000-0008-0000-2A00-000009000000}"/>
              </a:ext>
            </a:extLst>
          </xdr:cNvPr>
          <xdr:cNvSpPr txBox="1">
            <a:spLocks noChangeArrowheads="1"/>
          </xdr:cNvSpPr>
        </xdr:nvSpPr>
        <xdr:spPr bwMode="auto">
          <a:xfrm>
            <a:off x="9211611" y="700433"/>
            <a:ext cx="1869298" cy="3143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27432" anchor="ctr" upright="1"/>
          <a:lstStyle/>
          <a:p>
            <a:pPr algn="l" rtl="0">
              <a:defRPr sz="1000"/>
            </a:pPr>
            <a:r>
              <a:rPr lang="ja-JP" altLang="en-US" sz="1600" b="0" i="0" u="none" strike="noStrike" baseline="0">
                <a:solidFill>
                  <a:srgbClr val="000000"/>
                </a:solidFill>
                <a:latin typeface="宋体"/>
                <a:ea typeface="宋体"/>
              </a:rPr>
              <a:t>  　　 </a:t>
            </a:r>
            <a:endParaRPr lang="ja-JP" altLang="en-US"/>
          </a:p>
        </xdr:txBody>
      </xdr:sp>
      <xdr:sp macro="" textlink="">
        <xdr:nvSpPr>
          <xdr:cNvPr id="10" name="Text Box 23">
            <a:extLst>
              <a:ext uri="{FF2B5EF4-FFF2-40B4-BE49-F238E27FC236}">
                <a16:creationId xmlns:a16="http://schemas.microsoft.com/office/drawing/2014/main" id="{00000000-0008-0000-2A00-00000A000000}"/>
              </a:ext>
            </a:extLst>
          </xdr:cNvPr>
          <xdr:cNvSpPr txBox="1">
            <a:spLocks noChangeArrowheads="1"/>
          </xdr:cNvSpPr>
        </xdr:nvSpPr>
        <xdr:spPr bwMode="auto">
          <a:xfrm>
            <a:off x="7391436" y="702469"/>
            <a:ext cx="1821620" cy="314904"/>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en-US" altLang="ja-JP" sz="1100" b="0" i="0" u="none" strike="noStrike" baseline="0">
                <a:solidFill>
                  <a:srgbClr val="000000"/>
                </a:solidFill>
                <a:latin typeface="Arial Narrow" pitchFamily="34" charset="0"/>
                <a:ea typeface="ＭＳ Ｐゴシック"/>
                <a:cs typeface="Times New Roman" pitchFamily="18" charset="0"/>
              </a:rPr>
              <a:t>Line Leader</a:t>
            </a:r>
            <a:endParaRPr lang="ja-JP" altLang="en-US" sz="1100">
              <a:latin typeface="Arial Narrow" pitchFamily="34" charset="0"/>
              <a:cs typeface="Times New Roman" pitchFamily="18" charset="0"/>
            </a:endParaRPr>
          </a:p>
        </xdr:txBody>
      </xdr:sp>
    </xdr:grpSp>
    <xdr:clientData/>
  </xdr:twoCellAnchor>
  <xdr:twoCellAnchor>
    <xdr:from>
      <xdr:col>15</xdr:col>
      <xdr:colOff>504032</xdr:colOff>
      <xdr:row>0</xdr:row>
      <xdr:rowOff>87313</xdr:rowOff>
    </xdr:from>
    <xdr:to>
      <xdr:col>19</xdr:col>
      <xdr:colOff>786574</xdr:colOff>
      <xdr:row>3</xdr:row>
      <xdr:rowOff>328613</xdr:rowOff>
    </xdr:to>
    <xdr:pic>
      <xdr:nvPicPr>
        <xdr:cNvPr id="11" name="Picture 10">
          <a:extLst>
            <a:ext uri="{FF2B5EF4-FFF2-40B4-BE49-F238E27FC236}">
              <a16:creationId xmlns:a16="http://schemas.microsoft.com/office/drawing/2014/main" id="{00000000-0008-0000-2A00-00000B000000}"/>
            </a:ext>
          </a:extLst>
        </xdr:cNvPr>
        <xdr:cNvPicPr>
          <a:picLocks noChangeAspect="1"/>
        </xdr:cNvPicPr>
      </xdr:nvPicPr>
      <xdr:blipFill>
        <a:blip xmlns:r="http://schemas.openxmlformats.org/officeDocument/2006/relationships" r:embed="rId1"/>
        <a:stretch>
          <a:fillRect/>
        </a:stretch>
      </xdr:blipFill>
      <xdr:spPr>
        <a:xfrm>
          <a:off x="15791657" y="87313"/>
          <a:ext cx="2997167" cy="13843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28573</xdr:colOff>
      <xdr:row>24</xdr:row>
      <xdr:rowOff>0</xdr:rowOff>
    </xdr:from>
    <xdr:to>
      <xdr:col>16</xdr:col>
      <xdr:colOff>571500</xdr:colOff>
      <xdr:row>55</xdr:row>
      <xdr:rowOff>104775</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1</xdr:col>
      <xdr:colOff>202442</xdr:colOff>
      <xdr:row>2</xdr:row>
      <xdr:rowOff>8728</xdr:rowOff>
    </xdr:from>
    <xdr:to>
      <xdr:col>5</xdr:col>
      <xdr:colOff>2399</xdr:colOff>
      <xdr:row>3</xdr:row>
      <xdr:rowOff>75404</xdr:rowOff>
    </xdr:to>
    <xdr:grpSp>
      <xdr:nvGrpSpPr>
        <xdr:cNvPr id="2" name="Group 1">
          <a:extLst>
            <a:ext uri="{FF2B5EF4-FFF2-40B4-BE49-F238E27FC236}">
              <a16:creationId xmlns:a16="http://schemas.microsoft.com/office/drawing/2014/main" id="{00000000-0008-0000-2B00-000002000000}"/>
            </a:ext>
          </a:extLst>
        </xdr:cNvPr>
        <xdr:cNvGrpSpPr/>
      </xdr:nvGrpSpPr>
      <xdr:grpSpPr>
        <a:xfrm>
          <a:off x="431042" y="770728"/>
          <a:ext cx="6905607" cy="447676"/>
          <a:chOff x="428661" y="714374"/>
          <a:chExt cx="3690919" cy="316007"/>
        </a:xfrm>
      </xdr:grpSpPr>
      <xdr:sp macro="" textlink="">
        <xdr:nvSpPr>
          <xdr:cNvPr id="3" name="Text Box 23">
            <a:extLst>
              <a:ext uri="{FF2B5EF4-FFF2-40B4-BE49-F238E27FC236}">
                <a16:creationId xmlns:a16="http://schemas.microsoft.com/office/drawing/2014/main" id="{00000000-0008-0000-2B00-000003000000}"/>
              </a:ext>
            </a:extLst>
          </xdr:cNvPr>
          <xdr:cNvSpPr txBox="1">
            <a:spLocks noChangeArrowheads="1"/>
          </xdr:cNvSpPr>
        </xdr:nvSpPr>
        <xdr:spPr bwMode="auto">
          <a:xfrm>
            <a:off x="428661" y="717178"/>
            <a:ext cx="1821620" cy="313203"/>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en-US" altLang="ja-JP" sz="1100" b="0" i="0" u="none" strike="noStrike" baseline="0">
                <a:solidFill>
                  <a:srgbClr val="000000"/>
                </a:solidFill>
                <a:latin typeface="Arial Narrow" pitchFamily="34" charset="0"/>
                <a:ea typeface="ＭＳ Ｐゴシック"/>
                <a:cs typeface="Times New Roman" pitchFamily="18" charset="0"/>
              </a:rPr>
              <a:t>Line Produksi</a:t>
            </a:r>
            <a:endParaRPr lang="ja-JP" altLang="en-US" sz="1100">
              <a:latin typeface="Arial Narrow" pitchFamily="34" charset="0"/>
              <a:cs typeface="Times New Roman" pitchFamily="18" charset="0"/>
            </a:endParaRPr>
          </a:p>
        </xdr:txBody>
      </xdr:sp>
      <xdr:sp macro="" textlink="">
        <xdr:nvSpPr>
          <xdr:cNvPr id="4" name="Text Box 31">
            <a:extLst>
              <a:ext uri="{FF2B5EF4-FFF2-40B4-BE49-F238E27FC236}">
                <a16:creationId xmlns:a16="http://schemas.microsoft.com/office/drawing/2014/main" id="{00000000-0008-0000-2B00-000004000000}"/>
              </a:ext>
            </a:extLst>
          </xdr:cNvPr>
          <xdr:cNvSpPr txBox="1">
            <a:spLocks noChangeArrowheads="1"/>
          </xdr:cNvSpPr>
        </xdr:nvSpPr>
        <xdr:spPr bwMode="auto">
          <a:xfrm>
            <a:off x="2250282" y="714374"/>
            <a:ext cx="1869298" cy="3143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27432" anchor="ctr" upright="1"/>
          <a:lstStyle/>
          <a:p>
            <a:pPr algn="l" rtl="0">
              <a:defRPr sz="1000"/>
            </a:pPr>
            <a:r>
              <a:rPr lang="ja-JP" altLang="en-US" sz="1600" b="0" i="0" u="none" strike="noStrike" baseline="0">
                <a:solidFill>
                  <a:srgbClr val="000000"/>
                </a:solidFill>
                <a:latin typeface="宋体"/>
                <a:ea typeface="宋体"/>
              </a:rPr>
              <a:t>  　　 </a:t>
            </a:r>
            <a:r>
              <a:rPr lang="en-US" altLang="ja-JP" sz="1600" b="0" i="0" u="none" strike="noStrike" baseline="0">
                <a:solidFill>
                  <a:srgbClr val="000000"/>
                </a:solidFill>
                <a:latin typeface="宋体"/>
                <a:ea typeface="宋体"/>
              </a:rPr>
              <a:t>MST</a:t>
            </a:r>
            <a:endParaRPr lang="ja-JP" altLang="en-US"/>
          </a:p>
        </xdr:txBody>
      </xdr:sp>
    </xdr:grpSp>
    <xdr:clientData/>
  </xdr:twoCellAnchor>
  <xdr:twoCellAnchor>
    <xdr:from>
      <xdr:col>10</xdr:col>
      <xdr:colOff>55558</xdr:colOff>
      <xdr:row>2</xdr:row>
      <xdr:rowOff>11905</xdr:rowOff>
    </xdr:from>
    <xdr:to>
      <xdr:col>15</xdr:col>
      <xdr:colOff>407983</xdr:colOff>
      <xdr:row>3</xdr:row>
      <xdr:rowOff>76200</xdr:rowOff>
    </xdr:to>
    <xdr:grpSp>
      <xdr:nvGrpSpPr>
        <xdr:cNvPr id="5" name="Group 4">
          <a:extLst>
            <a:ext uri="{FF2B5EF4-FFF2-40B4-BE49-F238E27FC236}">
              <a16:creationId xmlns:a16="http://schemas.microsoft.com/office/drawing/2014/main" id="{00000000-0008-0000-2B00-000005000000}"/>
            </a:ext>
          </a:extLst>
        </xdr:cNvPr>
        <xdr:cNvGrpSpPr/>
      </xdr:nvGrpSpPr>
      <xdr:grpSpPr>
        <a:xfrm>
          <a:off x="12390433" y="773905"/>
          <a:ext cx="3305175" cy="445295"/>
          <a:chOff x="12977808" y="714374"/>
          <a:chExt cx="4333875" cy="314326"/>
        </a:xfrm>
      </xdr:grpSpPr>
      <xdr:sp macro="" textlink="">
        <xdr:nvSpPr>
          <xdr:cNvPr id="6" name="Text Box 31">
            <a:extLst>
              <a:ext uri="{FF2B5EF4-FFF2-40B4-BE49-F238E27FC236}">
                <a16:creationId xmlns:a16="http://schemas.microsoft.com/office/drawing/2014/main" id="{00000000-0008-0000-2B00-000006000000}"/>
              </a:ext>
            </a:extLst>
          </xdr:cNvPr>
          <xdr:cNvSpPr txBox="1">
            <a:spLocks noChangeArrowheads="1"/>
          </xdr:cNvSpPr>
        </xdr:nvSpPr>
        <xdr:spPr bwMode="auto">
          <a:xfrm>
            <a:off x="14335127" y="714374"/>
            <a:ext cx="2976556" cy="3143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27432" anchor="ctr" upright="1"/>
          <a:lstStyle/>
          <a:p>
            <a:pPr algn="l" rtl="0">
              <a:defRPr sz="1000"/>
            </a:pPr>
            <a:r>
              <a:rPr lang="ja-JP" altLang="en-US" sz="1600" b="0" i="0" u="none" strike="noStrike" baseline="0">
                <a:solidFill>
                  <a:srgbClr val="000000"/>
                </a:solidFill>
                <a:latin typeface="宋体"/>
                <a:ea typeface="宋体"/>
              </a:rPr>
              <a:t>  　　 </a:t>
            </a:r>
            <a:r>
              <a:rPr lang="en-US" altLang="ja-JP" sz="1600" b="0" i="0" u="none" strike="noStrike" baseline="0">
                <a:solidFill>
                  <a:srgbClr val="000000"/>
                </a:solidFill>
                <a:latin typeface="宋体"/>
                <a:ea typeface="宋体"/>
              </a:rPr>
              <a:t>Lubis / Amin S</a:t>
            </a:r>
            <a:endParaRPr lang="ja-JP" altLang="en-US"/>
          </a:p>
        </xdr:txBody>
      </xdr:sp>
      <xdr:sp macro="" textlink="">
        <xdr:nvSpPr>
          <xdr:cNvPr id="7" name="Text Box 32">
            <a:extLst>
              <a:ext uri="{FF2B5EF4-FFF2-40B4-BE49-F238E27FC236}">
                <a16:creationId xmlns:a16="http://schemas.microsoft.com/office/drawing/2014/main" id="{00000000-0008-0000-2B00-000007000000}"/>
              </a:ext>
            </a:extLst>
          </xdr:cNvPr>
          <xdr:cNvSpPr txBox="1">
            <a:spLocks noChangeArrowheads="1"/>
          </xdr:cNvSpPr>
        </xdr:nvSpPr>
        <xdr:spPr bwMode="auto">
          <a:xfrm>
            <a:off x="12977808" y="714376"/>
            <a:ext cx="1357319" cy="314324"/>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en-US" altLang="ja-JP" sz="1050" b="0" i="0" u="none" strike="noStrike" baseline="0">
                <a:solidFill>
                  <a:srgbClr val="000000"/>
                </a:solidFill>
                <a:latin typeface="Arial Narrow" pitchFamily="34" charset="0"/>
                <a:ea typeface="ＭＳ Ｐゴシック"/>
                <a:cs typeface="Times New Roman" pitchFamily="18" charset="0"/>
              </a:rPr>
              <a:t>Nama  Auditor / Patroller </a:t>
            </a:r>
            <a:endParaRPr lang="ja-JP" altLang="en-US" sz="1050">
              <a:latin typeface="Arial Narrow" pitchFamily="34" charset="0"/>
              <a:cs typeface="Times New Roman" pitchFamily="18" charset="0"/>
            </a:endParaRPr>
          </a:p>
        </xdr:txBody>
      </xdr:sp>
    </xdr:grpSp>
    <xdr:clientData/>
  </xdr:twoCellAnchor>
  <xdr:twoCellAnchor>
    <xdr:from>
      <xdr:col>5</xdr:col>
      <xdr:colOff>93698</xdr:colOff>
      <xdr:row>2</xdr:row>
      <xdr:rowOff>6671</xdr:rowOff>
    </xdr:from>
    <xdr:to>
      <xdr:col>10</xdr:col>
      <xdr:colOff>39</xdr:colOff>
      <xdr:row>3</xdr:row>
      <xdr:rowOff>76200</xdr:rowOff>
    </xdr:to>
    <xdr:grpSp>
      <xdr:nvGrpSpPr>
        <xdr:cNvPr id="8" name="Group 7">
          <a:extLst>
            <a:ext uri="{FF2B5EF4-FFF2-40B4-BE49-F238E27FC236}">
              <a16:creationId xmlns:a16="http://schemas.microsoft.com/office/drawing/2014/main" id="{00000000-0008-0000-2B00-000008000000}"/>
            </a:ext>
          </a:extLst>
        </xdr:cNvPr>
        <xdr:cNvGrpSpPr/>
      </xdr:nvGrpSpPr>
      <xdr:grpSpPr>
        <a:xfrm>
          <a:off x="7427948" y="768671"/>
          <a:ext cx="4906966" cy="450529"/>
          <a:chOff x="7391436" y="700433"/>
          <a:chExt cx="3689473" cy="316940"/>
        </a:xfrm>
      </xdr:grpSpPr>
      <xdr:sp macro="" textlink="">
        <xdr:nvSpPr>
          <xdr:cNvPr id="9" name="Text Box 31">
            <a:extLst>
              <a:ext uri="{FF2B5EF4-FFF2-40B4-BE49-F238E27FC236}">
                <a16:creationId xmlns:a16="http://schemas.microsoft.com/office/drawing/2014/main" id="{00000000-0008-0000-2B00-000009000000}"/>
              </a:ext>
            </a:extLst>
          </xdr:cNvPr>
          <xdr:cNvSpPr txBox="1">
            <a:spLocks noChangeArrowheads="1"/>
          </xdr:cNvSpPr>
        </xdr:nvSpPr>
        <xdr:spPr bwMode="auto">
          <a:xfrm>
            <a:off x="9211611" y="700433"/>
            <a:ext cx="1869298" cy="3143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27432" anchor="ctr" upright="1"/>
          <a:lstStyle/>
          <a:p>
            <a:pPr algn="l" rtl="0">
              <a:defRPr sz="1000"/>
            </a:pPr>
            <a:r>
              <a:rPr lang="ja-JP" altLang="en-US" sz="1600" b="0" i="0" u="none" strike="noStrike" baseline="0">
                <a:solidFill>
                  <a:srgbClr val="000000"/>
                </a:solidFill>
                <a:latin typeface="宋体"/>
                <a:ea typeface="宋体"/>
              </a:rPr>
              <a:t>  　　 </a:t>
            </a:r>
            <a:endParaRPr lang="ja-JP" altLang="en-US"/>
          </a:p>
        </xdr:txBody>
      </xdr:sp>
      <xdr:sp macro="" textlink="">
        <xdr:nvSpPr>
          <xdr:cNvPr id="10" name="Text Box 23">
            <a:extLst>
              <a:ext uri="{FF2B5EF4-FFF2-40B4-BE49-F238E27FC236}">
                <a16:creationId xmlns:a16="http://schemas.microsoft.com/office/drawing/2014/main" id="{00000000-0008-0000-2B00-00000A000000}"/>
              </a:ext>
            </a:extLst>
          </xdr:cNvPr>
          <xdr:cNvSpPr txBox="1">
            <a:spLocks noChangeArrowheads="1"/>
          </xdr:cNvSpPr>
        </xdr:nvSpPr>
        <xdr:spPr bwMode="auto">
          <a:xfrm>
            <a:off x="7391436" y="702469"/>
            <a:ext cx="1821620" cy="314904"/>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en-US" altLang="ja-JP" sz="1100" b="0" i="0" u="none" strike="noStrike" baseline="0">
                <a:solidFill>
                  <a:srgbClr val="000000"/>
                </a:solidFill>
                <a:latin typeface="Arial Narrow" pitchFamily="34" charset="0"/>
                <a:ea typeface="ＭＳ Ｐゴシック"/>
                <a:cs typeface="Times New Roman" pitchFamily="18" charset="0"/>
              </a:rPr>
              <a:t>Line Leader</a:t>
            </a:r>
            <a:endParaRPr lang="ja-JP" altLang="en-US" sz="1100">
              <a:latin typeface="Arial Narrow" pitchFamily="34" charset="0"/>
              <a:cs typeface="Times New Roman" pitchFamily="18" charset="0"/>
            </a:endParaRPr>
          </a:p>
        </xdr:txBody>
      </xdr:sp>
    </xdr:grpSp>
    <xdr:clientData/>
  </xdr:twoCellAnchor>
  <xdr:twoCellAnchor>
    <xdr:from>
      <xdr:col>15</xdr:col>
      <xdr:colOff>504032</xdr:colOff>
      <xdr:row>0</xdr:row>
      <xdr:rowOff>87313</xdr:rowOff>
    </xdr:from>
    <xdr:to>
      <xdr:col>19</xdr:col>
      <xdr:colOff>786574</xdr:colOff>
      <xdr:row>3</xdr:row>
      <xdr:rowOff>328613</xdr:rowOff>
    </xdr:to>
    <xdr:pic>
      <xdr:nvPicPr>
        <xdr:cNvPr id="11" name="Picture 10">
          <a:extLst>
            <a:ext uri="{FF2B5EF4-FFF2-40B4-BE49-F238E27FC236}">
              <a16:creationId xmlns:a16="http://schemas.microsoft.com/office/drawing/2014/main" id="{00000000-0008-0000-2B00-00000B000000}"/>
            </a:ext>
          </a:extLst>
        </xdr:cNvPr>
        <xdr:cNvPicPr>
          <a:picLocks noChangeAspect="1"/>
        </xdr:cNvPicPr>
      </xdr:nvPicPr>
      <xdr:blipFill>
        <a:blip xmlns:r="http://schemas.openxmlformats.org/officeDocument/2006/relationships" r:embed="rId1"/>
        <a:stretch>
          <a:fillRect/>
        </a:stretch>
      </xdr:blipFill>
      <xdr:spPr>
        <a:xfrm>
          <a:off x="15791657" y="87313"/>
          <a:ext cx="2997167" cy="138430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1</xdr:col>
      <xdr:colOff>202442</xdr:colOff>
      <xdr:row>2</xdr:row>
      <xdr:rowOff>8728</xdr:rowOff>
    </xdr:from>
    <xdr:to>
      <xdr:col>5</xdr:col>
      <xdr:colOff>2399</xdr:colOff>
      <xdr:row>3</xdr:row>
      <xdr:rowOff>75404</xdr:rowOff>
    </xdr:to>
    <xdr:grpSp>
      <xdr:nvGrpSpPr>
        <xdr:cNvPr id="2" name="Group 1">
          <a:extLst>
            <a:ext uri="{FF2B5EF4-FFF2-40B4-BE49-F238E27FC236}">
              <a16:creationId xmlns:a16="http://schemas.microsoft.com/office/drawing/2014/main" id="{00000000-0008-0000-2C00-000002000000}"/>
            </a:ext>
          </a:extLst>
        </xdr:cNvPr>
        <xdr:cNvGrpSpPr/>
      </xdr:nvGrpSpPr>
      <xdr:grpSpPr>
        <a:xfrm>
          <a:off x="431042" y="770728"/>
          <a:ext cx="6905607" cy="447676"/>
          <a:chOff x="428661" y="714374"/>
          <a:chExt cx="3690919" cy="316007"/>
        </a:xfrm>
      </xdr:grpSpPr>
      <xdr:sp macro="" textlink="">
        <xdr:nvSpPr>
          <xdr:cNvPr id="3" name="Text Box 23">
            <a:extLst>
              <a:ext uri="{FF2B5EF4-FFF2-40B4-BE49-F238E27FC236}">
                <a16:creationId xmlns:a16="http://schemas.microsoft.com/office/drawing/2014/main" id="{00000000-0008-0000-2C00-000003000000}"/>
              </a:ext>
            </a:extLst>
          </xdr:cNvPr>
          <xdr:cNvSpPr txBox="1">
            <a:spLocks noChangeArrowheads="1"/>
          </xdr:cNvSpPr>
        </xdr:nvSpPr>
        <xdr:spPr bwMode="auto">
          <a:xfrm>
            <a:off x="428661" y="717178"/>
            <a:ext cx="1821620" cy="313203"/>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en-US" altLang="ja-JP" sz="1100" b="0" i="0" u="none" strike="noStrike" baseline="0">
                <a:solidFill>
                  <a:srgbClr val="000000"/>
                </a:solidFill>
                <a:latin typeface="Arial Narrow" pitchFamily="34" charset="0"/>
                <a:ea typeface="ＭＳ Ｐゴシック"/>
                <a:cs typeface="Times New Roman" pitchFamily="18" charset="0"/>
              </a:rPr>
              <a:t>Line Produksi</a:t>
            </a:r>
            <a:endParaRPr lang="ja-JP" altLang="en-US" sz="1100">
              <a:latin typeface="Arial Narrow" pitchFamily="34" charset="0"/>
              <a:cs typeface="Times New Roman" pitchFamily="18" charset="0"/>
            </a:endParaRPr>
          </a:p>
        </xdr:txBody>
      </xdr:sp>
      <xdr:sp macro="" textlink="">
        <xdr:nvSpPr>
          <xdr:cNvPr id="4" name="Text Box 31">
            <a:extLst>
              <a:ext uri="{FF2B5EF4-FFF2-40B4-BE49-F238E27FC236}">
                <a16:creationId xmlns:a16="http://schemas.microsoft.com/office/drawing/2014/main" id="{00000000-0008-0000-2C00-000004000000}"/>
              </a:ext>
            </a:extLst>
          </xdr:cNvPr>
          <xdr:cNvSpPr txBox="1">
            <a:spLocks noChangeArrowheads="1"/>
          </xdr:cNvSpPr>
        </xdr:nvSpPr>
        <xdr:spPr bwMode="auto">
          <a:xfrm>
            <a:off x="2250282" y="714374"/>
            <a:ext cx="1869298" cy="3143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27432" anchor="ctr" upright="1"/>
          <a:lstStyle/>
          <a:p>
            <a:pPr algn="l" rtl="0">
              <a:defRPr sz="1000"/>
            </a:pPr>
            <a:r>
              <a:rPr lang="ja-JP" altLang="en-US" sz="1600" b="0" i="0" u="none" strike="noStrike" baseline="0">
                <a:solidFill>
                  <a:srgbClr val="000000"/>
                </a:solidFill>
                <a:latin typeface="宋体"/>
                <a:ea typeface="宋体"/>
              </a:rPr>
              <a:t>  　　</a:t>
            </a:r>
            <a:r>
              <a:rPr lang="en-US" altLang="ja-JP" sz="1600" b="0" i="0" u="none" strike="noStrike" baseline="0">
                <a:solidFill>
                  <a:srgbClr val="000000"/>
                </a:solidFill>
                <a:latin typeface="宋体"/>
                <a:ea typeface="宋体"/>
              </a:rPr>
              <a:t>Auto C &amp; C</a:t>
            </a:r>
            <a:r>
              <a:rPr lang="ja-JP" altLang="en-US" sz="1600" b="0" i="0" u="none" strike="noStrike" baseline="0">
                <a:solidFill>
                  <a:srgbClr val="000000"/>
                </a:solidFill>
                <a:latin typeface="宋体"/>
                <a:ea typeface="宋体"/>
              </a:rPr>
              <a:t> </a:t>
            </a:r>
            <a:endParaRPr lang="ja-JP" altLang="en-US"/>
          </a:p>
        </xdr:txBody>
      </xdr:sp>
    </xdr:grpSp>
    <xdr:clientData/>
  </xdr:twoCellAnchor>
  <xdr:twoCellAnchor>
    <xdr:from>
      <xdr:col>10</xdr:col>
      <xdr:colOff>55558</xdr:colOff>
      <xdr:row>2</xdr:row>
      <xdr:rowOff>11905</xdr:rowOff>
    </xdr:from>
    <xdr:to>
      <xdr:col>15</xdr:col>
      <xdr:colOff>407983</xdr:colOff>
      <xdr:row>3</xdr:row>
      <xdr:rowOff>76200</xdr:rowOff>
    </xdr:to>
    <xdr:grpSp>
      <xdr:nvGrpSpPr>
        <xdr:cNvPr id="5" name="Group 4">
          <a:extLst>
            <a:ext uri="{FF2B5EF4-FFF2-40B4-BE49-F238E27FC236}">
              <a16:creationId xmlns:a16="http://schemas.microsoft.com/office/drawing/2014/main" id="{00000000-0008-0000-2C00-000005000000}"/>
            </a:ext>
          </a:extLst>
        </xdr:cNvPr>
        <xdr:cNvGrpSpPr/>
      </xdr:nvGrpSpPr>
      <xdr:grpSpPr>
        <a:xfrm>
          <a:off x="12390433" y="773905"/>
          <a:ext cx="3305175" cy="445295"/>
          <a:chOff x="12977808" y="714374"/>
          <a:chExt cx="4333875" cy="314326"/>
        </a:xfrm>
      </xdr:grpSpPr>
      <xdr:sp macro="" textlink="">
        <xdr:nvSpPr>
          <xdr:cNvPr id="6" name="Text Box 31">
            <a:extLst>
              <a:ext uri="{FF2B5EF4-FFF2-40B4-BE49-F238E27FC236}">
                <a16:creationId xmlns:a16="http://schemas.microsoft.com/office/drawing/2014/main" id="{00000000-0008-0000-2C00-000006000000}"/>
              </a:ext>
            </a:extLst>
          </xdr:cNvPr>
          <xdr:cNvSpPr txBox="1">
            <a:spLocks noChangeArrowheads="1"/>
          </xdr:cNvSpPr>
        </xdr:nvSpPr>
        <xdr:spPr bwMode="auto">
          <a:xfrm>
            <a:off x="14335127" y="714374"/>
            <a:ext cx="2976556" cy="3143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27432" anchor="ctr" upright="1"/>
          <a:lstStyle/>
          <a:p>
            <a:pPr algn="l" rtl="0">
              <a:defRPr sz="1000"/>
            </a:pPr>
            <a:r>
              <a:rPr lang="ja-JP" altLang="en-US" sz="1600" b="0" i="0" u="none" strike="noStrike" baseline="0">
                <a:solidFill>
                  <a:srgbClr val="000000"/>
                </a:solidFill>
                <a:latin typeface="宋体"/>
                <a:ea typeface="宋体"/>
              </a:rPr>
              <a:t>  </a:t>
            </a:r>
            <a:r>
              <a:rPr lang="en-US" altLang="ja-JP" sz="1600" b="0" i="0" u="none" strike="noStrike" baseline="0">
                <a:solidFill>
                  <a:srgbClr val="000000"/>
                </a:solidFill>
                <a:latin typeface="宋体"/>
                <a:ea typeface="宋体"/>
              </a:rPr>
              <a:t>Lubis / Amin S</a:t>
            </a:r>
            <a:r>
              <a:rPr lang="ja-JP" altLang="en-US" sz="1600" b="0" i="0" u="none" strike="noStrike" baseline="0">
                <a:solidFill>
                  <a:srgbClr val="000000"/>
                </a:solidFill>
                <a:latin typeface="宋体"/>
                <a:ea typeface="宋体"/>
              </a:rPr>
              <a:t>　　 </a:t>
            </a:r>
            <a:endParaRPr lang="ja-JP" altLang="en-US"/>
          </a:p>
        </xdr:txBody>
      </xdr:sp>
      <xdr:sp macro="" textlink="">
        <xdr:nvSpPr>
          <xdr:cNvPr id="7" name="Text Box 32">
            <a:extLst>
              <a:ext uri="{FF2B5EF4-FFF2-40B4-BE49-F238E27FC236}">
                <a16:creationId xmlns:a16="http://schemas.microsoft.com/office/drawing/2014/main" id="{00000000-0008-0000-2C00-000007000000}"/>
              </a:ext>
            </a:extLst>
          </xdr:cNvPr>
          <xdr:cNvSpPr txBox="1">
            <a:spLocks noChangeArrowheads="1"/>
          </xdr:cNvSpPr>
        </xdr:nvSpPr>
        <xdr:spPr bwMode="auto">
          <a:xfrm>
            <a:off x="12977808" y="714376"/>
            <a:ext cx="1357319" cy="314324"/>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en-US" altLang="ja-JP" sz="1050" b="0" i="0" u="none" strike="noStrike" baseline="0">
                <a:solidFill>
                  <a:srgbClr val="000000"/>
                </a:solidFill>
                <a:latin typeface="Arial Narrow" pitchFamily="34" charset="0"/>
                <a:ea typeface="ＭＳ Ｐゴシック"/>
                <a:cs typeface="Times New Roman" pitchFamily="18" charset="0"/>
              </a:rPr>
              <a:t>Nama  Auditor / Patroller </a:t>
            </a:r>
            <a:endParaRPr lang="ja-JP" altLang="en-US" sz="1050">
              <a:latin typeface="Arial Narrow" pitchFamily="34" charset="0"/>
              <a:cs typeface="Times New Roman" pitchFamily="18" charset="0"/>
            </a:endParaRPr>
          </a:p>
        </xdr:txBody>
      </xdr:sp>
    </xdr:grpSp>
    <xdr:clientData/>
  </xdr:twoCellAnchor>
  <xdr:twoCellAnchor>
    <xdr:from>
      <xdr:col>5</xdr:col>
      <xdr:colOff>93698</xdr:colOff>
      <xdr:row>2</xdr:row>
      <xdr:rowOff>6671</xdr:rowOff>
    </xdr:from>
    <xdr:to>
      <xdr:col>10</xdr:col>
      <xdr:colOff>39</xdr:colOff>
      <xdr:row>3</xdr:row>
      <xdr:rowOff>76200</xdr:rowOff>
    </xdr:to>
    <xdr:grpSp>
      <xdr:nvGrpSpPr>
        <xdr:cNvPr id="8" name="Group 7">
          <a:extLst>
            <a:ext uri="{FF2B5EF4-FFF2-40B4-BE49-F238E27FC236}">
              <a16:creationId xmlns:a16="http://schemas.microsoft.com/office/drawing/2014/main" id="{00000000-0008-0000-2C00-000008000000}"/>
            </a:ext>
          </a:extLst>
        </xdr:cNvPr>
        <xdr:cNvGrpSpPr/>
      </xdr:nvGrpSpPr>
      <xdr:grpSpPr>
        <a:xfrm>
          <a:off x="7427948" y="768671"/>
          <a:ext cx="4906966" cy="450529"/>
          <a:chOff x="7391436" y="700433"/>
          <a:chExt cx="3689473" cy="316940"/>
        </a:xfrm>
      </xdr:grpSpPr>
      <xdr:sp macro="" textlink="">
        <xdr:nvSpPr>
          <xdr:cNvPr id="9" name="Text Box 31">
            <a:extLst>
              <a:ext uri="{FF2B5EF4-FFF2-40B4-BE49-F238E27FC236}">
                <a16:creationId xmlns:a16="http://schemas.microsoft.com/office/drawing/2014/main" id="{00000000-0008-0000-2C00-000009000000}"/>
              </a:ext>
            </a:extLst>
          </xdr:cNvPr>
          <xdr:cNvSpPr txBox="1">
            <a:spLocks noChangeArrowheads="1"/>
          </xdr:cNvSpPr>
        </xdr:nvSpPr>
        <xdr:spPr bwMode="auto">
          <a:xfrm>
            <a:off x="9211611" y="700433"/>
            <a:ext cx="1869298" cy="3143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27432" anchor="ctr" upright="1"/>
          <a:lstStyle/>
          <a:p>
            <a:pPr algn="l" rtl="0">
              <a:defRPr sz="1000"/>
            </a:pPr>
            <a:r>
              <a:rPr lang="ja-JP" altLang="en-US" sz="1600" b="0" i="0" u="none" strike="noStrike" baseline="0">
                <a:solidFill>
                  <a:srgbClr val="000000"/>
                </a:solidFill>
                <a:latin typeface="宋体"/>
                <a:ea typeface="宋体"/>
              </a:rPr>
              <a:t>  　</a:t>
            </a:r>
            <a:r>
              <a:rPr lang="en-US" altLang="ja-JP" sz="1600" b="0" i="0" u="none" strike="noStrike" baseline="0">
                <a:solidFill>
                  <a:srgbClr val="000000"/>
                </a:solidFill>
                <a:latin typeface="宋体"/>
                <a:ea typeface="宋体"/>
              </a:rPr>
              <a:t>Welsa</a:t>
            </a:r>
            <a:r>
              <a:rPr lang="ja-JP" altLang="en-US" sz="1600" b="0" i="0" u="none" strike="noStrike" baseline="0">
                <a:solidFill>
                  <a:srgbClr val="000000"/>
                </a:solidFill>
                <a:latin typeface="宋体"/>
                <a:ea typeface="宋体"/>
              </a:rPr>
              <a:t>　 </a:t>
            </a:r>
            <a:endParaRPr lang="ja-JP" altLang="en-US"/>
          </a:p>
        </xdr:txBody>
      </xdr:sp>
      <xdr:sp macro="" textlink="">
        <xdr:nvSpPr>
          <xdr:cNvPr id="10" name="Text Box 23">
            <a:extLst>
              <a:ext uri="{FF2B5EF4-FFF2-40B4-BE49-F238E27FC236}">
                <a16:creationId xmlns:a16="http://schemas.microsoft.com/office/drawing/2014/main" id="{00000000-0008-0000-2C00-00000A000000}"/>
              </a:ext>
            </a:extLst>
          </xdr:cNvPr>
          <xdr:cNvSpPr txBox="1">
            <a:spLocks noChangeArrowheads="1"/>
          </xdr:cNvSpPr>
        </xdr:nvSpPr>
        <xdr:spPr bwMode="auto">
          <a:xfrm>
            <a:off x="7391436" y="702469"/>
            <a:ext cx="1821620" cy="314904"/>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en-US" altLang="ja-JP" sz="1100" b="0" i="0" u="none" strike="noStrike" baseline="0">
                <a:solidFill>
                  <a:srgbClr val="000000"/>
                </a:solidFill>
                <a:latin typeface="Arial Narrow" pitchFamily="34" charset="0"/>
                <a:ea typeface="ＭＳ Ｐゴシック"/>
                <a:cs typeface="Times New Roman" pitchFamily="18" charset="0"/>
              </a:rPr>
              <a:t>Line Leader</a:t>
            </a:r>
            <a:endParaRPr lang="ja-JP" altLang="en-US" sz="1100">
              <a:latin typeface="Arial Narrow" pitchFamily="34" charset="0"/>
              <a:cs typeface="Times New Roman" pitchFamily="18" charset="0"/>
            </a:endParaRPr>
          </a:p>
        </xdr:txBody>
      </xdr:sp>
    </xdr:grpSp>
    <xdr:clientData/>
  </xdr:twoCellAnchor>
  <xdr:twoCellAnchor>
    <xdr:from>
      <xdr:col>15</xdr:col>
      <xdr:colOff>504032</xdr:colOff>
      <xdr:row>0</xdr:row>
      <xdr:rowOff>87313</xdr:rowOff>
    </xdr:from>
    <xdr:to>
      <xdr:col>19</xdr:col>
      <xdr:colOff>786574</xdr:colOff>
      <xdr:row>3</xdr:row>
      <xdr:rowOff>328613</xdr:rowOff>
    </xdr:to>
    <xdr:pic>
      <xdr:nvPicPr>
        <xdr:cNvPr id="11" name="Picture 10">
          <a:extLst>
            <a:ext uri="{FF2B5EF4-FFF2-40B4-BE49-F238E27FC236}">
              <a16:creationId xmlns:a16="http://schemas.microsoft.com/office/drawing/2014/main" id="{00000000-0008-0000-2C00-00000B000000}"/>
            </a:ext>
          </a:extLst>
        </xdr:cNvPr>
        <xdr:cNvPicPr>
          <a:picLocks noChangeAspect="1"/>
        </xdr:cNvPicPr>
      </xdr:nvPicPr>
      <xdr:blipFill>
        <a:blip xmlns:r="http://schemas.openxmlformats.org/officeDocument/2006/relationships" r:embed="rId1"/>
        <a:stretch>
          <a:fillRect/>
        </a:stretch>
      </xdr:blipFill>
      <xdr:spPr>
        <a:xfrm>
          <a:off x="15791657" y="87313"/>
          <a:ext cx="2997167" cy="13843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9</xdr:col>
      <xdr:colOff>11259</xdr:colOff>
      <xdr:row>11</xdr:row>
      <xdr:rowOff>160193</xdr:rowOff>
    </xdr:from>
    <xdr:to>
      <xdr:col>22</xdr:col>
      <xdr:colOff>432955</xdr:colOff>
      <xdr:row>41</xdr:row>
      <xdr:rowOff>5195</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85725</xdr:colOff>
      <xdr:row>5</xdr:row>
      <xdr:rowOff>133350</xdr:rowOff>
    </xdr:from>
    <xdr:to>
      <xdr:col>13</xdr:col>
      <xdr:colOff>590550</xdr:colOff>
      <xdr:row>8</xdr:row>
      <xdr:rowOff>104775</xdr:rowOff>
    </xdr:to>
    <xdr:sp macro="" textlink="">
      <xdr:nvSpPr>
        <xdr:cNvPr id="3" name="AutoShape 3">
          <a:extLst>
            <a:ext uri="{FF2B5EF4-FFF2-40B4-BE49-F238E27FC236}">
              <a16:creationId xmlns:a16="http://schemas.microsoft.com/office/drawing/2014/main" id="{00000000-0008-0000-0400-000003000000}"/>
            </a:ext>
          </a:extLst>
        </xdr:cNvPr>
        <xdr:cNvSpPr>
          <a:spLocks noChangeArrowheads="1"/>
        </xdr:cNvSpPr>
      </xdr:nvSpPr>
      <xdr:spPr bwMode="auto">
        <a:xfrm>
          <a:off x="9467850" y="1000125"/>
          <a:ext cx="504825" cy="457200"/>
        </a:xfrm>
        <a:prstGeom prst="rightArrow">
          <a:avLst>
            <a:gd name="adj1" fmla="val 50000"/>
            <a:gd name="adj2" fmla="val 25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17</xdr:col>
      <xdr:colOff>242449</xdr:colOff>
      <xdr:row>12</xdr:row>
      <xdr:rowOff>865</xdr:rowOff>
    </xdr:from>
    <xdr:to>
      <xdr:col>22</xdr:col>
      <xdr:colOff>4324</xdr:colOff>
      <xdr:row>14</xdr:row>
      <xdr:rowOff>64942</xdr:rowOff>
    </xdr:to>
    <xdr:grpSp>
      <xdr:nvGrpSpPr>
        <xdr:cNvPr id="4" name="Group 20">
          <a:extLst>
            <a:ext uri="{FF2B5EF4-FFF2-40B4-BE49-F238E27FC236}">
              <a16:creationId xmlns:a16="http://schemas.microsoft.com/office/drawing/2014/main" id="{00000000-0008-0000-0400-000004000000}"/>
            </a:ext>
          </a:extLst>
        </xdr:cNvPr>
        <xdr:cNvGrpSpPr>
          <a:grpSpLocks/>
        </xdr:cNvGrpSpPr>
      </xdr:nvGrpSpPr>
      <xdr:grpSpPr bwMode="auto">
        <a:xfrm>
          <a:off x="12114063" y="2027092"/>
          <a:ext cx="2376920" cy="393123"/>
          <a:chOff x="11208544" y="1238249"/>
          <a:chExt cx="2714625" cy="504825"/>
        </a:xfrm>
      </xdr:grpSpPr>
      <xdr:sp macro="" textlink="">
        <xdr:nvSpPr>
          <xdr:cNvPr id="5" name="Rectangle 4">
            <a:extLst>
              <a:ext uri="{FF2B5EF4-FFF2-40B4-BE49-F238E27FC236}">
                <a16:creationId xmlns:a16="http://schemas.microsoft.com/office/drawing/2014/main" id="{00000000-0008-0000-0400-000005000000}"/>
              </a:ext>
            </a:extLst>
          </xdr:cNvPr>
          <xdr:cNvSpPr>
            <a:spLocks noChangeArrowheads="1"/>
          </xdr:cNvSpPr>
        </xdr:nvSpPr>
        <xdr:spPr bwMode="auto">
          <a:xfrm>
            <a:off x="11208544" y="1238249"/>
            <a:ext cx="2714625" cy="5048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 name="Line 5">
            <a:extLst>
              <a:ext uri="{FF2B5EF4-FFF2-40B4-BE49-F238E27FC236}">
                <a16:creationId xmlns:a16="http://schemas.microsoft.com/office/drawing/2014/main" id="{00000000-0008-0000-0400-000006000000}"/>
              </a:ext>
            </a:extLst>
          </xdr:cNvPr>
          <xdr:cNvSpPr>
            <a:spLocks noChangeShapeType="1"/>
          </xdr:cNvSpPr>
        </xdr:nvSpPr>
        <xdr:spPr bwMode="auto">
          <a:xfrm>
            <a:off x="11273556" y="1373980"/>
            <a:ext cx="847725" cy="0"/>
          </a:xfrm>
          <a:prstGeom prst="line">
            <a:avLst/>
          </a:prstGeom>
          <a:noFill/>
          <a:ln w="28575">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noFill/>
              </a14:hiddenFill>
            </a:ext>
          </a:extLst>
        </xdr:spPr>
      </xdr:sp>
      <xdr:sp macro="" textlink="">
        <xdr:nvSpPr>
          <xdr:cNvPr id="7" name="Rectangle 6">
            <a:extLst>
              <a:ext uri="{FF2B5EF4-FFF2-40B4-BE49-F238E27FC236}">
                <a16:creationId xmlns:a16="http://schemas.microsoft.com/office/drawing/2014/main" id="{00000000-0008-0000-0400-000007000000}"/>
              </a:ext>
            </a:extLst>
          </xdr:cNvPr>
          <xdr:cNvSpPr>
            <a:spLocks noChangeArrowheads="1"/>
          </xdr:cNvSpPr>
        </xdr:nvSpPr>
        <xdr:spPr bwMode="auto">
          <a:xfrm>
            <a:off x="11626567" y="1306095"/>
            <a:ext cx="152400" cy="138112"/>
          </a:xfrm>
          <a:prstGeom prst="rect">
            <a:avLst/>
          </a:prstGeom>
          <a:solidFill>
            <a:srgbClr xmlns:mc="http://schemas.openxmlformats.org/markup-compatibility/2006" xmlns:a14="http://schemas.microsoft.com/office/drawing/2010/main" val="FF00FF" mc:Ignorable="a14" a14:legacySpreadsheetColorIndex="14"/>
          </a:solidFill>
          <a:ln w="9525">
            <a:solidFill>
              <a:srgbClr xmlns:mc="http://schemas.openxmlformats.org/markup-compatibility/2006" xmlns:a14="http://schemas.microsoft.com/office/drawing/2010/main" val="FF00FF" mc:Ignorable="a14" a14:legacySpreadsheetColorIndex="14"/>
            </a:solidFill>
            <a:miter lim="800000"/>
            <a:headEnd/>
            <a:tailEnd/>
          </a:ln>
        </xdr:spPr>
      </xdr:sp>
      <xdr:sp macro="" textlink="">
        <xdr:nvSpPr>
          <xdr:cNvPr id="8" name="Line 7">
            <a:extLst>
              <a:ext uri="{FF2B5EF4-FFF2-40B4-BE49-F238E27FC236}">
                <a16:creationId xmlns:a16="http://schemas.microsoft.com/office/drawing/2014/main" id="{00000000-0008-0000-0400-000008000000}"/>
              </a:ext>
            </a:extLst>
          </xdr:cNvPr>
          <xdr:cNvSpPr>
            <a:spLocks noChangeShapeType="1"/>
          </xdr:cNvSpPr>
        </xdr:nvSpPr>
        <xdr:spPr bwMode="auto">
          <a:xfrm>
            <a:off x="11274886" y="1583532"/>
            <a:ext cx="847725" cy="0"/>
          </a:xfrm>
          <a:prstGeom prst="line">
            <a:avLst/>
          </a:prstGeom>
          <a:noFill/>
          <a:ln w="2857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noFill/>
              </a14:hiddenFill>
            </a:ext>
          </a:extLst>
        </xdr:spPr>
      </xdr:sp>
      <xdr:sp macro="" textlink="">
        <xdr:nvSpPr>
          <xdr:cNvPr id="9" name="Rectangle 8">
            <a:extLst>
              <a:ext uri="{FF2B5EF4-FFF2-40B4-BE49-F238E27FC236}">
                <a16:creationId xmlns:a16="http://schemas.microsoft.com/office/drawing/2014/main" id="{00000000-0008-0000-0400-000009000000}"/>
              </a:ext>
            </a:extLst>
          </xdr:cNvPr>
          <xdr:cNvSpPr>
            <a:spLocks noChangeArrowheads="1"/>
          </xdr:cNvSpPr>
        </xdr:nvSpPr>
        <xdr:spPr bwMode="auto">
          <a:xfrm>
            <a:off x="11627897" y="1510924"/>
            <a:ext cx="152400" cy="138113"/>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FF" mc:Ignorable="a14" a14:legacySpreadsheetColorIndex="12"/>
            </a:solidFill>
            <a:miter lim="800000"/>
            <a:headEnd/>
            <a:tailEnd/>
          </a:ln>
        </xdr:spPr>
      </xdr:sp>
      <xdr:sp macro="" textlink="">
        <xdr:nvSpPr>
          <xdr:cNvPr id="10" name="Rectangle 9">
            <a:extLst>
              <a:ext uri="{FF2B5EF4-FFF2-40B4-BE49-F238E27FC236}">
                <a16:creationId xmlns:a16="http://schemas.microsoft.com/office/drawing/2014/main" id="{00000000-0008-0000-0400-00000A000000}"/>
              </a:ext>
            </a:extLst>
          </xdr:cNvPr>
          <xdr:cNvSpPr>
            <a:spLocks noChangeArrowheads="1"/>
          </xdr:cNvSpPr>
        </xdr:nvSpPr>
        <xdr:spPr bwMode="auto">
          <a:xfrm>
            <a:off x="12205320" y="1248149"/>
            <a:ext cx="1516373" cy="22766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altLang="ja-JP" sz="1100" b="0" i="0" u="none" strike="noStrike" baseline="0">
                <a:solidFill>
                  <a:srgbClr val="000000"/>
                </a:solidFill>
                <a:latin typeface="ＭＳ Ｐゴシック"/>
                <a:ea typeface="ＭＳ Ｐゴシック"/>
              </a:rPr>
              <a:t>Sebelum Training</a:t>
            </a:r>
            <a:endParaRPr lang="ja-JP" altLang="en-US" sz="1100" b="0" i="0" u="none" strike="noStrike" baseline="0">
              <a:solidFill>
                <a:srgbClr val="000000"/>
              </a:solidFill>
              <a:latin typeface="ＭＳ Ｐゴシック"/>
              <a:ea typeface="ＭＳ Ｐゴシック"/>
            </a:endParaRPr>
          </a:p>
        </xdr:txBody>
      </xdr:sp>
      <xdr:sp macro="" textlink="">
        <xdr:nvSpPr>
          <xdr:cNvPr id="11" name="Rectangle 10">
            <a:extLst>
              <a:ext uri="{FF2B5EF4-FFF2-40B4-BE49-F238E27FC236}">
                <a16:creationId xmlns:a16="http://schemas.microsoft.com/office/drawing/2014/main" id="{00000000-0008-0000-0400-00000B000000}"/>
              </a:ext>
            </a:extLst>
          </xdr:cNvPr>
          <xdr:cNvSpPr>
            <a:spLocks noChangeArrowheads="1"/>
          </xdr:cNvSpPr>
        </xdr:nvSpPr>
        <xdr:spPr bwMode="auto">
          <a:xfrm>
            <a:off x="12215924" y="1475815"/>
            <a:ext cx="1495165" cy="18807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altLang="ja-JP" sz="1100" b="0" i="0" u="none" strike="noStrike" baseline="0">
                <a:solidFill>
                  <a:srgbClr val="000000"/>
                </a:solidFill>
                <a:latin typeface="ＭＳ Ｐゴシック"/>
                <a:ea typeface="ＭＳ Ｐゴシック"/>
              </a:rPr>
              <a:t>Sesudah training</a:t>
            </a:r>
            <a:endParaRPr lang="ja-JP" altLang="en-US" sz="1100" b="0" i="0" u="none" strike="noStrike" baseline="0">
              <a:solidFill>
                <a:srgbClr val="000000"/>
              </a:solidFill>
              <a:latin typeface="ＭＳ Ｐゴシック"/>
              <a:ea typeface="ＭＳ Ｐゴシック"/>
            </a:endParaRPr>
          </a:p>
        </xdr:txBody>
      </xdr:sp>
    </xdr:grpSp>
    <xdr:clientData/>
  </xdr:twoCellAnchor>
  <xdr:twoCellAnchor editAs="oneCell">
    <xdr:from>
      <xdr:col>14</xdr:col>
      <xdr:colOff>502227</xdr:colOff>
      <xdr:row>42</xdr:row>
      <xdr:rowOff>85928</xdr:rowOff>
    </xdr:from>
    <xdr:to>
      <xdr:col>22</xdr:col>
      <xdr:colOff>136814</xdr:colOff>
      <xdr:row>45</xdr:row>
      <xdr:rowOff>162790</xdr:rowOff>
    </xdr:to>
    <xdr:pic>
      <xdr:nvPicPr>
        <xdr:cNvPr id="12" name="Picture 11">
          <a:extLst>
            <a:ext uri="{FF2B5EF4-FFF2-40B4-BE49-F238E27FC236}">
              <a16:creationId xmlns:a16="http://schemas.microsoft.com/office/drawing/2014/main" id="{00000000-0008-0000-04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93952" y="6696278"/>
          <a:ext cx="4149437" cy="829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121228</xdr:colOff>
      <xdr:row>6</xdr:row>
      <xdr:rowOff>51954</xdr:rowOff>
    </xdr:from>
    <xdr:to>
      <xdr:col>22</xdr:col>
      <xdr:colOff>441614</xdr:colOff>
      <xdr:row>11</xdr:row>
      <xdr:rowOff>95248</xdr:rowOff>
    </xdr:to>
    <xdr:pic>
      <xdr:nvPicPr>
        <xdr:cNvPr id="15" name="Picture 14">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659592" y="1091045"/>
          <a:ext cx="2268681" cy="8659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8658</xdr:colOff>
      <xdr:row>4</xdr:row>
      <xdr:rowOff>8660</xdr:rowOff>
    </xdr:from>
    <xdr:to>
      <xdr:col>8</xdr:col>
      <xdr:colOff>701386</xdr:colOff>
      <xdr:row>10</xdr:row>
      <xdr:rowOff>147204</xdr:rowOff>
    </xdr:to>
    <xdr:pic>
      <xdr:nvPicPr>
        <xdr:cNvPr id="16" name="Picture 15">
          <a:extLst>
            <a:ext uri="{FF2B5EF4-FFF2-40B4-BE49-F238E27FC236}">
              <a16:creationId xmlns:a16="http://schemas.microsoft.com/office/drawing/2014/main" id="{00000000-0008-0000-0400-000010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533158" y="718705"/>
          <a:ext cx="1411433" cy="112568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9</xdr:col>
      <xdr:colOff>11259</xdr:colOff>
      <xdr:row>11</xdr:row>
      <xdr:rowOff>160193</xdr:rowOff>
    </xdr:from>
    <xdr:to>
      <xdr:col>22</xdr:col>
      <xdr:colOff>432955</xdr:colOff>
      <xdr:row>41</xdr:row>
      <xdr:rowOff>5195</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85725</xdr:colOff>
      <xdr:row>5</xdr:row>
      <xdr:rowOff>133350</xdr:rowOff>
    </xdr:from>
    <xdr:to>
      <xdr:col>13</xdr:col>
      <xdr:colOff>590550</xdr:colOff>
      <xdr:row>8</xdr:row>
      <xdr:rowOff>104775</xdr:rowOff>
    </xdr:to>
    <xdr:sp macro="" textlink="">
      <xdr:nvSpPr>
        <xdr:cNvPr id="3" name="AutoShape 3">
          <a:extLst>
            <a:ext uri="{FF2B5EF4-FFF2-40B4-BE49-F238E27FC236}">
              <a16:creationId xmlns:a16="http://schemas.microsoft.com/office/drawing/2014/main" id="{00000000-0008-0000-0500-000003000000}"/>
            </a:ext>
          </a:extLst>
        </xdr:cNvPr>
        <xdr:cNvSpPr>
          <a:spLocks noChangeArrowheads="1"/>
        </xdr:cNvSpPr>
      </xdr:nvSpPr>
      <xdr:spPr bwMode="auto">
        <a:xfrm>
          <a:off x="9467850" y="1000125"/>
          <a:ext cx="504825" cy="457200"/>
        </a:xfrm>
        <a:prstGeom prst="rightArrow">
          <a:avLst>
            <a:gd name="adj1" fmla="val 50000"/>
            <a:gd name="adj2" fmla="val 25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17</xdr:col>
      <xdr:colOff>242449</xdr:colOff>
      <xdr:row>12</xdr:row>
      <xdr:rowOff>865</xdr:rowOff>
    </xdr:from>
    <xdr:to>
      <xdr:col>22</xdr:col>
      <xdr:colOff>4324</xdr:colOff>
      <xdr:row>14</xdr:row>
      <xdr:rowOff>64942</xdr:rowOff>
    </xdr:to>
    <xdr:grpSp>
      <xdr:nvGrpSpPr>
        <xdr:cNvPr id="4" name="Group 20">
          <a:extLst>
            <a:ext uri="{FF2B5EF4-FFF2-40B4-BE49-F238E27FC236}">
              <a16:creationId xmlns:a16="http://schemas.microsoft.com/office/drawing/2014/main" id="{00000000-0008-0000-0500-000004000000}"/>
            </a:ext>
          </a:extLst>
        </xdr:cNvPr>
        <xdr:cNvGrpSpPr>
          <a:grpSpLocks/>
        </xdr:cNvGrpSpPr>
      </xdr:nvGrpSpPr>
      <xdr:grpSpPr bwMode="auto">
        <a:xfrm>
          <a:off x="12114063" y="2027092"/>
          <a:ext cx="2376920" cy="393123"/>
          <a:chOff x="11208544" y="1238249"/>
          <a:chExt cx="2714625" cy="504825"/>
        </a:xfrm>
      </xdr:grpSpPr>
      <xdr:sp macro="" textlink="">
        <xdr:nvSpPr>
          <xdr:cNvPr id="5" name="Rectangle 4">
            <a:extLst>
              <a:ext uri="{FF2B5EF4-FFF2-40B4-BE49-F238E27FC236}">
                <a16:creationId xmlns:a16="http://schemas.microsoft.com/office/drawing/2014/main" id="{00000000-0008-0000-0500-000005000000}"/>
              </a:ext>
            </a:extLst>
          </xdr:cNvPr>
          <xdr:cNvSpPr>
            <a:spLocks noChangeArrowheads="1"/>
          </xdr:cNvSpPr>
        </xdr:nvSpPr>
        <xdr:spPr bwMode="auto">
          <a:xfrm>
            <a:off x="11208544" y="1238249"/>
            <a:ext cx="2714625" cy="5048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 name="Line 5">
            <a:extLst>
              <a:ext uri="{FF2B5EF4-FFF2-40B4-BE49-F238E27FC236}">
                <a16:creationId xmlns:a16="http://schemas.microsoft.com/office/drawing/2014/main" id="{00000000-0008-0000-0500-000006000000}"/>
              </a:ext>
            </a:extLst>
          </xdr:cNvPr>
          <xdr:cNvSpPr>
            <a:spLocks noChangeShapeType="1"/>
          </xdr:cNvSpPr>
        </xdr:nvSpPr>
        <xdr:spPr bwMode="auto">
          <a:xfrm>
            <a:off x="11273556" y="1373980"/>
            <a:ext cx="847725" cy="0"/>
          </a:xfrm>
          <a:prstGeom prst="line">
            <a:avLst/>
          </a:prstGeom>
          <a:noFill/>
          <a:ln w="28575">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noFill/>
              </a14:hiddenFill>
            </a:ext>
          </a:extLst>
        </xdr:spPr>
      </xdr:sp>
      <xdr:sp macro="" textlink="">
        <xdr:nvSpPr>
          <xdr:cNvPr id="7" name="Rectangle 6">
            <a:extLst>
              <a:ext uri="{FF2B5EF4-FFF2-40B4-BE49-F238E27FC236}">
                <a16:creationId xmlns:a16="http://schemas.microsoft.com/office/drawing/2014/main" id="{00000000-0008-0000-0500-000007000000}"/>
              </a:ext>
            </a:extLst>
          </xdr:cNvPr>
          <xdr:cNvSpPr>
            <a:spLocks noChangeArrowheads="1"/>
          </xdr:cNvSpPr>
        </xdr:nvSpPr>
        <xdr:spPr bwMode="auto">
          <a:xfrm>
            <a:off x="11626567" y="1306095"/>
            <a:ext cx="152400" cy="138112"/>
          </a:xfrm>
          <a:prstGeom prst="rect">
            <a:avLst/>
          </a:prstGeom>
          <a:solidFill>
            <a:srgbClr xmlns:mc="http://schemas.openxmlformats.org/markup-compatibility/2006" xmlns:a14="http://schemas.microsoft.com/office/drawing/2010/main" val="FF00FF" mc:Ignorable="a14" a14:legacySpreadsheetColorIndex="14"/>
          </a:solidFill>
          <a:ln w="9525">
            <a:solidFill>
              <a:srgbClr xmlns:mc="http://schemas.openxmlformats.org/markup-compatibility/2006" xmlns:a14="http://schemas.microsoft.com/office/drawing/2010/main" val="FF00FF" mc:Ignorable="a14" a14:legacySpreadsheetColorIndex="14"/>
            </a:solidFill>
            <a:miter lim="800000"/>
            <a:headEnd/>
            <a:tailEnd/>
          </a:ln>
        </xdr:spPr>
      </xdr:sp>
      <xdr:sp macro="" textlink="">
        <xdr:nvSpPr>
          <xdr:cNvPr id="8" name="Line 7">
            <a:extLst>
              <a:ext uri="{FF2B5EF4-FFF2-40B4-BE49-F238E27FC236}">
                <a16:creationId xmlns:a16="http://schemas.microsoft.com/office/drawing/2014/main" id="{00000000-0008-0000-0500-000008000000}"/>
              </a:ext>
            </a:extLst>
          </xdr:cNvPr>
          <xdr:cNvSpPr>
            <a:spLocks noChangeShapeType="1"/>
          </xdr:cNvSpPr>
        </xdr:nvSpPr>
        <xdr:spPr bwMode="auto">
          <a:xfrm>
            <a:off x="11274886" y="1583532"/>
            <a:ext cx="847725" cy="0"/>
          </a:xfrm>
          <a:prstGeom prst="line">
            <a:avLst/>
          </a:prstGeom>
          <a:noFill/>
          <a:ln w="2857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noFill/>
              </a14:hiddenFill>
            </a:ext>
          </a:extLst>
        </xdr:spPr>
      </xdr:sp>
      <xdr:sp macro="" textlink="">
        <xdr:nvSpPr>
          <xdr:cNvPr id="9" name="Rectangle 8">
            <a:extLst>
              <a:ext uri="{FF2B5EF4-FFF2-40B4-BE49-F238E27FC236}">
                <a16:creationId xmlns:a16="http://schemas.microsoft.com/office/drawing/2014/main" id="{00000000-0008-0000-0500-000009000000}"/>
              </a:ext>
            </a:extLst>
          </xdr:cNvPr>
          <xdr:cNvSpPr>
            <a:spLocks noChangeArrowheads="1"/>
          </xdr:cNvSpPr>
        </xdr:nvSpPr>
        <xdr:spPr bwMode="auto">
          <a:xfrm>
            <a:off x="11627897" y="1510924"/>
            <a:ext cx="152400" cy="138113"/>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FF" mc:Ignorable="a14" a14:legacySpreadsheetColorIndex="12"/>
            </a:solidFill>
            <a:miter lim="800000"/>
            <a:headEnd/>
            <a:tailEnd/>
          </a:ln>
        </xdr:spPr>
      </xdr:sp>
      <xdr:sp macro="" textlink="">
        <xdr:nvSpPr>
          <xdr:cNvPr id="10" name="Rectangle 9">
            <a:extLst>
              <a:ext uri="{FF2B5EF4-FFF2-40B4-BE49-F238E27FC236}">
                <a16:creationId xmlns:a16="http://schemas.microsoft.com/office/drawing/2014/main" id="{00000000-0008-0000-0500-00000A000000}"/>
              </a:ext>
            </a:extLst>
          </xdr:cNvPr>
          <xdr:cNvSpPr>
            <a:spLocks noChangeArrowheads="1"/>
          </xdr:cNvSpPr>
        </xdr:nvSpPr>
        <xdr:spPr bwMode="auto">
          <a:xfrm>
            <a:off x="12205320" y="1248149"/>
            <a:ext cx="1516373" cy="22766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altLang="ja-JP" sz="1100" b="0" i="0" u="none" strike="noStrike" baseline="0">
                <a:solidFill>
                  <a:srgbClr val="000000"/>
                </a:solidFill>
                <a:latin typeface="ＭＳ Ｐゴシック"/>
                <a:ea typeface="ＭＳ Ｐゴシック"/>
              </a:rPr>
              <a:t>Sebelum Training</a:t>
            </a:r>
            <a:endParaRPr lang="ja-JP" altLang="en-US" sz="1100" b="0" i="0" u="none" strike="noStrike" baseline="0">
              <a:solidFill>
                <a:srgbClr val="000000"/>
              </a:solidFill>
              <a:latin typeface="ＭＳ Ｐゴシック"/>
              <a:ea typeface="ＭＳ Ｐゴシック"/>
            </a:endParaRPr>
          </a:p>
        </xdr:txBody>
      </xdr:sp>
      <xdr:sp macro="" textlink="">
        <xdr:nvSpPr>
          <xdr:cNvPr id="11" name="Rectangle 10">
            <a:extLst>
              <a:ext uri="{FF2B5EF4-FFF2-40B4-BE49-F238E27FC236}">
                <a16:creationId xmlns:a16="http://schemas.microsoft.com/office/drawing/2014/main" id="{00000000-0008-0000-0500-00000B000000}"/>
              </a:ext>
            </a:extLst>
          </xdr:cNvPr>
          <xdr:cNvSpPr>
            <a:spLocks noChangeArrowheads="1"/>
          </xdr:cNvSpPr>
        </xdr:nvSpPr>
        <xdr:spPr bwMode="auto">
          <a:xfrm>
            <a:off x="12215924" y="1475815"/>
            <a:ext cx="1495165" cy="18807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altLang="ja-JP" sz="1100" b="0" i="0" u="none" strike="noStrike" baseline="0">
                <a:solidFill>
                  <a:srgbClr val="000000"/>
                </a:solidFill>
                <a:latin typeface="ＭＳ Ｐゴシック"/>
                <a:ea typeface="ＭＳ Ｐゴシック"/>
              </a:rPr>
              <a:t>Sesudah training</a:t>
            </a:r>
            <a:endParaRPr lang="ja-JP" altLang="en-US" sz="1100" b="0" i="0" u="none" strike="noStrike" baseline="0">
              <a:solidFill>
                <a:srgbClr val="000000"/>
              </a:solidFill>
              <a:latin typeface="ＭＳ Ｐゴシック"/>
              <a:ea typeface="ＭＳ Ｐゴシック"/>
            </a:endParaRPr>
          </a:p>
        </xdr:txBody>
      </xdr:sp>
    </xdr:grpSp>
    <xdr:clientData/>
  </xdr:twoCellAnchor>
  <xdr:twoCellAnchor editAs="oneCell">
    <xdr:from>
      <xdr:col>14</xdr:col>
      <xdr:colOff>502227</xdr:colOff>
      <xdr:row>42</xdr:row>
      <xdr:rowOff>85928</xdr:rowOff>
    </xdr:from>
    <xdr:to>
      <xdr:col>22</xdr:col>
      <xdr:colOff>136814</xdr:colOff>
      <xdr:row>45</xdr:row>
      <xdr:rowOff>162790</xdr:rowOff>
    </xdr:to>
    <xdr:pic>
      <xdr:nvPicPr>
        <xdr:cNvPr id="12" name="Picture 11">
          <a:extLst>
            <a:ext uri="{FF2B5EF4-FFF2-40B4-BE49-F238E27FC236}">
              <a16:creationId xmlns:a16="http://schemas.microsoft.com/office/drawing/2014/main" id="{00000000-0008-0000-05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93952" y="6696278"/>
          <a:ext cx="4149437" cy="829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121228</xdr:colOff>
      <xdr:row>6</xdr:row>
      <xdr:rowOff>51954</xdr:rowOff>
    </xdr:from>
    <xdr:to>
      <xdr:col>22</xdr:col>
      <xdr:colOff>441614</xdr:colOff>
      <xdr:row>11</xdr:row>
      <xdr:rowOff>95248</xdr:rowOff>
    </xdr:to>
    <xdr:pic>
      <xdr:nvPicPr>
        <xdr:cNvPr id="13" name="Picture 12">
          <a:extLst>
            <a:ext uri="{FF2B5EF4-FFF2-40B4-BE49-F238E27FC236}">
              <a16:creationId xmlns:a16="http://schemas.microsoft.com/office/drawing/2014/main" id="{00000000-0008-0000-0500-00000D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665653" y="1080654"/>
          <a:ext cx="2282536" cy="8529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xdr:row>
      <xdr:rowOff>8659</xdr:rowOff>
    </xdr:from>
    <xdr:to>
      <xdr:col>8</xdr:col>
      <xdr:colOff>692728</xdr:colOff>
      <xdr:row>10</xdr:row>
      <xdr:rowOff>147203</xdr:rowOff>
    </xdr:to>
    <xdr:pic>
      <xdr:nvPicPr>
        <xdr:cNvPr id="14" name="Picture 13">
          <a:extLst>
            <a:ext uri="{FF2B5EF4-FFF2-40B4-BE49-F238E27FC236}">
              <a16:creationId xmlns:a16="http://schemas.microsoft.com/office/drawing/2014/main" id="{00000000-0008-0000-0500-00000E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524500" y="718704"/>
          <a:ext cx="1411433" cy="112568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9</xdr:col>
      <xdr:colOff>11259</xdr:colOff>
      <xdr:row>11</xdr:row>
      <xdr:rowOff>160193</xdr:rowOff>
    </xdr:from>
    <xdr:to>
      <xdr:col>22</xdr:col>
      <xdr:colOff>432955</xdr:colOff>
      <xdr:row>41</xdr:row>
      <xdr:rowOff>5195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85725</xdr:colOff>
      <xdr:row>5</xdr:row>
      <xdr:rowOff>133350</xdr:rowOff>
    </xdr:from>
    <xdr:to>
      <xdr:col>13</xdr:col>
      <xdr:colOff>590550</xdr:colOff>
      <xdr:row>8</xdr:row>
      <xdr:rowOff>104775</xdr:rowOff>
    </xdr:to>
    <xdr:sp macro="" textlink="">
      <xdr:nvSpPr>
        <xdr:cNvPr id="3" name="AutoShape 3">
          <a:extLst>
            <a:ext uri="{FF2B5EF4-FFF2-40B4-BE49-F238E27FC236}">
              <a16:creationId xmlns:a16="http://schemas.microsoft.com/office/drawing/2014/main" id="{00000000-0008-0000-0600-000003000000}"/>
            </a:ext>
          </a:extLst>
        </xdr:cNvPr>
        <xdr:cNvSpPr>
          <a:spLocks noChangeArrowheads="1"/>
        </xdr:cNvSpPr>
      </xdr:nvSpPr>
      <xdr:spPr bwMode="auto">
        <a:xfrm>
          <a:off x="9467850" y="1000125"/>
          <a:ext cx="504825" cy="457200"/>
        </a:xfrm>
        <a:prstGeom prst="rightArrow">
          <a:avLst>
            <a:gd name="adj1" fmla="val 50000"/>
            <a:gd name="adj2" fmla="val 25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17</xdr:col>
      <xdr:colOff>242449</xdr:colOff>
      <xdr:row>12</xdr:row>
      <xdr:rowOff>865</xdr:rowOff>
    </xdr:from>
    <xdr:to>
      <xdr:col>22</xdr:col>
      <xdr:colOff>4324</xdr:colOff>
      <xdr:row>14</xdr:row>
      <xdr:rowOff>64942</xdr:rowOff>
    </xdr:to>
    <xdr:grpSp>
      <xdr:nvGrpSpPr>
        <xdr:cNvPr id="4" name="Group 20">
          <a:extLst>
            <a:ext uri="{FF2B5EF4-FFF2-40B4-BE49-F238E27FC236}">
              <a16:creationId xmlns:a16="http://schemas.microsoft.com/office/drawing/2014/main" id="{00000000-0008-0000-0600-000004000000}"/>
            </a:ext>
          </a:extLst>
        </xdr:cNvPr>
        <xdr:cNvGrpSpPr>
          <a:grpSpLocks/>
        </xdr:cNvGrpSpPr>
      </xdr:nvGrpSpPr>
      <xdr:grpSpPr bwMode="auto">
        <a:xfrm>
          <a:off x="12148699" y="1999414"/>
          <a:ext cx="2398259" cy="387247"/>
          <a:chOff x="11208544" y="1238249"/>
          <a:chExt cx="2714625" cy="504825"/>
        </a:xfrm>
      </xdr:grpSpPr>
      <xdr:sp macro="" textlink="">
        <xdr:nvSpPr>
          <xdr:cNvPr id="5" name="Rectangle 4">
            <a:extLst>
              <a:ext uri="{FF2B5EF4-FFF2-40B4-BE49-F238E27FC236}">
                <a16:creationId xmlns:a16="http://schemas.microsoft.com/office/drawing/2014/main" id="{00000000-0008-0000-0600-000005000000}"/>
              </a:ext>
            </a:extLst>
          </xdr:cNvPr>
          <xdr:cNvSpPr>
            <a:spLocks noChangeArrowheads="1"/>
          </xdr:cNvSpPr>
        </xdr:nvSpPr>
        <xdr:spPr bwMode="auto">
          <a:xfrm>
            <a:off x="11208544" y="1238249"/>
            <a:ext cx="2714625" cy="5048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 name="Line 5">
            <a:extLst>
              <a:ext uri="{FF2B5EF4-FFF2-40B4-BE49-F238E27FC236}">
                <a16:creationId xmlns:a16="http://schemas.microsoft.com/office/drawing/2014/main" id="{00000000-0008-0000-0600-000006000000}"/>
              </a:ext>
            </a:extLst>
          </xdr:cNvPr>
          <xdr:cNvSpPr>
            <a:spLocks noChangeShapeType="1"/>
          </xdr:cNvSpPr>
        </xdr:nvSpPr>
        <xdr:spPr bwMode="auto">
          <a:xfrm>
            <a:off x="11273556" y="1373980"/>
            <a:ext cx="847725" cy="0"/>
          </a:xfrm>
          <a:prstGeom prst="line">
            <a:avLst/>
          </a:prstGeom>
          <a:noFill/>
          <a:ln w="28575">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noFill/>
              </a14:hiddenFill>
            </a:ext>
          </a:extLst>
        </xdr:spPr>
      </xdr:sp>
      <xdr:sp macro="" textlink="">
        <xdr:nvSpPr>
          <xdr:cNvPr id="7" name="Rectangle 6">
            <a:extLst>
              <a:ext uri="{FF2B5EF4-FFF2-40B4-BE49-F238E27FC236}">
                <a16:creationId xmlns:a16="http://schemas.microsoft.com/office/drawing/2014/main" id="{00000000-0008-0000-0600-000007000000}"/>
              </a:ext>
            </a:extLst>
          </xdr:cNvPr>
          <xdr:cNvSpPr>
            <a:spLocks noChangeArrowheads="1"/>
          </xdr:cNvSpPr>
        </xdr:nvSpPr>
        <xdr:spPr bwMode="auto">
          <a:xfrm>
            <a:off x="11626567" y="1306095"/>
            <a:ext cx="152400" cy="138112"/>
          </a:xfrm>
          <a:prstGeom prst="rect">
            <a:avLst/>
          </a:prstGeom>
          <a:solidFill>
            <a:srgbClr xmlns:mc="http://schemas.openxmlformats.org/markup-compatibility/2006" xmlns:a14="http://schemas.microsoft.com/office/drawing/2010/main" val="FF00FF" mc:Ignorable="a14" a14:legacySpreadsheetColorIndex="14"/>
          </a:solidFill>
          <a:ln w="9525">
            <a:solidFill>
              <a:srgbClr xmlns:mc="http://schemas.openxmlformats.org/markup-compatibility/2006" xmlns:a14="http://schemas.microsoft.com/office/drawing/2010/main" val="FF00FF" mc:Ignorable="a14" a14:legacySpreadsheetColorIndex="14"/>
            </a:solidFill>
            <a:miter lim="800000"/>
            <a:headEnd/>
            <a:tailEnd/>
          </a:ln>
        </xdr:spPr>
      </xdr:sp>
      <xdr:sp macro="" textlink="">
        <xdr:nvSpPr>
          <xdr:cNvPr id="8" name="Line 7">
            <a:extLst>
              <a:ext uri="{FF2B5EF4-FFF2-40B4-BE49-F238E27FC236}">
                <a16:creationId xmlns:a16="http://schemas.microsoft.com/office/drawing/2014/main" id="{00000000-0008-0000-0600-000008000000}"/>
              </a:ext>
            </a:extLst>
          </xdr:cNvPr>
          <xdr:cNvSpPr>
            <a:spLocks noChangeShapeType="1"/>
          </xdr:cNvSpPr>
        </xdr:nvSpPr>
        <xdr:spPr bwMode="auto">
          <a:xfrm>
            <a:off x="11274886" y="1583532"/>
            <a:ext cx="847725" cy="0"/>
          </a:xfrm>
          <a:prstGeom prst="line">
            <a:avLst/>
          </a:prstGeom>
          <a:noFill/>
          <a:ln w="2857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noFill/>
              </a14:hiddenFill>
            </a:ext>
          </a:extLst>
        </xdr:spPr>
      </xdr:sp>
      <xdr:sp macro="" textlink="">
        <xdr:nvSpPr>
          <xdr:cNvPr id="9" name="Rectangle 8">
            <a:extLst>
              <a:ext uri="{FF2B5EF4-FFF2-40B4-BE49-F238E27FC236}">
                <a16:creationId xmlns:a16="http://schemas.microsoft.com/office/drawing/2014/main" id="{00000000-0008-0000-0600-000009000000}"/>
              </a:ext>
            </a:extLst>
          </xdr:cNvPr>
          <xdr:cNvSpPr>
            <a:spLocks noChangeArrowheads="1"/>
          </xdr:cNvSpPr>
        </xdr:nvSpPr>
        <xdr:spPr bwMode="auto">
          <a:xfrm>
            <a:off x="11627897" y="1510924"/>
            <a:ext cx="152400" cy="138113"/>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FF" mc:Ignorable="a14" a14:legacySpreadsheetColorIndex="12"/>
            </a:solidFill>
            <a:miter lim="800000"/>
            <a:headEnd/>
            <a:tailEnd/>
          </a:ln>
        </xdr:spPr>
      </xdr:sp>
      <xdr:sp macro="" textlink="">
        <xdr:nvSpPr>
          <xdr:cNvPr id="10" name="Rectangle 9">
            <a:extLst>
              <a:ext uri="{FF2B5EF4-FFF2-40B4-BE49-F238E27FC236}">
                <a16:creationId xmlns:a16="http://schemas.microsoft.com/office/drawing/2014/main" id="{00000000-0008-0000-0600-00000A000000}"/>
              </a:ext>
            </a:extLst>
          </xdr:cNvPr>
          <xdr:cNvSpPr>
            <a:spLocks noChangeArrowheads="1"/>
          </xdr:cNvSpPr>
        </xdr:nvSpPr>
        <xdr:spPr bwMode="auto">
          <a:xfrm>
            <a:off x="12205320" y="1248149"/>
            <a:ext cx="1516373" cy="22766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altLang="ja-JP" sz="1100" b="0" i="0" u="none" strike="noStrike" baseline="0">
                <a:solidFill>
                  <a:srgbClr val="000000"/>
                </a:solidFill>
                <a:latin typeface="ＭＳ Ｐゴシック"/>
                <a:ea typeface="ＭＳ Ｐゴシック"/>
              </a:rPr>
              <a:t>Sebelum Training</a:t>
            </a:r>
            <a:endParaRPr lang="ja-JP" altLang="en-US" sz="1100" b="0" i="0" u="none" strike="noStrike" baseline="0">
              <a:solidFill>
                <a:srgbClr val="000000"/>
              </a:solidFill>
              <a:latin typeface="ＭＳ Ｐゴシック"/>
              <a:ea typeface="ＭＳ Ｐゴシック"/>
            </a:endParaRPr>
          </a:p>
        </xdr:txBody>
      </xdr:sp>
      <xdr:sp macro="" textlink="">
        <xdr:nvSpPr>
          <xdr:cNvPr id="11" name="Rectangle 10">
            <a:extLst>
              <a:ext uri="{FF2B5EF4-FFF2-40B4-BE49-F238E27FC236}">
                <a16:creationId xmlns:a16="http://schemas.microsoft.com/office/drawing/2014/main" id="{00000000-0008-0000-0600-00000B000000}"/>
              </a:ext>
            </a:extLst>
          </xdr:cNvPr>
          <xdr:cNvSpPr>
            <a:spLocks noChangeArrowheads="1"/>
          </xdr:cNvSpPr>
        </xdr:nvSpPr>
        <xdr:spPr bwMode="auto">
          <a:xfrm>
            <a:off x="12215924" y="1475815"/>
            <a:ext cx="1495165" cy="18807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altLang="ja-JP" sz="1100" b="0" i="0" u="none" strike="noStrike" baseline="0">
                <a:solidFill>
                  <a:srgbClr val="000000"/>
                </a:solidFill>
                <a:latin typeface="ＭＳ Ｐゴシック"/>
                <a:ea typeface="ＭＳ Ｐゴシック"/>
              </a:rPr>
              <a:t>Sesudah training</a:t>
            </a:r>
            <a:endParaRPr lang="ja-JP" altLang="en-US" sz="1100" b="0" i="0" u="none" strike="noStrike" baseline="0">
              <a:solidFill>
                <a:srgbClr val="000000"/>
              </a:solidFill>
              <a:latin typeface="ＭＳ Ｐゴシック"/>
              <a:ea typeface="ＭＳ Ｐゴシック"/>
            </a:endParaRPr>
          </a:p>
        </xdr:txBody>
      </xdr:sp>
    </xdr:grpSp>
    <xdr:clientData/>
  </xdr:twoCellAnchor>
  <xdr:twoCellAnchor editAs="oneCell">
    <xdr:from>
      <xdr:col>14</xdr:col>
      <xdr:colOff>502227</xdr:colOff>
      <xdr:row>42</xdr:row>
      <xdr:rowOff>85928</xdr:rowOff>
    </xdr:from>
    <xdr:to>
      <xdr:col>22</xdr:col>
      <xdr:colOff>136814</xdr:colOff>
      <xdr:row>45</xdr:row>
      <xdr:rowOff>162790</xdr:rowOff>
    </xdr:to>
    <xdr:pic>
      <xdr:nvPicPr>
        <xdr:cNvPr id="12" name="Picture 11">
          <a:extLst>
            <a:ext uri="{FF2B5EF4-FFF2-40B4-BE49-F238E27FC236}">
              <a16:creationId xmlns:a16="http://schemas.microsoft.com/office/drawing/2014/main" id="{00000000-0008-0000-06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93952" y="6696278"/>
          <a:ext cx="4149437" cy="829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51955</xdr:colOff>
      <xdr:row>4</xdr:row>
      <xdr:rowOff>8659</xdr:rowOff>
    </xdr:from>
    <xdr:to>
      <xdr:col>22</xdr:col>
      <xdr:colOff>406978</xdr:colOff>
      <xdr:row>11</xdr:row>
      <xdr:rowOff>60613</xdr:rowOff>
    </xdr:to>
    <xdr:pic>
      <xdr:nvPicPr>
        <xdr:cNvPr id="15" name="Picture 14">
          <a:extLst>
            <a:ext uri="{FF2B5EF4-FFF2-40B4-BE49-F238E27FC236}">
              <a16:creationId xmlns:a16="http://schemas.microsoft.com/office/drawing/2014/main" id="{00000000-0008-0000-0600-00000F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590319" y="718704"/>
          <a:ext cx="2303318" cy="12036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10027</xdr:colOff>
      <xdr:row>4</xdr:row>
      <xdr:rowOff>17007</xdr:rowOff>
    </xdr:from>
    <xdr:to>
      <xdr:col>8</xdr:col>
      <xdr:colOff>697366</xdr:colOff>
      <xdr:row>10</xdr:row>
      <xdr:rowOff>153080</xdr:rowOff>
    </xdr:to>
    <xdr:pic>
      <xdr:nvPicPr>
        <xdr:cNvPr id="16" name="Picture 15">
          <a:extLst>
            <a:ext uri="{FF2B5EF4-FFF2-40B4-BE49-F238E27FC236}">
              <a16:creationId xmlns:a16="http://schemas.microsoft.com/office/drawing/2014/main" id="{00000000-0008-0000-0600-000010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537929" y="722878"/>
          <a:ext cx="1401714" cy="110558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9</xdr:col>
      <xdr:colOff>11259</xdr:colOff>
      <xdr:row>11</xdr:row>
      <xdr:rowOff>160193</xdr:rowOff>
    </xdr:from>
    <xdr:to>
      <xdr:col>22</xdr:col>
      <xdr:colOff>432955</xdr:colOff>
      <xdr:row>41</xdr:row>
      <xdr:rowOff>5195</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85725</xdr:colOff>
      <xdr:row>5</xdr:row>
      <xdr:rowOff>133350</xdr:rowOff>
    </xdr:from>
    <xdr:to>
      <xdr:col>13</xdr:col>
      <xdr:colOff>590550</xdr:colOff>
      <xdr:row>8</xdr:row>
      <xdr:rowOff>104775</xdr:rowOff>
    </xdr:to>
    <xdr:sp macro="" textlink="">
      <xdr:nvSpPr>
        <xdr:cNvPr id="3" name="AutoShape 3">
          <a:extLst>
            <a:ext uri="{FF2B5EF4-FFF2-40B4-BE49-F238E27FC236}">
              <a16:creationId xmlns:a16="http://schemas.microsoft.com/office/drawing/2014/main" id="{00000000-0008-0000-0700-000003000000}"/>
            </a:ext>
          </a:extLst>
        </xdr:cNvPr>
        <xdr:cNvSpPr>
          <a:spLocks noChangeArrowheads="1"/>
        </xdr:cNvSpPr>
      </xdr:nvSpPr>
      <xdr:spPr bwMode="auto">
        <a:xfrm>
          <a:off x="9467850" y="1000125"/>
          <a:ext cx="504825" cy="457200"/>
        </a:xfrm>
        <a:prstGeom prst="rightArrow">
          <a:avLst>
            <a:gd name="adj1" fmla="val 50000"/>
            <a:gd name="adj2" fmla="val 25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17</xdr:col>
      <xdr:colOff>242449</xdr:colOff>
      <xdr:row>12</xdr:row>
      <xdr:rowOff>865</xdr:rowOff>
    </xdr:from>
    <xdr:to>
      <xdr:col>22</xdr:col>
      <xdr:colOff>4324</xdr:colOff>
      <xdr:row>14</xdr:row>
      <xdr:rowOff>64942</xdr:rowOff>
    </xdr:to>
    <xdr:grpSp>
      <xdr:nvGrpSpPr>
        <xdr:cNvPr id="4" name="Group 20">
          <a:extLst>
            <a:ext uri="{FF2B5EF4-FFF2-40B4-BE49-F238E27FC236}">
              <a16:creationId xmlns:a16="http://schemas.microsoft.com/office/drawing/2014/main" id="{00000000-0008-0000-0700-000004000000}"/>
            </a:ext>
          </a:extLst>
        </xdr:cNvPr>
        <xdr:cNvGrpSpPr>
          <a:grpSpLocks/>
        </xdr:cNvGrpSpPr>
      </xdr:nvGrpSpPr>
      <xdr:grpSpPr bwMode="auto">
        <a:xfrm>
          <a:off x="12114063" y="2027092"/>
          <a:ext cx="2376920" cy="393123"/>
          <a:chOff x="11208544" y="1238249"/>
          <a:chExt cx="2714625" cy="504825"/>
        </a:xfrm>
      </xdr:grpSpPr>
      <xdr:sp macro="" textlink="">
        <xdr:nvSpPr>
          <xdr:cNvPr id="5" name="Rectangle 4">
            <a:extLst>
              <a:ext uri="{FF2B5EF4-FFF2-40B4-BE49-F238E27FC236}">
                <a16:creationId xmlns:a16="http://schemas.microsoft.com/office/drawing/2014/main" id="{00000000-0008-0000-0700-000005000000}"/>
              </a:ext>
            </a:extLst>
          </xdr:cNvPr>
          <xdr:cNvSpPr>
            <a:spLocks noChangeArrowheads="1"/>
          </xdr:cNvSpPr>
        </xdr:nvSpPr>
        <xdr:spPr bwMode="auto">
          <a:xfrm>
            <a:off x="11208544" y="1238249"/>
            <a:ext cx="2714625" cy="5048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 name="Line 5">
            <a:extLst>
              <a:ext uri="{FF2B5EF4-FFF2-40B4-BE49-F238E27FC236}">
                <a16:creationId xmlns:a16="http://schemas.microsoft.com/office/drawing/2014/main" id="{00000000-0008-0000-0700-000006000000}"/>
              </a:ext>
            </a:extLst>
          </xdr:cNvPr>
          <xdr:cNvSpPr>
            <a:spLocks noChangeShapeType="1"/>
          </xdr:cNvSpPr>
        </xdr:nvSpPr>
        <xdr:spPr bwMode="auto">
          <a:xfrm>
            <a:off x="11273556" y="1373980"/>
            <a:ext cx="847725" cy="0"/>
          </a:xfrm>
          <a:prstGeom prst="line">
            <a:avLst/>
          </a:prstGeom>
          <a:noFill/>
          <a:ln w="28575">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noFill/>
              </a14:hiddenFill>
            </a:ext>
          </a:extLst>
        </xdr:spPr>
      </xdr:sp>
      <xdr:sp macro="" textlink="">
        <xdr:nvSpPr>
          <xdr:cNvPr id="7" name="Rectangle 6">
            <a:extLst>
              <a:ext uri="{FF2B5EF4-FFF2-40B4-BE49-F238E27FC236}">
                <a16:creationId xmlns:a16="http://schemas.microsoft.com/office/drawing/2014/main" id="{00000000-0008-0000-0700-000007000000}"/>
              </a:ext>
            </a:extLst>
          </xdr:cNvPr>
          <xdr:cNvSpPr>
            <a:spLocks noChangeArrowheads="1"/>
          </xdr:cNvSpPr>
        </xdr:nvSpPr>
        <xdr:spPr bwMode="auto">
          <a:xfrm>
            <a:off x="11626567" y="1306095"/>
            <a:ext cx="152400" cy="138112"/>
          </a:xfrm>
          <a:prstGeom prst="rect">
            <a:avLst/>
          </a:prstGeom>
          <a:solidFill>
            <a:srgbClr xmlns:mc="http://schemas.openxmlformats.org/markup-compatibility/2006" xmlns:a14="http://schemas.microsoft.com/office/drawing/2010/main" val="FF00FF" mc:Ignorable="a14" a14:legacySpreadsheetColorIndex="14"/>
          </a:solidFill>
          <a:ln w="9525">
            <a:solidFill>
              <a:srgbClr xmlns:mc="http://schemas.openxmlformats.org/markup-compatibility/2006" xmlns:a14="http://schemas.microsoft.com/office/drawing/2010/main" val="FF00FF" mc:Ignorable="a14" a14:legacySpreadsheetColorIndex="14"/>
            </a:solidFill>
            <a:miter lim="800000"/>
            <a:headEnd/>
            <a:tailEnd/>
          </a:ln>
        </xdr:spPr>
      </xdr:sp>
      <xdr:sp macro="" textlink="">
        <xdr:nvSpPr>
          <xdr:cNvPr id="8" name="Line 7">
            <a:extLst>
              <a:ext uri="{FF2B5EF4-FFF2-40B4-BE49-F238E27FC236}">
                <a16:creationId xmlns:a16="http://schemas.microsoft.com/office/drawing/2014/main" id="{00000000-0008-0000-0700-000008000000}"/>
              </a:ext>
            </a:extLst>
          </xdr:cNvPr>
          <xdr:cNvSpPr>
            <a:spLocks noChangeShapeType="1"/>
          </xdr:cNvSpPr>
        </xdr:nvSpPr>
        <xdr:spPr bwMode="auto">
          <a:xfrm>
            <a:off x="11274886" y="1583532"/>
            <a:ext cx="847725" cy="0"/>
          </a:xfrm>
          <a:prstGeom prst="line">
            <a:avLst/>
          </a:prstGeom>
          <a:noFill/>
          <a:ln w="2857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noFill/>
              </a14:hiddenFill>
            </a:ext>
          </a:extLst>
        </xdr:spPr>
      </xdr:sp>
      <xdr:sp macro="" textlink="">
        <xdr:nvSpPr>
          <xdr:cNvPr id="9" name="Rectangle 8">
            <a:extLst>
              <a:ext uri="{FF2B5EF4-FFF2-40B4-BE49-F238E27FC236}">
                <a16:creationId xmlns:a16="http://schemas.microsoft.com/office/drawing/2014/main" id="{00000000-0008-0000-0700-000009000000}"/>
              </a:ext>
            </a:extLst>
          </xdr:cNvPr>
          <xdr:cNvSpPr>
            <a:spLocks noChangeArrowheads="1"/>
          </xdr:cNvSpPr>
        </xdr:nvSpPr>
        <xdr:spPr bwMode="auto">
          <a:xfrm>
            <a:off x="11627897" y="1510924"/>
            <a:ext cx="152400" cy="138113"/>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FF" mc:Ignorable="a14" a14:legacySpreadsheetColorIndex="12"/>
            </a:solidFill>
            <a:miter lim="800000"/>
            <a:headEnd/>
            <a:tailEnd/>
          </a:ln>
        </xdr:spPr>
      </xdr:sp>
      <xdr:sp macro="" textlink="">
        <xdr:nvSpPr>
          <xdr:cNvPr id="10" name="Rectangle 9">
            <a:extLst>
              <a:ext uri="{FF2B5EF4-FFF2-40B4-BE49-F238E27FC236}">
                <a16:creationId xmlns:a16="http://schemas.microsoft.com/office/drawing/2014/main" id="{00000000-0008-0000-0700-00000A000000}"/>
              </a:ext>
            </a:extLst>
          </xdr:cNvPr>
          <xdr:cNvSpPr>
            <a:spLocks noChangeArrowheads="1"/>
          </xdr:cNvSpPr>
        </xdr:nvSpPr>
        <xdr:spPr bwMode="auto">
          <a:xfrm>
            <a:off x="12205320" y="1248149"/>
            <a:ext cx="1516373" cy="22766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altLang="ja-JP" sz="1100" b="0" i="0" u="none" strike="noStrike" baseline="0">
                <a:solidFill>
                  <a:srgbClr val="000000"/>
                </a:solidFill>
                <a:latin typeface="ＭＳ Ｐゴシック"/>
                <a:ea typeface="ＭＳ Ｐゴシック"/>
              </a:rPr>
              <a:t>Sebelum Training</a:t>
            </a:r>
            <a:endParaRPr lang="ja-JP" altLang="en-US" sz="1100" b="0" i="0" u="none" strike="noStrike" baseline="0">
              <a:solidFill>
                <a:srgbClr val="000000"/>
              </a:solidFill>
              <a:latin typeface="ＭＳ Ｐゴシック"/>
              <a:ea typeface="ＭＳ Ｐゴシック"/>
            </a:endParaRPr>
          </a:p>
        </xdr:txBody>
      </xdr:sp>
      <xdr:sp macro="" textlink="">
        <xdr:nvSpPr>
          <xdr:cNvPr id="11" name="Rectangle 10">
            <a:extLst>
              <a:ext uri="{FF2B5EF4-FFF2-40B4-BE49-F238E27FC236}">
                <a16:creationId xmlns:a16="http://schemas.microsoft.com/office/drawing/2014/main" id="{00000000-0008-0000-0700-00000B000000}"/>
              </a:ext>
            </a:extLst>
          </xdr:cNvPr>
          <xdr:cNvSpPr>
            <a:spLocks noChangeArrowheads="1"/>
          </xdr:cNvSpPr>
        </xdr:nvSpPr>
        <xdr:spPr bwMode="auto">
          <a:xfrm>
            <a:off x="12215924" y="1475815"/>
            <a:ext cx="1495165" cy="18807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altLang="ja-JP" sz="1100" b="0" i="0" u="none" strike="noStrike" baseline="0">
                <a:solidFill>
                  <a:srgbClr val="000000"/>
                </a:solidFill>
                <a:latin typeface="ＭＳ Ｐゴシック"/>
                <a:ea typeface="ＭＳ Ｐゴシック"/>
              </a:rPr>
              <a:t>Sesudah training</a:t>
            </a:r>
            <a:endParaRPr lang="ja-JP" altLang="en-US" sz="1100" b="0" i="0" u="none" strike="noStrike" baseline="0">
              <a:solidFill>
                <a:srgbClr val="000000"/>
              </a:solidFill>
              <a:latin typeface="ＭＳ Ｐゴシック"/>
              <a:ea typeface="ＭＳ Ｐゴシック"/>
            </a:endParaRPr>
          </a:p>
        </xdr:txBody>
      </xdr:sp>
    </xdr:grpSp>
    <xdr:clientData/>
  </xdr:twoCellAnchor>
  <xdr:twoCellAnchor editAs="oneCell">
    <xdr:from>
      <xdr:col>14</xdr:col>
      <xdr:colOff>502227</xdr:colOff>
      <xdr:row>42</xdr:row>
      <xdr:rowOff>85928</xdr:rowOff>
    </xdr:from>
    <xdr:to>
      <xdr:col>22</xdr:col>
      <xdr:colOff>136814</xdr:colOff>
      <xdr:row>45</xdr:row>
      <xdr:rowOff>162790</xdr:rowOff>
    </xdr:to>
    <xdr:pic>
      <xdr:nvPicPr>
        <xdr:cNvPr id="12" name="Picture 11">
          <a:extLst>
            <a:ext uri="{FF2B5EF4-FFF2-40B4-BE49-F238E27FC236}">
              <a16:creationId xmlns:a16="http://schemas.microsoft.com/office/drawing/2014/main" id="{00000000-0008-0000-07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93952" y="6696278"/>
          <a:ext cx="4149437" cy="829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86591</xdr:colOff>
      <xdr:row>4</xdr:row>
      <xdr:rowOff>103909</xdr:rowOff>
    </xdr:from>
    <xdr:to>
      <xdr:col>22</xdr:col>
      <xdr:colOff>441614</xdr:colOff>
      <xdr:row>11</xdr:row>
      <xdr:rowOff>155863</xdr:rowOff>
    </xdr:to>
    <xdr:pic>
      <xdr:nvPicPr>
        <xdr:cNvPr id="15" name="Picture 14">
          <a:extLst>
            <a:ext uri="{FF2B5EF4-FFF2-40B4-BE49-F238E27FC236}">
              <a16:creationId xmlns:a16="http://schemas.microsoft.com/office/drawing/2014/main" id="{00000000-0008-0000-0700-00000F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624955" y="813954"/>
          <a:ext cx="2303318" cy="12036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xdr:row>
      <xdr:rowOff>8659</xdr:rowOff>
    </xdr:from>
    <xdr:to>
      <xdr:col>8</xdr:col>
      <xdr:colOff>710045</xdr:colOff>
      <xdr:row>10</xdr:row>
      <xdr:rowOff>147204</xdr:rowOff>
    </xdr:to>
    <xdr:pic>
      <xdr:nvPicPr>
        <xdr:cNvPr id="16" name="Picture 15">
          <a:extLst>
            <a:ext uri="{FF2B5EF4-FFF2-40B4-BE49-F238E27FC236}">
              <a16:creationId xmlns:a16="http://schemas.microsoft.com/office/drawing/2014/main" id="{00000000-0008-0000-0700-000010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524500" y="718704"/>
          <a:ext cx="1428750" cy="112568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9</xdr:col>
      <xdr:colOff>11259</xdr:colOff>
      <xdr:row>11</xdr:row>
      <xdr:rowOff>160193</xdr:rowOff>
    </xdr:from>
    <xdr:to>
      <xdr:col>22</xdr:col>
      <xdr:colOff>432955</xdr:colOff>
      <xdr:row>41</xdr:row>
      <xdr:rowOff>5195</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85725</xdr:colOff>
      <xdr:row>5</xdr:row>
      <xdr:rowOff>133350</xdr:rowOff>
    </xdr:from>
    <xdr:to>
      <xdr:col>13</xdr:col>
      <xdr:colOff>590550</xdr:colOff>
      <xdr:row>8</xdr:row>
      <xdr:rowOff>104775</xdr:rowOff>
    </xdr:to>
    <xdr:sp macro="" textlink="">
      <xdr:nvSpPr>
        <xdr:cNvPr id="3" name="AutoShape 3">
          <a:extLst>
            <a:ext uri="{FF2B5EF4-FFF2-40B4-BE49-F238E27FC236}">
              <a16:creationId xmlns:a16="http://schemas.microsoft.com/office/drawing/2014/main" id="{00000000-0008-0000-0800-000003000000}"/>
            </a:ext>
          </a:extLst>
        </xdr:cNvPr>
        <xdr:cNvSpPr>
          <a:spLocks noChangeArrowheads="1"/>
        </xdr:cNvSpPr>
      </xdr:nvSpPr>
      <xdr:spPr bwMode="auto">
        <a:xfrm>
          <a:off x="9467850" y="1000125"/>
          <a:ext cx="504825" cy="457200"/>
        </a:xfrm>
        <a:prstGeom prst="rightArrow">
          <a:avLst>
            <a:gd name="adj1" fmla="val 50000"/>
            <a:gd name="adj2" fmla="val 25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17</xdr:col>
      <xdr:colOff>242449</xdr:colOff>
      <xdr:row>12</xdr:row>
      <xdr:rowOff>865</xdr:rowOff>
    </xdr:from>
    <xdr:to>
      <xdr:col>22</xdr:col>
      <xdr:colOff>4324</xdr:colOff>
      <xdr:row>14</xdr:row>
      <xdr:rowOff>64942</xdr:rowOff>
    </xdr:to>
    <xdr:grpSp>
      <xdr:nvGrpSpPr>
        <xdr:cNvPr id="4" name="Group 20">
          <a:extLst>
            <a:ext uri="{FF2B5EF4-FFF2-40B4-BE49-F238E27FC236}">
              <a16:creationId xmlns:a16="http://schemas.microsoft.com/office/drawing/2014/main" id="{00000000-0008-0000-0800-000004000000}"/>
            </a:ext>
          </a:extLst>
        </xdr:cNvPr>
        <xdr:cNvGrpSpPr>
          <a:grpSpLocks/>
        </xdr:cNvGrpSpPr>
      </xdr:nvGrpSpPr>
      <xdr:grpSpPr bwMode="auto">
        <a:xfrm>
          <a:off x="12114063" y="2027092"/>
          <a:ext cx="2376920" cy="393123"/>
          <a:chOff x="11208544" y="1238249"/>
          <a:chExt cx="2714625" cy="504825"/>
        </a:xfrm>
      </xdr:grpSpPr>
      <xdr:sp macro="" textlink="">
        <xdr:nvSpPr>
          <xdr:cNvPr id="5" name="Rectangle 4">
            <a:extLst>
              <a:ext uri="{FF2B5EF4-FFF2-40B4-BE49-F238E27FC236}">
                <a16:creationId xmlns:a16="http://schemas.microsoft.com/office/drawing/2014/main" id="{00000000-0008-0000-0800-000005000000}"/>
              </a:ext>
            </a:extLst>
          </xdr:cNvPr>
          <xdr:cNvSpPr>
            <a:spLocks noChangeArrowheads="1"/>
          </xdr:cNvSpPr>
        </xdr:nvSpPr>
        <xdr:spPr bwMode="auto">
          <a:xfrm>
            <a:off x="11208544" y="1238249"/>
            <a:ext cx="2714625" cy="5048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 name="Line 5">
            <a:extLst>
              <a:ext uri="{FF2B5EF4-FFF2-40B4-BE49-F238E27FC236}">
                <a16:creationId xmlns:a16="http://schemas.microsoft.com/office/drawing/2014/main" id="{00000000-0008-0000-0800-000006000000}"/>
              </a:ext>
            </a:extLst>
          </xdr:cNvPr>
          <xdr:cNvSpPr>
            <a:spLocks noChangeShapeType="1"/>
          </xdr:cNvSpPr>
        </xdr:nvSpPr>
        <xdr:spPr bwMode="auto">
          <a:xfrm>
            <a:off x="11273556" y="1373980"/>
            <a:ext cx="847725" cy="0"/>
          </a:xfrm>
          <a:prstGeom prst="line">
            <a:avLst/>
          </a:prstGeom>
          <a:noFill/>
          <a:ln w="28575">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noFill/>
              </a14:hiddenFill>
            </a:ext>
          </a:extLst>
        </xdr:spPr>
      </xdr:sp>
      <xdr:sp macro="" textlink="">
        <xdr:nvSpPr>
          <xdr:cNvPr id="7" name="Rectangle 6">
            <a:extLst>
              <a:ext uri="{FF2B5EF4-FFF2-40B4-BE49-F238E27FC236}">
                <a16:creationId xmlns:a16="http://schemas.microsoft.com/office/drawing/2014/main" id="{00000000-0008-0000-0800-000007000000}"/>
              </a:ext>
            </a:extLst>
          </xdr:cNvPr>
          <xdr:cNvSpPr>
            <a:spLocks noChangeArrowheads="1"/>
          </xdr:cNvSpPr>
        </xdr:nvSpPr>
        <xdr:spPr bwMode="auto">
          <a:xfrm>
            <a:off x="11626567" y="1306095"/>
            <a:ext cx="152400" cy="138112"/>
          </a:xfrm>
          <a:prstGeom prst="rect">
            <a:avLst/>
          </a:prstGeom>
          <a:solidFill>
            <a:srgbClr xmlns:mc="http://schemas.openxmlformats.org/markup-compatibility/2006" xmlns:a14="http://schemas.microsoft.com/office/drawing/2010/main" val="FF00FF" mc:Ignorable="a14" a14:legacySpreadsheetColorIndex="14"/>
          </a:solidFill>
          <a:ln w="9525">
            <a:solidFill>
              <a:srgbClr xmlns:mc="http://schemas.openxmlformats.org/markup-compatibility/2006" xmlns:a14="http://schemas.microsoft.com/office/drawing/2010/main" val="FF00FF" mc:Ignorable="a14" a14:legacySpreadsheetColorIndex="14"/>
            </a:solidFill>
            <a:miter lim="800000"/>
            <a:headEnd/>
            <a:tailEnd/>
          </a:ln>
        </xdr:spPr>
      </xdr:sp>
      <xdr:sp macro="" textlink="">
        <xdr:nvSpPr>
          <xdr:cNvPr id="8" name="Line 7">
            <a:extLst>
              <a:ext uri="{FF2B5EF4-FFF2-40B4-BE49-F238E27FC236}">
                <a16:creationId xmlns:a16="http://schemas.microsoft.com/office/drawing/2014/main" id="{00000000-0008-0000-0800-000008000000}"/>
              </a:ext>
            </a:extLst>
          </xdr:cNvPr>
          <xdr:cNvSpPr>
            <a:spLocks noChangeShapeType="1"/>
          </xdr:cNvSpPr>
        </xdr:nvSpPr>
        <xdr:spPr bwMode="auto">
          <a:xfrm>
            <a:off x="11274886" y="1583532"/>
            <a:ext cx="847725" cy="0"/>
          </a:xfrm>
          <a:prstGeom prst="line">
            <a:avLst/>
          </a:prstGeom>
          <a:noFill/>
          <a:ln w="2857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noFill/>
              </a14:hiddenFill>
            </a:ext>
          </a:extLst>
        </xdr:spPr>
      </xdr:sp>
      <xdr:sp macro="" textlink="">
        <xdr:nvSpPr>
          <xdr:cNvPr id="9" name="Rectangle 8">
            <a:extLst>
              <a:ext uri="{FF2B5EF4-FFF2-40B4-BE49-F238E27FC236}">
                <a16:creationId xmlns:a16="http://schemas.microsoft.com/office/drawing/2014/main" id="{00000000-0008-0000-0800-000009000000}"/>
              </a:ext>
            </a:extLst>
          </xdr:cNvPr>
          <xdr:cNvSpPr>
            <a:spLocks noChangeArrowheads="1"/>
          </xdr:cNvSpPr>
        </xdr:nvSpPr>
        <xdr:spPr bwMode="auto">
          <a:xfrm>
            <a:off x="11627897" y="1510924"/>
            <a:ext cx="152400" cy="138113"/>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FF" mc:Ignorable="a14" a14:legacySpreadsheetColorIndex="12"/>
            </a:solidFill>
            <a:miter lim="800000"/>
            <a:headEnd/>
            <a:tailEnd/>
          </a:ln>
        </xdr:spPr>
      </xdr:sp>
      <xdr:sp macro="" textlink="">
        <xdr:nvSpPr>
          <xdr:cNvPr id="10" name="Rectangle 9">
            <a:extLst>
              <a:ext uri="{FF2B5EF4-FFF2-40B4-BE49-F238E27FC236}">
                <a16:creationId xmlns:a16="http://schemas.microsoft.com/office/drawing/2014/main" id="{00000000-0008-0000-0800-00000A000000}"/>
              </a:ext>
            </a:extLst>
          </xdr:cNvPr>
          <xdr:cNvSpPr>
            <a:spLocks noChangeArrowheads="1"/>
          </xdr:cNvSpPr>
        </xdr:nvSpPr>
        <xdr:spPr bwMode="auto">
          <a:xfrm>
            <a:off x="12205320" y="1248149"/>
            <a:ext cx="1516373" cy="22766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altLang="ja-JP" sz="1100" b="0" i="0" u="none" strike="noStrike" baseline="0">
                <a:solidFill>
                  <a:srgbClr val="000000"/>
                </a:solidFill>
                <a:latin typeface="ＭＳ Ｐゴシック"/>
                <a:ea typeface="ＭＳ Ｐゴシック"/>
              </a:rPr>
              <a:t>Sebelum Training</a:t>
            </a:r>
            <a:endParaRPr lang="ja-JP" altLang="en-US" sz="1100" b="0" i="0" u="none" strike="noStrike" baseline="0">
              <a:solidFill>
                <a:srgbClr val="000000"/>
              </a:solidFill>
              <a:latin typeface="ＭＳ Ｐゴシック"/>
              <a:ea typeface="ＭＳ Ｐゴシック"/>
            </a:endParaRPr>
          </a:p>
        </xdr:txBody>
      </xdr:sp>
      <xdr:sp macro="" textlink="">
        <xdr:nvSpPr>
          <xdr:cNvPr id="11" name="Rectangle 10">
            <a:extLst>
              <a:ext uri="{FF2B5EF4-FFF2-40B4-BE49-F238E27FC236}">
                <a16:creationId xmlns:a16="http://schemas.microsoft.com/office/drawing/2014/main" id="{00000000-0008-0000-0800-00000B000000}"/>
              </a:ext>
            </a:extLst>
          </xdr:cNvPr>
          <xdr:cNvSpPr>
            <a:spLocks noChangeArrowheads="1"/>
          </xdr:cNvSpPr>
        </xdr:nvSpPr>
        <xdr:spPr bwMode="auto">
          <a:xfrm>
            <a:off x="12215924" y="1475815"/>
            <a:ext cx="1495165" cy="18807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altLang="ja-JP" sz="1100" b="0" i="0" u="none" strike="noStrike" baseline="0">
                <a:solidFill>
                  <a:srgbClr val="000000"/>
                </a:solidFill>
                <a:latin typeface="ＭＳ Ｐゴシック"/>
                <a:ea typeface="ＭＳ Ｐゴシック"/>
              </a:rPr>
              <a:t>Sesudah training</a:t>
            </a:r>
            <a:endParaRPr lang="ja-JP" altLang="en-US" sz="1100" b="0" i="0" u="none" strike="noStrike" baseline="0">
              <a:solidFill>
                <a:srgbClr val="000000"/>
              </a:solidFill>
              <a:latin typeface="ＭＳ Ｐゴシック"/>
              <a:ea typeface="ＭＳ Ｐゴシック"/>
            </a:endParaRPr>
          </a:p>
        </xdr:txBody>
      </xdr:sp>
    </xdr:grpSp>
    <xdr:clientData/>
  </xdr:twoCellAnchor>
  <xdr:twoCellAnchor editAs="oneCell">
    <xdr:from>
      <xdr:col>14</xdr:col>
      <xdr:colOff>502227</xdr:colOff>
      <xdr:row>42</xdr:row>
      <xdr:rowOff>85928</xdr:rowOff>
    </xdr:from>
    <xdr:to>
      <xdr:col>22</xdr:col>
      <xdr:colOff>136814</xdr:colOff>
      <xdr:row>45</xdr:row>
      <xdr:rowOff>162790</xdr:rowOff>
    </xdr:to>
    <xdr:pic>
      <xdr:nvPicPr>
        <xdr:cNvPr id="12" name="Picture 11">
          <a:extLst>
            <a:ext uri="{FF2B5EF4-FFF2-40B4-BE49-F238E27FC236}">
              <a16:creationId xmlns:a16="http://schemas.microsoft.com/office/drawing/2014/main" id="{00000000-0008-0000-08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93952" y="6696278"/>
          <a:ext cx="4149437" cy="829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86591</xdr:colOff>
      <xdr:row>4</xdr:row>
      <xdr:rowOff>103909</xdr:rowOff>
    </xdr:from>
    <xdr:to>
      <xdr:col>22</xdr:col>
      <xdr:colOff>441614</xdr:colOff>
      <xdr:row>11</xdr:row>
      <xdr:rowOff>155863</xdr:rowOff>
    </xdr:to>
    <xdr:pic>
      <xdr:nvPicPr>
        <xdr:cNvPr id="13" name="Picture 12">
          <a:extLst>
            <a:ext uri="{FF2B5EF4-FFF2-40B4-BE49-F238E27FC236}">
              <a16:creationId xmlns:a16="http://schemas.microsoft.com/office/drawing/2014/main" id="{00000000-0008-0000-0800-00000D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631016" y="808759"/>
          <a:ext cx="2317173" cy="11854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xdr:row>
      <xdr:rowOff>8659</xdr:rowOff>
    </xdr:from>
    <xdr:to>
      <xdr:col>8</xdr:col>
      <xdr:colOff>710045</xdr:colOff>
      <xdr:row>10</xdr:row>
      <xdr:rowOff>147204</xdr:rowOff>
    </xdr:to>
    <xdr:pic>
      <xdr:nvPicPr>
        <xdr:cNvPr id="14" name="Picture 13">
          <a:extLst>
            <a:ext uri="{FF2B5EF4-FFF2-40B4-BE49-F238E27FC236}">
              <a16:creationId xmlns:a16="http://schemas.microsoft.com/office/drawing/2014/main" id="{00000000-0008-0000-0800-00000E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524500" y="718704"/>
          <a:ext cx="1428750" cy="112568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202.15.143.26\&#20849;&#26377;\TEMP\SODIR0\&#36039;&#26009;\0110-0220&#27835;&#20855;&#20986;&#33655;&#23455;&#32318;(&#20840;&#3709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集計"/>
      <sheetName val="集計 (2)"/>
      <sheetName val="出荷実績"/>
      <sheetName val="ZAIKO"/>
      <sheetName val="TB"/>
      <sheetName val="TB (PHP)"/>
      <sheetName val="T_GetMas_Hinban"/>
      <sheetName val="T_GetOperating_Schedule"/>
      <sheetName val="2104H"/>
      <sheetName val="Ａ車型"/>
      <sheetName val="SQL"/>
      <sheetName val="T_銅ベースDrp"/>
      <sheetName val="三発受信日-1日_原紙"/>
      <sheetName val="三発受信日_原紙"/>
      <sheetName val="照会条件"/>
      <sheetName val="WORK2"/>
      <sheetName val="払出日程表原紙"/>
      <sheetName val="ASEAN Details"/>
      <sheetName val="ｵﾘｼﾞﾅﾙ"/>
      <sheetName val="Summary"/>
      <sheetName val="データ"/>
      <sheetName val="NWEC1020"/>
      <sheetName val="切替率"/>
      <sheetName val="三点セット"/>
      <sheetName val="LIST"/>
      <sheetName val="Master"/>
      <sheetName val="#0"/>
      <sheetName val="集計結果詳細"/>
      <sheetName val="クエリ5"/>
      <sheetName val="SUM14ZC1"/>
      <sheetName val="3 Months Loads Plant 5"/>
      <sheetName val="最新基準単価 "/>
      <sheetName val="金日HZR0505"/>
      <sheetName val="内売@設定資料0630"/>
      <sheetName val="0410"/>
      <sheetName val="0411"/>
      <sheetName val="0412"/>
      <sheetName val="0501"/>
      <sheetName val="0502"/>
      <sheetName val="0503"/>
      <sheetName val="0504"/>
      <sheetName val="0505"/>
      <sheetName val="0506"/>
      <sheetName val="0507"/>
      <sheetName val="0508"/>
      <sheetName val="0509"/>
      <sheetName val="0510"/>
      <sheetName val="新依頼書11年上期新規"/>
      <sheetName val="T_Haibun_Kbn"/>
      <sheetName val="ﾘｽﾄ"/>
      <sheetName val="BC01_Mas_Factory"/>
      <sheetName val="原単位表"/>
    </sheetNames>
    <sheetDataSet>
      <sheetData sheetId="0" refreshError="1"/>
      <sheetData sheetId="1" refreshError="1"/>
      <sheetData sheetId="2">
        <row r="2">
          <cell r="A2" t="str">
            <v>JigBunruiCode</v>
          </cell>
          <cell r="B2" t="str">
            <v>SyukkaQtyの合計</v>
          </cell>
          <cell r="C2" t="str">
            <v>UriKeiKingakuの合計</v>
          </cell>
        </row>
        <row r="3">
          <cell r="A3" t="str">
            <v>B01</v>
          </cell>
          <cell r="B3">
            <v>2752</v>
          </cell>
          <cell r="C3">
            <v>2253344</v>
          </cell>
        </row>
        <row r="4">
          <cell r="A4" t="str">
            <v>B02</v>
          </cell>
          <cell r="B4">
            <v>29</v>
          </cell>
          <cell r="C4">
            <v>66462</v>
          </cell>
        </row>
        <row r="5">
          <cell r="A5" t="str">
            <v>B03</v>
          </cell>
          <cell r="B5">
            <v>1270</v>
          </cell>
          <cell r="C5">
            <v>1478204</v>
          </cell>
        </row>
        <row r="6">
          <cell r="A6" t="str">
            <v>B04</v>
          </cell>
          <cell r="B6">
            <v>67</v>
          </cell>
          <cell r="C6">
            <v>161948</v>
          </cell>
        </row>
        <row r="7">
          <cell r="A7" t="str">
            <v>B05</v>
          </cell>
          <cell r="B7">
            <v>2447</v>
          </cell>
          <cell r="C7">
            <v>2006177</v>
          </cell>
        </row>
        <row r="8">
          <cell r="A8" t="str">
            <v>B06</v>
          </cell>
          <cell r="B8">
            <v>158</v>
          </cell>
          <cell r="C8">
            <v>294626</v>
          </cell>
        </row>
        <row r="9">
          <cell r="A9" t="str">
            <v>B07</v>
          </cell>
          <cell r="B9">
            <v>27</v>
          </cell>
          <cell r="C9">
            <v>222936</v>
          </cell>
        </row>
        <row r="10">
          <cell r="A10" t="str">
            <v>B08</v>
          </cell>
          <cell r="B10">
            <v>6</v>
          </cell>
          <cell r="C10">
            <v>13897</v>
          </cell>
        </row>
        <row r="11">
          <cell r="A11" t="str">
            <v>B09</v>
          </cell>
          <cell r="B11">
            <v>37311</v>
          </cell>
          <cell r="C11">
            <v>51349978</v>
          </cell>
        </row>
        <row r="12">
          <cell r="A12" t="str">
            <v>B10</v>
          </cell>
          <cell r="B12">
            <v>3113</v>
          </cell>
          <cell r="C12">
            <v>3942630</v>
          </cell>
        </row>
        <row r="13">
          <cell r="A13" t="str">
            <v>B11</v>
          </cell>
          <cell r="B13">
            <v>315</v>
          </cell>
          <cell r="C13">
            <v>374333</v>
          </cell>
        </row>
        <row r="14">
          <cell r="A14" t="str">
            <v>B12</v>
          </cell>
          <cell r="B14">
            <v>108</v>
          </cell>
          <cell r="C14">
            <v>18166</v>
          </cell>
        </row>
        <row r="15">
          <cell r="A15" t="str">
            <v>B13</v>
          </cell>
          <cell r="B15">
            <v>328</v>
          </cell>
          <cell r="C15">
            <v>51606</v>
          </cell>
        </row>
        <row r="16">
          <cell r="A16" t="str">
            <v>B14</v>
          </cell>
          <cell r="B16">
            <v>503</v>
          </cell>
          <cell r="C16">
            <v>98208</v>
          </cell>
        </row>
        <row r="17">
          <cell r="A17" t="str">
            <v>B15</v>
          </cell>
          <cell r="B17">
            <v>156</v>
          </cell>
          <cell r="C17">
            <v>309829</v>
          </cell>
        </row>
        <row r="18">
          <cell r="A18" t="str">
            <v>B17</v>
          </cell>
          <cell r="B18">
            <v>362</v>
          </cell>
          <cell r="C18">
            <v>604796</v>
          </cell>
        </row>
        <row r="19">
          <cell r="A19" t="str">
            <v>B19</v>
          </cell>
          <cell r="B19">
            <v>437</v>
          </cell>
          <cell r="C19">
            <v>698309</v>
          </cell>
        </row>
        <row r="20">
          <cell r="A20" t="str">
            <v>B20</v>
          </cell>
          <cell r="B20">
            <v>9</v>
          </cell>
          <cell r="C20">
            <v>11759</v>
          </cell>
        </row>
        <row r="21">
          <cell r="A21" t="str">
            <v>B23</v>
          </cell>
          <cell r="B21">
            <v>5261</v>
          </cell>
          <cell r="C21">
            <v>6527112</v>
          </cell>
        </row>
        <row r="22">
          <cell r="A22" t="str">
            <v>B24</v>
          </cell>
          <cell r="B22">
            <v>452</v>
          </cell>
          <cell r="C22">
            <v>754940</v>
          </cell>
        </row>
        <row r="23">
          <cell r="A23" t="str">
            <v>B25</v>
          </cell>
          <cell r="B23">
            <v>2527</v>
          </cell>
          <cell r="C23">
            <v>920686</v>
          </cell>
        </row>
        <row r="24">
          <cell r="A24" t="str">
            <v>B26</v>
          </cell>
          <cell r="B24">
            <v>48</v>
          </cell>
          <cell r="C24">
            <v>459422</v>
          </cell>
        </row>
        <row r="25">
          <cell r="A25" t="str">
            <v>C01</v>
          </cell>
          <cell r="B25">
            <v>15170</v>
          </cell>
          <cell r="C25">
            <v>49925207</v>
          </cell>
        </row>
        <row r="26">
          <cell r="A26" t="str">
            <v>C02</v>
          </cell>
          <cell r="B26">
            <v>2057</v>
          </cell>
          <cell r="C26">
            <v>5755475</v>
          </cell>
        </row>
        <row r="27">
          <cell r="A27" t="str">
            <v>C03</v>
          </cell>
          <cell r="B27">
            <v>7892</v>
          </cell>
          <cell r="C27">
            <v>27200762</v>
          </cell>
        </row>
        <row r="28">
          <cell r="A28" t="str">
            <v>C04</v>
          </cell>
          <cell r="B28">
            <v>722</v>
          </cell>
          <cell r="C28">
            <v>2767768</v>
          </cell>
        </row>
        <row r="29">
          <cell r="A29" t="str">
            <v>C05</v>
          </cell>
          <cell r="B29">
            <v>19247</v>
          </cell>
          <cell r="C29">
            <v>58544020</v>
          </cell>
        </row>
        <row r="30">
          <cell r="A30" t="str">
            <v>C06</v>
          </cell>
          <cell r="B30">
            <v>4095</v>
          </cell>
          <cell r="C30">
            <v>15514735</v>
          </cell>
        </row>
        <row r="31">
          <cell r="A31" t="str">
            <v>C07</v>
          </cell>
          <cell r="B31">
            <v>83</v>
          </cell>
          <cell r="C31">
            <v>365558</v>
          </cell>
        </row>
        <row r="32">
          <cell r="A32" t="str">
            <v>C08</v>
          </cell>
          <cell r="B32">
            <v>43</v>
          </cell>
          <cell r="C32">
            <v>165547</v>
          </cell>
        </row>
        <row r="33">
          <cell r="A33" t="str">
            <v>C09</v>
          </cell>
          <cell r="B33">
            <v>9</v>
          </cell>
          <cell r="C33">
            <v>30927</v>
          </cell>
        </row>
        <row r="34">
          <cell r="A34" t="str">
            <v>C10</v>
          </cell>
          <cell r="B34">
            <v>2</v>
          </cell>
          <cell r="C34">
            <v>5565</v>
          </cell>
        </row>
        <row r="35">
          <cell r="A35" t="str">
            <v>C11</v>
          </cell>
          <cell r="B35">
            <v>37122</v>
          </cell>
          <cell r="C35">
            <v>77282704</v>
          </cell>
        </row>
        <row r="36">
          <cell r="A36" t="str">
            <v>C12</v>
          </cell>
          <cell r="B36">
            <v>4079</v>
          </cell>
          <cell r="C36">
            <v>7127711</v>
          </cell>
        </row>
        <row r="37">
          <cell r="A37" t="str">
            <v>C13</v>
          </cell>
          <cell r="B37">
            <v>1036</v>
          </cell>
          <cell r="C37">
            <v>1862875</v>
          </cell>
        </row>
        <row r="38">
          <cell r="A38" t="str">
            <v>C14</v>
          </cell>
          <cell r="B38">
            <v>32</v>
          </cell>
          <cell r="C38">
            <v>275813</v>
          </cell>
        </row>
        <row r="39">
          <cell r="A39" t="str">
            <v>C15</v>
          </cell>
          <cell r="B39">
            <v>4</v>
          </cell>
          <cell r="C39">
            <v>26498</v>
          </cell>
        </row>
        <row r="40">
          <cell r="A40" t="str">
            <v>C16</v>
          </cell>
          <cell r="B40">
            <v>261</v>
          </cell>
          <cell r="C40">
            <v>874085</v>
          </cell>
        </row>
        <row r="41">
          <cell r="A41" t="str">
            <v>C17</v>
          </cell>
          <cell r="B41">
            <v>114</v>
          </cell>
          <cell r="C41">
            <v>442309</v>
          </cell>
        </row>
        <row r="42">
          <cell r="A42" t="str">
            <v>D01</v>
          </cell>
          <cell r="B42">
            <v>1918</v>
          </cell>
          <cell r="C42">
            <v>38840198</v>
          </cell>
        </row>
        <row r="43">
          <cell r="A43" t="str">
            <v>D02</v>
          </cell>
          <cell r="B43">
            <v>25</v>
          </cell>
          <cell r="C43">
            <v>359935</v>
          </cell>
        </row>
        <row r="44">
          <cell r="A44" t="str">
            <v>D03</v>
          </cell>
          <cell r="B44">
            <v>8</v>
          </cell>
          <cell r="C44">
            <v>166834</v>
          </cell>
        </row>
        <row r="45">
          <cell r="A45" t="str">
            <v>D05</v>
          </cell>
          <cell r="B45">
            <v>6</v>
          </cell>
          <cell r="C45">
            <v>98653</v>
          </cell>
        </row>
        <row r="46">
          <cell r="A46" t="str">
            <v>D06</v>
          </cell>
          <cell r="B46">
            <v>74</v>
          </cell>
          <cell r="C46">
            <v>1463669</v>
          </cell>
        </row>
        <row r="47">
          <cell r="A47" t="str">
            <v>D07</v>
          </cell>
          <cell r="B47">
            <v>420</v>
          </cell>
          <cell r="C47">
            <v>24586893</v>
          </cell>
        </row>
        <row r="48">
          <cell r="A48" t="str">
            <v>D08</v>
          </cell>
          <cell r="B48">
            <v>10</v>
          </cell>
          <cell r="C48">
            <v>881127</v>
          </cell>
        </row>
        <row r="49">
          <cell r="A49" t="str">
            <v>D09</v>
          </cell>
          <cell r="B49">
            <v>37</v>
          </cell>
          <cell r="C49">
            <v>3295758</v>
          </cell>
        </row>
        <row r="50">
          <cell r="A50" t="str">
            <v>D10</v>
          </cell>
          <cell r="B50">
            <v>1</v>
          </cell>
          <cell r="C50">
            <v>18715</v>
          </cell>
        </row>
        <row r="51">
          <cell r="A51" t="str">
            <v>D16</v>
          </cell>
          <cell r="B51">
            <v>954</v>
          </cell>
          <cell r="C51">
            <v>16636614</v>
          </cell>
        </row>
        <row r="52">
          <cell r="A52" t="str">
            <v>D17</v>
          </cell>
          <cell r="B52">
            <v>13</v>
          </cell>
          <cell r="C52">
            <v>180802</v>
          </cell>
        </row>
        <row r="53">
          <cell r="A53" t="str">
            <v>D18</v>
          </cell>
          <cell r="B53">
            <v>12</v>
          </cell>
          <cell r="C53">
            <v>268657</v>
          </cell>
        </row>
        <row r="54">
          <cell r="A54" t="str">
            <v>D19</v>
          </cell>
          <cell r="B54">
            <v>1190</v>
          </cell>
          <cell r="C54">
            <v>5960351</v>
          </cell>
        </row>
        <row r="55">
          <cell r="A55" t="str">
            <v>D20</v>
          </cell>
          <cell r="B55">
            <v>14</v>
          </cell>
          <cell r="C55">
            <v>128155</v>
          </cell>
        </row>
        <row r="56">
          <cell r="A56" t="str">
            <v>D21</v>
          </cell>
          <cell r="B56">
            <v>1</v>
          </cell>
          <cell r="C56">
            <v>1100</v>
          </cell>
        </row>
        <row r="57">
          <cell r="A57" t="str">
            <v>D22</v>
          </cell>
          <cell r="B57">
            <v>433</v>
          </cell>
          <cell r="C57">
            <v>836955</v>
          </cell>
        </row>
        <row r="58">
          <cell r="A58" t="str">
            <v>D23</v>
          </cell>
          <cell r="B58">
            <v>4441</v>
          </cell>
          <cell r="C58">
            <v>16672497</v>
          </cell>
        </row>
        <row r="59">
          <cell r="A59" t="str">
            <v>D26</v>
          </cell>
          <cell r="B59">
            <v>52</v>
          </cell>
          <cell r="C59">
            <v>2336693</v>
          </cell>
        </row>
        <row r="60">
          <cell r="A60" t="str">
            <v>D27</v>
          </cell>
          <cell r="B60">
            <v>380</v>
          </cell>
          <cell r="C60">
            <v>2119064</v>
          </cell>
        </row>
        <row r="61">
          <cell r="A61" t="str">
            <v>D29</v>
          </cell>
          <cell r="B61">
            <v>218</v>
          </cell>
          <cell r="C61">
            <v>3809421</v>
          </cell>
        </row>
        <row r="62">
          <cell r="A62" t="str">
            <v>D31</v>
          </cell>
          <cell r="B62">
            <v>10</v>
          </cell>
          <cell r="C62">
            <v>146184</v>
          </cell>
        </row>
        <row r="63">
          <cell r="A63" t="str">
            <v>D34</v>
          </cell>
          <cell r="B63">
            <v>663</v>
          </cell>
          <cell r="C63">
            <v>9422876</v>
          </cell>
        </row>
        <row r="64">
          <cell r="A64" t="str">
            <v>D35</v>
          </cell>
          <cell r="B64">
            <v>1</v>
          </cell>
          <cell r="C64">
            <v>28637</v>
          </cell>
        </row>
        <row r="65">
          <cell r="A65" t="str">
            <v>D36</v>
          </cell>
          <cell r="B65">
            <v>169</v>
          </cell>
          <cell r="C65">
            <v>5066161</v>
          </cell>
        </row>
        <row r="66">
          <cell r="A66" t="str">
            <v>D38</v>
          </cell>
          <cell r="B66">
            <v>9</v>
          </cell>
          <cell r="C66">
            <v>303223</v>
          </cell>
        </row>
        <row r="67">
          <cell r="A67" t="str">
            <v>D39</v>
          </cell>
          <cell r="B67">
            <v>1</v>
          </cell>
          <cell r="C67">
            <v>11374</v>
          </cell>
        </row>
        <row r="68">
          <cell r="A68" t="str">
            <v>E01</v>
          </cell>
          <cell r="B68">
            <v>32</v>
          </cell>
          <cell r="C68">
            <v>173238</v>
          </cell>
        </row>
        <row r="69">
          <cell r="A69" t="str">
            <v>E02</v>
          </cell>
          <cell r="B69">
            <v>15</v>
          </cell>
          <cell r="C69">
            <v>91032</v>
          </cell>
        </row>
        <row r="70">
          <cell r="A70" t="str">
            <v>E03</v>
          </cell>
          <cell r="B70">
            <v>244</v>
          </cell>
          <cell r="C70">
            <v>826957</v>
          </cell>
        </row>
        <row r="71">
          <cell r="A71" t="str">
            <v>E04</v>
          </cell>
          <cell r="B71">
            <v>27</v>
          </cell>
          <cell r="C71">
            <v>60323</v>
          </cell>
        </row>
        <row r="72">
          <cell r="A72" t="str">
            <v>E05</v>
          </cell>
          <cell r="B72">
            <v>148</v>
          </cell>
          <cell r="C72">
            <v>848468</v>
          </cell>
        </row>
        <row r="73">
          <cell r="A73" t="str">
            <v>E06</v>
          </cell>
          <cell r="B73">
            <v>42</v>
          </cell>
          <cell r="C73">
            <v>334545</v>
          </cell>
        </row>
        <row r="74">
          <cell r="A74" t="str">
            <v>E07</v>
          </cell>
          <cell r="B74">
            <v>1</v>
          </cell>
          <cell r="C74">
            <v>6810</v>
          </cell>
        </row>
        <row r="75">
          <cell r="A75" t="str">
            <v>E09</v>
          </cell>
          <cell r="B75">
            <v>4950</v>
          </cell>
          <cell r="C75">
            <v>17559942</v>
          </cell>
        </row>
        <row r="76">
          <cell r="A76" t="str">
            <v>E11</v>
          </cell>
          <cell r="B76">
            <v>18</v>
          </cell>
          <cell r="C76">
            <v>81733</v>
          </cell>
        </row>
        <row r="77">
          <cell r="A77" t="str">
            <v>E12</v>
          </cell>
          <cell r="B77">
            <v>2</v>
          </cell>
          <cell r="C77">
            <v>23170</v>
          </cell>
        </row>
        <row r="78">
          <cell r="A78" t="str">
            <v>F01</v>
          </cell>
          <cell r="B78">
            <v>1207</v>
          </cell>
          <cell r="C78">
            <v>1324987</v>
          </cell>
        </row>
        <row r="79">
          <cell r="A79" t="str">
            <v>F02</v>
          </cell>
          <cell r="B79">
            <v>12</v>
          </cell>
          <cell r="C79">
            <v>4142</v>
          </cell>
        </row>
        <row r="80">
          <cell r="A80" t="str">
            <v>F03</v>
          </cell>
          <cell r="B80">
            <v>166</v>
          </cell>
          <cell r="C80">
            <v>269603</v>
          </cell>
        </row>
        <row r="81">
          <cell r="A81" t="str">
            <v>F04</v>
          </cell>
          <cell r="B81">
            <v>184</v>
          </cell>
          <cell r="C81">
            <v>336716</v>
          </cell>
        </row>
        <row r="82">
          <cell r="A82" t="str">
            <v>G01</v>
          </cell>
          <cell r="B82">
            <v>2582</v>
          </cell>
          <cell r="C82">
            <v>16726904</v>
          </cell>
        </row>
        <row r="83">
          <cell r="A83" t="str">
            <v>G02</v>
          </cell>
          <cell r="B83">
            <v>144</v>
          </cell>
          <cell r="C83">
            <v>1318153</v>
          </cell>
        </row>
        <row r="84">
          <cell r="A84" t="str">
            <v>G03</v>
          </cell>
          <cell r="B84">
            <v>525</v>
          </cell>
          <cell r="C84">
            <v>8281487</v>
          </cell>
        </row>
        <row r="85">
          <cell r="A85" t="str">
            <v>G04</v>
          </cell>
          <cell r="B85">
            <v>44</v>
          </cell>
          <cell r="C85">
            <v>317018</v>
          </cell>
        </row>
        <row r="86">
          <cell r="A86" t="str">
            <v>G05</v>
          </cell>
          <cell r="B86">
            <v>176</v>
          </cell>
          <cell r="C86">
            <v>3691064</v>
          </cell>
        </row>
        <row r="87">
          <cell r="A87" t="str">
            <v>G06</v>
          </cell>
          <cell r="B87">
            <v>181</v>
          </cell>
          <cell r="C87">
            <v>1684129</v>
          </cell>
        </row>
        <row r="88">
          <cell r="A88" t="str">
            <v>G07</v>
          </cell>
          <cell r="B88">
            <v>208</v>
          </cell>
          <cell r="C88">
            <v>1902627</v>
          </cell>
        </row>
        <row r="89">
          <cell r="A89" t="str">
            <v>G08</v>
          </cell>
          <cell r="B89">
            <v>675</v>
          </cell>
          <cell r="C89">
            <v>11274943</v>
          </cell>
        </row>
        <row r="90">
          <cell r="A90" t="str">
            <v>G09</v>
          </cell>
          <cell r="B90">
            <v>94</v>
          </cell>
          <cell r="C90">
            <v>723151</v>
          </cell>
        </row>
        <row r="91">
          <cell r="A91" t="str">
            <v>G10</v>
          </cell>
          <cell r="B91">
            <v>47</v>
          </cell>
          <cell r="C91">
            <v>401228</v>
          </cell>
        </row>
        <row r="92">
          <cell r="A92" t="str">
            <v>G11</v>
          </cell>
          <cell r="B92">
            <v>1</v>
          </cell>
          <cell r="C92">
            <v>13395</v>
          </cell>
        </row>
        <row r="93">
          <cell r="A93" t="str">
            <v>G12</v>
          </cell>
          <cell r="B93">
            <v>3</v>
          </cell>
          <cell r="C93">
            <v>31691</v>
          </cell>
        </row>
        <row r="94">
          <cell r="A94" t="str">
            <v>G13</v>
          </cell>
          <cell r="B94">
            <v>4</v>
          </cell>
          <cell r="C94">
            <v>72228</v>
          </cell>
        </row>
        <row r="95">
          <cell r="A95" t="str">
            <v>G15</v>
          </cell>
          <cell r="B95">
            <v>151</v>
          </cell>
          <cell r="C95">
            <v>5671111</v>
          </cell>
        </row>
        <row r="96">
          <cell r="A96" t="str">
            <v>G16</v>
          </cell>
          <cell r="B96">
            <v>33</v>
          </cell>
          <cell r="C96">
            <v>641972</v>
          </cell>
        </row>
        <row r="97">
          <cell r="A97" t="str">
            <v>G17</v>
          </cell>
          <cell r="B97">
            <v>229</v>
          </cell>
          <cell r="C97">
            <v>2744702</v>
          </cell>
        </row>
        <row r="98">
          <cell r="A98" t="str">
            <v>G18</v>
          </cell>
          <cell r="B98">
            <v>343</v>
          </cell>
          <cell r="C98">
            <v>3096114</v>
          </cell>
        </row>
        <row r="99">
          <cell r="A99" t="str">
            <v>G19</v>
          </cell>
          <cell r="B99">
            <v>171</v>
          </cell>
          <cell r="C99">
            <v>4353255</v>
          </cell>
        </row>
        <row r="100">
          <cell r="A100" t="str">
            <v>G21</v>
          </cell>
          <cell r="B100">
            <v>31</v>
          </cell>
          <cell r="C100">
            <v>760891</v>
          </cell>
        </row>
        <row r="101">
          <cell r="A101" t="str">
            <v>G22</v>
          </cell>
          <cell r="B101">
            <v>20</v>
          </cell>
          <cell r="C101">
            <v>448464</v>
          </cell>
        </row>
        <row r="102">
          <cell r="A102" t="str">
            <v>G23</v>
          </cell>
          <cell r="B102">
            <v>68</v>
          </cell>
          <cell r="C102">
            <v>417530</v>
          </cell>
        </row>
        <row r="103">
          <cell r="A103" t="str">
            <v>G24</v>
          </cell>
          <cell r="B103">
            <v>378</v>
          </cell>
          <cell r="C103">
            <v>3957231</v>
          </cell>
        </row>
        <row r="104">
          <cell r="A104" t="str">
            <v>G25</v>
          </cell>
          <cell r="B104">
            <v>88</v>
          </cell>
          <cell r="C104">
            <v>692337</v>
          </cell>
        </row>
        <row r="105">
          <cell r="A105" t="str">
            <v>G26</v>
          </cell>
          <cell r="B105">
            <v>339</v>
          </cell>
          <cell r="C105">
            <v>4506590</v>
          </cell>
        </row>
        <row r="106">
          <cell r="A106" t="str">
            <v>G27</v>
          </cell>
          <cell r="B106">
            <v>72</v>
          </cell>
          <cell r="C106">
            <v>554156</v>
          </cell>
        </row>
        <row r="107">
          <cell r="A107" t="str">
            <v>G28</v>
          </cell>
          <cell r="B107">
            <v>65</v>
          </cell>
          <cell r="C107">
            <v>327212</v>
          </cell>
        </row>
        <row r="108">
          <cell r="A108" t="str">
            <v>G29</v>
          </cell>
          <cell r="B108">
            <v>13</v>
          </cell>
          <cell r="C108">
            <v>157940</v>
          </cell>
        </row>
        <row r="109">
          <cell r="A109" t="str">
            <v>G30</v>
          </cell>
          <cell r="B109">
            <v>116</v>
          </cell>
          <cell r="C109">
            <v>6653379</v>
          </cell>
        </row>
        <row r="110">
          <cell r="A110" t="str">
            <v>G31</v>
          </cell>
          <cell r="B110">
            <v>17</v>
          </cell>
          <cell r="C110">
            <v>53968</v>
          </cell>
        </row>
        <row r="111">
          <cell r="A111" t="str">
            <v>G32</v>
          </cell>
          <cell r="B111">
            <v>2</v>
          </cell>
          <cell r="C111">
            <v>64397</v>
          </cell>
        </row>
        <row r="112">
          <cell r="A112" t="str">
            <v>G33</v>
          </cell>
          <cell r="B112">
            <v>282</v>
          </cell>
          <cell r="C112">
            <v>5757373</v>
          </cell>
        </row>
        <row r="113">
          <cell r="A113" t="str">
            <v>G34</v>
          </cell>
          <cell r="B113">
            <v>11</v>
          </cell>
          <cell r="C113">
            <v>83416</v>
          </cell>
        </row>
        <row r="114">
          <cell r="A114" t="str">
            <v>G35</v>
          </cell>
          <cell r="B114">
            <v>34</v>
          </cell>
          <cell r="C114">
            <v>1042699</v>
          </cell>
        </row>
        <row r="115">
          <cell r="A115" t="str">
            <v>G36</v>
          </cell>
          <cell r="B115">
            <v>15</v>
          </cell>
          <cell r="C115">
            <v>506893</v>
          </cell>
        </row>
        <row r="116">
          <cell r="A116" t="str">
            <v>G37</v>
          </cell>
          <cell r="B116">
            <v>15</v>
          </cell>
          <cell r="C116">
            <v>107774</v>
          </cell>
        </row>
        <row r="117">
          <cell r="A117" t="str">
            <v>G38</v>
          </cell>
          <cell r="B117">
            <v>19</v>
          </cell>
          <cell r="C117">
            <v>234348</v>
          </cell>
        </row>
        <row r="118">
          <cell r="A118" t="str">
            <v>G39</v>
          </cell>
          <cell r="B118">
            <v>18</v>
          </cell>
          <cell r="C118">
            <v>193234</v>
          </cell>
        </row>
        <row r="119">
          <cell r="A119" t="str">
            <v>G40</v>
          </cell>
          <cell r="B119">
            <v>205</v>
          </cell>
          <cell r="C119">
            <v>2712402</v>
          </cell>
        </row>
        <row r="120">
          <cell r="A120" t="str">
            <v>G42</v>
          </cell>
          <cell r="B120">
            <v>2</v>
          </cell>
          <cell r="C120">
            <v>31117</v>
          </cell>
        </row>
        <row r="121">
          <cell r="A121" t="str">
            <v>G43</v>
          </cell>
          <cell r="B121">
            <v>1</v>
          </cell>
          <cell r="C121">
            <v>8553</v>
          </cell>
        </row>
        <row r="122">
          <cell r="A122" t="str">
            <v>G44</v>
          </cell>
          <cell r="B122">
            <v>21</v>
          </cell>
          <cell r="C122">
            <v>215995</v>
          </cell>
        </row>
        <row r="123">
          <cell r="A123" t="str">
            <v>G46</v>
          </cell>
          <cell r="B123">
            <v>5</v>
          </cell>
          <cell r="C123">
            <v>56779</v>
          </cell>
        </row>
        <row r="124">
          <cell r="A124" t="str">
            <v>G47</v>
          </cell>
          <cell r="B124">
            <v>5</v>
          </cell>
          <cell r="C124">
            <v>22925</v>
          </cell>
        </row>
        <row r="125">
          <cell r="A125" t="str">
            <v>G48</v>
          </cell>
          <cell r="B125">
            <v>75</v>
          </cell>
          <cell r="C125">
            <v>1601378</v>
          </cell>
        </row>
        <row r="126">
          <cell r="A126" t="str">
            <v>G49</v>
          </cell>
          <cell r="B126">
            <v>12</v>
          </cell>
          <cell r="C126">
            <v>70177</v>
          </cell>
        </row>
        <row r="127">
          <cell r="A127" t="str">
            <v>G50</v>
          </cell>
          <cell r="B127">
            <v>6</v>
          </cell>
          <cell r="C127">
            <v>51369</v>
          </cell>
        </row>
        <row r="128">
          <cell r="A128" t="str">
            <v>G53</v>
          </cell>
          <cell r="B128">
            <v>23</v>
          </cell>
          <cell r="C128">
            <v>166195</v>
          </cell>
        </row>
        <row r="129">
          <cell r="A129" t="str">
            <v>H01</v>
          </cell>
          <cell r="B129">
            <v>706695</v>
          </cell>
          <cell r="C129">
            <v>202424027</v>
          </cell>
        </row>
        <row r="130">
          <cell r="A130" t="str">
            <v>H02</v>
          </cell>
          <cell r="B130">
            <v>336737</v>
          </cell>
          <cell r="C130">
            <v>77719352</v>
          </cell>
        </row>
        <row r="131">
          <cell r="A131" t="str">
            <v>H03</v>
          </cell>
          <cell r="B131">
            <v>2462</v>
          </cell>
          <cell r="C131">
            <v>2303214</v>
          </cell>
        </row>
        <row r="132">
          <cell r="A132" t="str">
            <v>H04</v>
          </cell>
          <cell r="B132">
            <v>2312</v>
          </cell>
          <cell r="C132">
            <v>1747864</v>
          </cell>
        </row>
        <row r="133">
          <cell r="A133" t="str">
            <v>I01</v>
          </cell>
          <cell r="B133">
            <v>13469</v>
          </cell>
          <cell r="C133">
            <v>24097238</v>
          </cell>
        </row>
        <row r="134">
          <cell r="A134" t="str">
            <v>I02</v>
          </cell>
          <cell r="B134">
            <v>183</v>
          </cell>
          <cell r="C134">
            <v>951763</v>
          </cell>
        </row>
        <row r="135">
          <cell r="A135" t="str">
            <v>I03</v>
          </cell>
          <cell r="B135">
            <v>44</v>
          </cell>
          <cell r="C135">
            <v>399761</v>
          </cell>
        </row>
        <row r="136">
          <cell r="A136" t="str">
            <v>I04</v>
          </cell>
          <cell r="B136">
            <v>26</v>
          </cell>
          <cell r="C136">
            <v>220077</v>
          </cell>
        </row>
        <row r="137">
          <cell r="A137" t="str">
            <v>I05</v>
          </cell>
          <cell r="B137">
            <v>2</v>
          </cell>
          <cell r="C137">
            <v>115465</v>
          </cell>
        </row>
        <row r="138">
          <cell r="A138" t="str">
            <v>I06</v>
          </cell>
          <cell r="B138">
            <v>7222</v>
          </cell>
          <cell r="C138">
            <v>21798759</v>
          </cell>
        </row>
        <row r="139">
          <cell r="A139" t="str">
            <v>I07</v>
          </cell>
          <cell r="B139">
            <v>507</v>
          </cell>
          <cell r="C139">
            <v>1636577</v>
          </cell>
        </row>
        <row r="140">
          <cell r="A140" t="str">
            <v>I08</v>
          </cell>
          <cell r="B140">
            <v>293</v>
          </cell>
          <cell r="C140">
            <v>1214117</v>
          </cell>
        </row>
        <row r="141">
          <cell r="A141" t="str">
            <v>I09</v>
          </cell>
          <cell r="B141">
            <v>79</v>
          </cell>
          <cell r="C141">
            <v>811237</v>
          </cell>
        </row>
        <row r="142">
          <cell r="A142" t="str">
            <v>I10</v>
          </cell>
          <cell r="B142">
            <v>205</v>
          </cell>
          <cell r="C142">
            <v>386692</v>
          </cell>
        </row>
        <row r="143">
          <cell r="A143" t="str">
            <v>I11</v>
          </cell>
          <cell r="B143">
            <v>146</v>
          </cell>
          <cell r="C143">
            <v>1716881</v>
          </cell>
        </row>
        <row r="144">
          <cell r="A144" t="str">
            <v>I12</v>
          </cell>
          <cell r="B144">
            <v>1983</v>
          </cell>
          <cell r="C144">
            <v>10748279</v>
          </cell>
        </row>
        <row r="145">
          <cell r="A145" t="str">
            <v>I13</v>
          </cell>
          <cell r="B145">
            <v>51</v>
          </cell>
          <cell r="C145">
            <v>20885</v>
          </cell>
        </row>
        <row r="146">
          <cell r="A146" t="str">
            <v>I14</v>
          </cell>
          <cell r="B146">
            <v>115</v>
          </cell>
          <cell r="C146">
            <v>42566</v>
          </cell>
        </row>
        <row r="147">
          <cell r="A147" t="str">
            <v>K01</v>
          </cell>
          <cell r="B147">
            <v>16133</v>
          </cell>
          <cell r="C147">
            <v>245105061</v>
          </cell>
        </row>
        <row r="148">
          <cell r="A148" t="str">
            <v>K02</v>
          </cell>
          <cell r="B148">
            <v>8</v>
          </cell>
          <cell r="C148">
            <v>231380</v>
          </cell>
        </row>
        <row r="149">
          <cell r="A149" t="str">
            <v>K03</v>
          </cell>
          <cell r="B149">
            <v>33</v>
          </cell>
          <cell r="C149">
            <v>526612</v>
          </cell>
        </row>
        <row r="150">
          <cell r="A150" t="str">
            <v>K04</v>
          </cell>
          <cell r="B150">
            <v>252</v>
          </cell>
          <cell r="C150">
            <v>6043978</v>
          </cell>
        </row>
        <row r="151">
          <cell r="A151" t="str">
            <v>K05</v>
          </cell>
          <cell r="B151">
            <v>2409</v>
          </cell>
          <cell r="C151">
            <v>657278</v>
          </cell>
        </row>
        <row r="152">
          <cell r="A152" t="str">
            <v>K06</v>
          </cell>
          <cell r="B152">
            <v>114</v>
          </cell>
          <cell r="C152">
            <v>2408074</v>
          </cell>
        </row>
        <row r="153">
          <cell r="A153" t="str">
            <v>K09</v>
          </cell>
          <cell r="B153">
            <v>7850</v>
          </cell>
          <cell r="C153">
            <v>123959388</v>
          </cell>
        </row>
        <row r="154">
          <cell r="A154" t="str">
            <v>K10</v>
          </cell>
          <cell r="B154">
            <v>381</v>
          </cell>
          <cell r="C154">
            <v>8256675</v>
          </cell>
        </row>
        <row r="155">
          <cell r="A155" t="str">
            <v>K11</v>
          </cell>
          <cell r="B155">
            <v>43</v>
          </cell>
          <cell r="C155">
            <v>941756</v>
          </cell>
        </row>
        <row r="156">
          <cell r="A156" t="str">
            <v>K12</v>
          </cell>
          <cell r="B156">
            <v>2</v>
          </cell>
          <cell r="C156">
            <v>21599</v>
          </cell>
        </row>
        <row r="157">
          <cell r="A157" t="str">
            <v>K13</v>
          </cell>
          <cell r="B157">
            <v>43</v>
          </cell>
          <cell r="C157">
            <v>926378</v>
          </cell>
        </row>
        <row r="158">
          <cell r="A158" t="str">
            <v>K14</v>
          </cell>
          <cell r="B158">
            <v>13</v>
          </cell>
          <cell r="C158">
            <v>304160</v>
          </cell>
        </row>
        <row r="159">
          <cell r="A159" t="str">
            <v>K15</v>
          </cell>
          <cell r="B159">
            <v>127</v>
          </cell>
          <cell r="C159">
            <v>1919382</v>
          </cell>
        </row>
        <row r="160">
          <cell r="A160" t="str">
            <v>K16</v>
          </cell>
          <cell r="B160">
            <v>241</v>
          </cell>
          <cell r="C160">
            <v>3330165</v>
          </cell>
        </row>
        <row r="161">
          <cell r="A161" t="str">
            <v>K17</v>
          </cell>
          <cell r="B161">
            <v>39</v>
          </cell>
          <cell r="C161">
            <v>494173</v>
          </cell>
        </row>
        <row r="162">
          <cell r="A162" t="str">
            <v>K18</v>
          </cell>
          <cell r="B162">
            <v>364</v>
          </cell>
          <cell r="C162">
            <v>10290741</v>
          </cell>
        </row>
        <row r="163">
          <cell r="A163" t="str">
            <v>K19</v>
          </cell>
          <cell r="B163">
            <v>72</v>
          </cell>
          <cell r="C163">
            <v>1986164</v>
          </cell>
        </row>
        <row r="164">
          <cell r="A164" t="str">
            <v>K22</v>
          </cell>
          <cell r="B164">
            <v>42</v>
          </cell>
          <cell r="C164">
            <v>718040</v>
          </cell>
        </row>
        <row r="165">
          <cell r="A165" t="str">
            <v>K24</v>
          </cell>
          <cell r="B165">
            <v>12</v>
          </cell>
          <cell r="C165">
            <v>59234</v>
          </cell>
        </row>
        <row r="166">
          <cell r="A166" t="str">
            <v>K25</v>
          </cell>
          <cell r="B166">
            <v>2</v>
          </cell>
          <cell r="C166">
            <v>29218</v>
          </cell>
        </row>
        <row r="167">
          <cell r="A167" t="str">
            <v>K26</v>
          </cell>
          <cell r="B167">
            <v>222</v>
          </cell>
          <cell r="C167">
            <v>2253569</v>
          </cell>
        </row>
        <row r="168">
          <cell r="A168" t="str">
            <v>K27</v>
          </cell>
          <cell r="B168">
            <v>121</v>
          </cell>
          <cell r="C168">
            <v>1758589</v>
          </cell>
        </row>
        <row r="169">
          <cell r="A169" t="str">
            <v>K28</v>
          </cell>
          <cell r="B169">
            <v>6</v>
          </cell>
          <cell r="C169">
            <v>53790</v>
          </cell>
        </row>
        <row r="170">
          <cell r="A170" t="str">
            <v>K29</v>
          </cell>
          <cell r="B170">
            <v>25</v>
          </cell>
          <cell r="C170">
            <v>819175</v>
          </cell>
        </row>
        <row r="171">
          <cell r="A171" t="str">
            <v>K30</v>
          </cell>
          <cell r="B171">
            <v>4</v>
          </cell>
          <cell r="C171">
            <v>77339</v>
          </cell>
        </row>
        <row r="172">
          <cell r="A172" t="str">
            <v>K31</v>
          </cell>
          <cell r="B172">
            <v>102</v>
          </cell>
          <cell r="C172">
            <v>1905622</v>
          </cell>
        </row>
        <row r="173">
          <cell r="A173" t="str">
            <v>K32</v>
          </cell>
          <cell r="B173">
            <v>8</v>
          </cell>
          <cell r="C173">
            <v>111879</v>
          </cell>
        </row>
        <row r="174">
          <cell r="A174" t="str">
            <v>K33</v>
          </cell>
          <cell r="B174">
            <v>4</v>
          </cell>
          <cell r="C174">
            <v>80046</v>
          </cell>
        </row>
        <row r="175">
          <cell r="A175" t="str">
            <v>K34</v>
          </cell>
          <cell r="B175">
            <v>4</v>
          </cell>
          <cell r="C175">
            <v>266912</v>
          </cell>
        </row>
        <row r="176">
          <cell r="A176" t="str">
            <v>K35</v>
          </cell>
          <cell r="B176">
            <v>4</v>
          </cell>
          <cell r="C176">
            <v>69267</v>
          </cell>
        </row>
        <row r="177">
          <cell r="A177" t="str">
            <v>L01</v>
          </cell>
          <cell r="B177">
            <v>3334</v>
          </cell>
          <cell r="C177">
            <v>66380375</v>
          </cell>
        </row>
        <row r="178">
          <cell r="A178" t="str">
            <v>L02</v>
          </cell>
          <cell r="B178">
            <v>10</v>
          </cell>
          <cell r="C178">
            <v>202751</v>
          </cell>
        </row>
        <row r="179">
          <cell r="A179" t="str">
            <v>L03</v>
          </cell>
          <cell r="B179">
            <v>13</v>
          </cell>
          <cell r="C179">
            <v>250678</v>
          </cell>
        </row>
        <row r="180">
          <cell r="A180" t="str">
            <v>L05</v>
          </cell>
          <cell r="B180">
            <v>3</v>
          </cell>
          <cell r="C180">
            <v>42967</v>
          </cell>
        </row>
        <row r="181">
          <cell r="A181" t="str">
            <v>L06</v>
          </cell>
          <cell r="B181">
            <v>1</v>
          </cell>
          <cell r="C181">
            <v>28155</v>
          </cell>
        </row>
        <row r="182">
          <cell r="A182" t="str">
            <v>L07</v>
          </cell>
          <cell r="B182">
            <v>96</v>
          </cell>
          <cell r="C182">
            <v>4226633</v>
          </cell>
        </row>
        <row r="183">
          <cell r="A183" t="str">
            <v>L09</v>
          </cell>
          <cell r="B183">
            <v>207</v>
          </cell>
          <cell r="C183">
            <v>4518513</v>
          </cell>
        </row>
        <row r="184">
          <cell r="A184" t="str">
            <v>L12</v>
          </cell>
          <cell r="B184">
            <v>15</v>
          </cell>
          <cell r="C184">
            <v>350819</v>
          </cell>
        </row>
        <row r="185">
          <cell r="A185" t="str">
            <v>L15</v>
          </cell>
          <cell r="B185">
            <v>7</v>
          </cell>
          <cell r="C185">
            <v>128709</v>
          </cell>
        </row>
        <row r="186">
          <cell r="A186" t="str">
            <v>L17</v>
          </cell>
          <cell r="B186">
            <v>3</v>
          </cell>
          <cell r="C186">
            <v>61865</v>
          </cell>
        </row>
        <row r="187">
          <cell r="A187" t="str">
            <v>P01</v>
          </cell>
          <cell r="B187">
            <v>826</v>
          </cell>
          <cell r="C187">
            <v>1069866</v>
          </cell>
        </row>
        <row r="188">
          <cell r="A188" t="str">
            <v>P02</v>
          </cell>
          <cell r="B188">
            <v>188007</v>
          </cell>
          <cell r="C188">
            <v>26277003</v>
          </cell>
        </row>
        <row r="189">
          <cell r="A189" t="str">
            <v>P03</v>
          </cell>
          <cell r="B189">
            <v>151102</v>
          </cell>
          <cell r="C189">
            <v>18650799</v>
          </cell>
        </row>
        <row r="190">
          <cell r="A190" t="str">
            <v>P04</v>
          </cell>
          <cell r="B190">
            <v>316093</v>
          </cell>
          <cell r="C190">
            <v>118254190</v>
          </cell>
        </row>
        <row r="191">
          <cell r="A191" t="str">
            <v>P05</v>
          </cell>
          <cell r="B191">
            <v>1184</v>
          </cell>
          <cell r="C191">
            <v>680445</v>
          </cell>
        </row>
        <row r="192">
          <cell r="A192" t="str">
            <v>Q01</v>
          </cell>
          <cell r="B192">
            <v>10413</v>
          </cell>
          <cell r="C192">
            <v>7247450</v>
          </cell>
        </row>
        <row r="193">
          <cell r="A193" t="str">
            <v>Q02</v>
          </cell>
          <cell r="B193">
            <v>1568</v>
          </cell>
          <cell r="C193">
            <v>1338790</v>
          </cell>
        </row>
        <row r="194">
          <cell r="A194" t="str">
            <v>Q03</v>
          </cell>
          <cell r="B194">
            <v>114</v>
          </cell>
          <cell r="C194">
            <v>318043</v>
          </cell>
        </row>
        <row r="195">
          <cell r="A195" t="str">
            <v>Q04</v>
          </cell>
          <cell r="B195">
            <v>45</v>
          </cell>
          <cell r="C195">
            <v>144358</v>
          </cell>
        </row>
        <row r="196">
          <cell r="A196" t="str">
            <v>Q05</v>
          </cell>
          <cell r="B196">
            <v>51</v>
          </cell>
          <cell r="C196">
            <v>583661</v>
          </cell>
        </row>
        <row r="197">
          <cell r="A197" t="str">
            <v>Q06</v>
          </cell>
          <cell r="B197">
            <v>67</v>
          </cell>
          <cell r="C197">
            <v>265685</v>
          </cell>
        </row>
        <row r="198">
          <cell r="A198" t="str">
            <v>Q07</v>
          </cell>
          <cell r="B198">
            <v>1605</v>
          </cell>
          <cell r="C198">
            <v>6658726</v>
          </cell>
        </row>
        <row r="199">
          <cell r="A199" t="str">
            <v>Q08</v>
          </cell>
          <cell r="B199">
            <v>148</v>
          </cell>
          <cell r="C199">
            <v>364847</v>
          </cell>
        </row>
        <row r="200">
          <cell r="A200" t="str">
            <v>Q09</v>
          </cell>
          <cell r="B200">
            <v>75</v>
          </cell>
          <cell r="C200">
            <v>148380</v>
          </cell>
        </row>
        <row r="201">
          <cell r="A201" t="str">
            <v>Q10</v>
          </cell>
          <cell r="B201">
            <v>403</v>
          </cell>
          <cell r="C201">
            <v>5017305</v>
          </cell>
        </row>
        <row r="202">
          <cell r="A202" t="str">
            <v>Q11</v>
          </cell>
          <cell r="B202">
            <v>3818</v>
          </cell>
          <cell r="C202">
            <v>21684943</v>
          </cell>
        </row>
        <row r="203">
          <cell r="A203" t="str">
            <v>Q12</v>
          </cell>
          <cell r="B203">
            <v>128</v>
          </cell>
          <cell r="C203">
            <v>505475</v>
          </cell>
        </row>
        <row r="204">
          <cell r="A204" t="str">
            <v>Q13</v>
          </cell>
          <cell r="B204">
            <v>10</v>
          </cell>
          <cell r="C204">
            <v>74500</v>
          </cell>
        </row>
        <row r="205">
          <cell r="A205" t="str">
            <v>Q14</v>
          </cell>
          <cell r="B205">
            <v>20</v>
          </cell>
          <cell r="C205">
            <v>1045704</v>
          </cell>
        </row>
        <row r="206">
          <cell r="A206" t="str">
            <v>Q15</v>
          </cell>
          <cell r="B206">
            <v>982</v>
          </cell>
          <cell r="C206">
            <v>5278718</v>
          </cell>
        </row>
        <row r="207">
          <cell r="A207" t="str">
            <v>Q16</v>
          </cell>
          <cell r="B207">
            <v>3</v>
          </cell>
          <cell r="C207">
            <v>129183</v>
          </cell>
        </row>
        <row r="208">
          <cell r="A208" t="str">
            <v>R01</v>
          </cell>
          <cell r="B208">
            <v>1011</v>
          </cell>
          <cell r="C208">
            <v>33314675</v>
          </cell>
        </row>
        <row r="209">
          <cell r="A209" t="str">
            <v>R02</v>
          </cell>
          <cell r="B209">
            <v>6</v>
          </cell>
          <cell r="C209">
            <v>455673</v>
          </cell>
        </row>
        <row r="210">
          <cell r="A210" t="str">
            <v>R03</v>
          </cell>
          <cell r="B210">
            <v>73</v>
          </cell>
          <cell r="C210">
            <v>8115913</v>
          </cell>
        </row>
        <row r="211">
          <cell r="A211" t="str">
            <v>R04</v>
          </cell>
          <cell r="B211">
            <v>586</v>
          </cell>
          <cell r="C211">
            <v>22119755</v>
          </cell>
        </row>
        <row r="212">
          <cell r="A212" t="str">
            <v>R05</v>
          </cell>
          <cell r="B212">
            <v>18741</v>
          </cell>
          <cell r="C212">
            <v>343930800</v>
          </cell>
        </row>
        <row r="213">
          <cell r="A213" t="str">
            <v>R06</v>
          </cell>
          <cell r="B213">
            <v>87</v>
          </cell>
          <cell r="C213">
            <v>1341324</v>
          </cell>
        </row>
        <row r="214">
          <cell r="A214" t="str">
            <v>R07</v>
          </cell>
          <cell r="B214">
            <v>650</v>
          </cell>
          <cell r="C214">
            <v>9153950</v>
          </cell>
        </row>
        <row r="215">
          <cell r="A215" t="str">
            <v>R08</v>
          </cell>
          <cell r="B215">
            <v>1465</v>
          </cell>
          <cell r="C215">
            <v>33071888</v>
          </cell>
        </row>
        <row r="216">
          <cell r="A216" t="str">
            <v>R09</v>
          </cell>
          <cell r="B216">
            <v>493</v>
          </cell>
          <cell r="C216">
            <v>9375470</v>
          </cell>
        </row>
        <row r="217">
          <cell r="A217" t="str">
            <v>R12</v>
          </cell>
          <cell r="B217">
            <v>2</v>
          </cell>
          <cell r="C217">
            <v>32599</v>
          </cell>
        </row>
        <row r="218">
          <cell r="A218" t="str">
            <v>R13</v>
          </cell>
          <cell r="B218">
            <v>501</v>
          </cell>
          <cell r="C218">
            <v>9788488</v>
          </cell>
        </row>
        <row r="219">
          <cell r="A219" t="str">
            <v>R14</v>
          </cell>
          <cell r="B219">
            <v>758</v>
          </cell>
          <cell r="C219">
            <v>24030936</v>
          </cell>
        </row>
        <row r="220">
          <cell r="A220" t="str">
            <v>R15</v>
          </cell>
          <cell r="B220">
            <v>2</v>
          </cell>
          <cell r="C220">
            <v>26734</v>
          </cell>
        </row>
        <row r="221">
          <cell r="A221" t="str">
            <v>R16</v>
          </cell>
          <cell r="B221">
            <v>29</v>
          </cell>
          <cell r="C221">
            <v>464980</v>
          </cell>
        </row>
        <row r="222">
          <cell r="A222" t="str">
            <v>R17</v>
          </cell>
          <cell r="B222">
            <v>1</v>
          </cell>
          <cell r="C222">
            <v>14115</v>
          </cell>
        </row>
        <row r="223">
          <cell r="A223" t="str">
            <v>R18</v>
          </cell>
          <cell r="B223">
            <v>2</v>
          </cell>
          <cell r="C223">
            <v>201839</v>
          </cell>
        </row>
        <row r="224">
          <cell r="A224" t="str">
            <v>R21</v>
          </cell>
          <cell r="B224">
            <v>11</v>
          </cell>
          <cell r="C224">
            <v>333493</v>
          </cell>
        </row>
        <row r="225">
          <cell r="A225" t="str">
            <v>R23</v>
          </cell>
          <cell r="B225">
            <v>4</v>
          </cell>
          <cell r="C225">
            <v>96176</v>
          </cell>
        </row>
        <row r="226">
          <cell r="A226" t="str">
            <v>R24</v>
          </cell>
          <cell r="B226">
            <v>3</v>
          </cell>
          <cell r="C226">
            <v>59394</v>
          </cell>
        </row>
        <row r="227">
          <cell r="A227" t="str">
            <v>R25</v>
          </cell>
          <cell r="B227">
            <v>53</v>
          </cell>
          <cell r="C227">
            <v>1784389</v>
          </cell>
        </row>
        <row r="228">
          <cell r="A228" t="str">
            <v>R28</v>
          </cell>
          <cell r="B228">
            <v>603</v>
          </cell>
          <cell r="C228">
            <v>15101350</v>
          </cell>
        </row>
        <row r="229">
          <cell r="A229" t="str">
            <v>R29</v>
          </cell>
          <cell r="B229">
            <v>332</v>
          </cell>
          <cell r="C229">
            <v>6983925</v>
          </cell>
        </row>
        <row r="230">
          <cell r="A230" t="str">
            <v>R30</v>
          </cell>
          <cell r="B230">
            <v>2</v>
          </cell>
          <cell r="C230">
            <v>33809</v>
          </cell>
        </row>
        <row r="231">
          <cell r="A231" t="str">
            <v>R32</v>
          </cell>
          <cell r="B231">
            <v>87</v>
          </cell>
          <cell r="C231">
            <v>7955288</v>
          </cell>
        </row>
        <row r="232">
          <cell r="A232" t="str">
            <v>R33</v>
          </cell>
          <cell r="B232">
            <v>4</v>
          </cell>
          <cell r="C232">
            <v>89615</v>
          </cell>
        </row>
        <row r="233">
          <cell r="A233" t="str">
            <v>R34</v>
          </cell>
          <cell r="B233">
            <v>11</v>
          </cell>
          <cell r="C233">
            <v>261359</v>
          </cell>
        </row>
        <row r="234">
          <cell r="A234" t="str">
            <v>R35</v>
          </cell>
          <cell r="B234">
            <v>1</v>
          </cell>
          <cell r="C234">
            <v>14580</v>
          </cell>
        </row>
        <row r="235">
          <cell r="A235" t="str">
            <v>R36</v>
          </cell>
          <cell r="B235">
            <v>48</v>
          </cell>
          <cell r="C235">
            <v>1351222</v>
          </cell>
        </row>
        <row r="236">
          <cell r="A236" t="str">
            <v>R37</v>
          </cell>
          <cell r="B236">
            <v>1783</v>
          </cell>
          <cell r="C236">
            <v>74865085</v>
          </cell>
        </row>
        <row r="237">
          <cell r="A237" t="str">
            <v>R38</v>
          </cell>
          <cell r="B237">
            <v>166</v>
          </cell>
          <cell r="C237">
            <v>6890723</v>
          </cell>
        </row>
        <row r="238">
          <cell r="A238" t="str">
            <v>R39</v>
          </cell>
          <cell r="B238">
            <v>6</v>
          </cell>
          <cell r="C238">
            <v>182684</v>
          </cell>
        </row>
        <row r="239">
          <cell r="A239" t="str">
            <v>R40</v>
          </cell>
          <cell r="B239">
            <v>820</v>
          </cell>
          <cell r="C239">
            <v>18067256</v>
          </cell>
        </row>
        <row r="240">
          <cell r="A240" t="str">
            <v>R41</v>
          </cell>
          <cell r="B240">
            <v>15</v>
          </cell>
          <cell r="C240">
            <v>402445</v>
          </cell>
        </row>
        <row r="241">
          <cell r="A241" t="str">
            <v>R42</v>
          </cell>
          <cell r="B241">
            <v>5</v>
          </cell>
          <cell r="C241">
            <v>409592</v>
          </cell>
        </row>
        <row r="242">
          <cell r="A242" t="str">
            <v>R43</v>
          </cell>
          <cell r="B242">
            <v>6</v>
          </cell>
          <cell r="C242">
            <v>191476</v>
          </cell>
        </row>
        <row r="243">
          <cell r="A243" t="str">
            <v>S01</v>
          </cell>
          <cell r="B243">
            <v>2592</v>
          </cell>
          <cell r="C243">
            <v>74681945</v>
          </cell>
        </row>
        <row r="244">
          <cell r="A244" t="str">
            <v>S02</v>
          </cell>
          <cell r="B244">
            <v>1212</v>
          </cell>
          <cell r="C244">
            <v>38921417</v>
          </cell>
        </row>
        <row r="245">
          <cell r="A245" t="str">
            <v>S04</v>
          </cell>
          <cell r="B245">
            <v>7</v>
          </cell>
          <cell r="C245">
            <v>151862</v>
          </cell>
        </row>
        <row r="246">
          <cell r="A246" t="str">
            <v>S05</v>
          </cell>
          <cell r="B246">
            <v>38</v>
          </cell>
          <cell r="C246">
            <v>625436</v>
          </cell>
        </row>
        <row r="247">
          <cell r="A247" t="str">
            <v>S06</v>
          </cell>
          <cell r="B247">
            <v>14</v>
          </cell>
          <cell r="C247">
            <v>350129</v>
          </cell>
        </row>
        <row r="248">
          <cell r="A248" t="str">
            <v>S07</v>
          </cell>
          <cell r="B248">
            <v>23</v>
          </cell>
          <cell r="C248">
            <v>955663</v>
          </cell>
        </row>
        <row r="249">
          <cell r="A249" t="str">
            <v>T01</v>
          </cell>
          <cell r="B249">
            <v>46</v>
          </cell>
          <cell r="C249">
            <v>355749</v>
          </cell>
        </row>
        <row r="250">
          <cell r="A250" t="str">
            <v>T03</v>
          </cell>
          <cell r="B250">
            <v>102</v>
          </cell>
          <cell r="C250">
            <v>3664368</v>
          </cell>
        </row>
        <row r="251">
          <cell r="A251" t="str">
            <v>T04</v>
          </cell>
          <cell r="B251">
            <v>4</v>
          </cell>
          <cell r="C251">
            <v>89698</v>
          </cell>
        </row>
        <row r="252">
          <cell r="A252" t="str">
            <v>T05</v>
          </cell>
          <cell r="B252">
            <v>23</v>
          </cell>
          <cell r="C252">
            <v>212695</v>
          </cell>
        </row>
        <row r="253">
          <cell r="A253" t="str">
            <v>T06</v>
          </cell>
          <cell r="B253">
            <v>802</v>
          </cell>
          <cell r="C253">
            <v>22645633</v>
          </cell>
        </row>
        <row r="254">
          <cell r="A254" t="str">
            <v>T08</v>
          </cell>
          <cell r="B254">
            <v>21</v>
          </cell>
          <cell r="C254">
            <v>1299443</v>
          </cell>
        </row>
        <row r="255">
          <cell r="A255" t="str">
            <v>T09</v>
          </cell>
          <cell r="B255">
            <v>6</v>
          </cell>
          <cell r="C255">
            <v>470717</v>
          </cell>
        </row>
        <row r="256">
          <cell r="A256" t="str">
            <v>T10</v>
          </cell>
          <cell r="B256">
            <v>8</v>
          </cell>
          <cell r="C256">
            <v>78700</v>
          </cell>
        </row>
        <row r="257">
          <cell r="A257" t="str">
            <v>T11</v>
          </cell>
          <cell r="B257">
            <v>8</v>
          </cell>
          <cell r="C257">
            <v>248696</v>
          </cell>
        </row>
        <row r="258">
          <cell r="A258" t="str">
            <v>U01</v>
          </cell>
          <cell r="B258">
            <v>12426</v>
          </cell>
          <cell r="C258">
            <v>44858704</v>
          </cell>
        </row>
        <row r="259">
          <cell r="A259" t="str">
            <v>U02</v>
          </cell>
          <cell r="B259">
            <v>4380</v>
          </cell>
          <cell r="C259">
            <v>7022693</v>
          </cell>
        </row>
        <row r="260">
          <cell r="A260" t="str">
            <v>U03</v>
          </cell>
          <cell r="B260">
            <v>12839</v>
          </cell>
          <cell r="C260">
            <v>26093456</v>
          </cell>
        </row>
        <row r="261">
          <cell r="A261" t="str">
            <v>U04</v>
          </cell>
          <cell r="B261">
            <v>759</v>
          </cell>
          <cell r="C261">
            <v>1361577</v>
          </cell>
        </row>
        <row r="262">
          <cell r="A262" t="str">
            <v>U06</v>
          </cell>
          <cell r="B262">
            <v>207</v>
          </cell>
          <cell r="C262">
            <v>1350826</v>
          </cell>
        </row>
        <row r="263">
          <cell r="A263" t="str">
            <v>U07</v>
          </cell>
          <cell r="B263">
            <v>42</v>
          </cell>
          <cell r="C263">
            <v>133779</v>
          </cell>
        </row>
        <row r="264">
          <cell r="A264" t="str">
            <v>U08</v>
          </cell>
          <cell r="B264">
            <v>1</v>
          </cell>
          <cell r="C264">
            <v>9800</v>
          </cell>
        </row>
        <row r="265">
          <cell r="A265" t="str">
            <v>U10</v>
          </cell>
          <cell r="B265">
            <v>136</v>
          </cell>
          <cell r="C265">
            <v>652755</v>
          </cell>
        </row>
        <row r="266">
          <cell r="A266" t="str">
            <v>U11</v>
          </cell>
          <cell r="B266">
            <v>158</v>
          </cell>
          <cell r="C266">
            <v>736394</v>
          </cell>
        </row>
        <row r="267">
          <cell r="A267" t="str">
            <v>U19</v>
          </cell>
          <cell r="B267">
            <v>56</v>
          </cell>
          <cell r="C267">
            <v>100622</v>
          </cell>
        </row>
        <row r="268">
          <cell r="A268" t="str">
            <v>U20</v>
          </cell>
          <cell r="B268">
            <v>41</v>
          </cell>
          <cell r="C268">
            <v>133597</v>
          </cell>
        </row>
        <row r="269">
          <cell r="A269" t="str">
            <v>U22</v>
          </cell>
          <cell r="B269">
            <v>331</v>
          </cell>
          <cell r="C269">
            <v>1097403</v>
          </cell>
        </row>
        <row r="270">
          <cell r="A270" t="str">
            <v>U23</v>
          </cell>
          <cell r="B270">
            <v>292</v>
          </cell>
          <cell r="C270">
            <v>1788553</v>
          </cell>
        </row>
        <row r="271">
          <cell r="A271" t="str">
            <v>U24</v>
          </cell>
          <cell r="B271">
            <v>1958</v>
          </cell>
          <cell r="C271">
            <v>4528378</v>
          </cell>
        </row>
        <row r="272">
          <cell r="A272" t="str">
            <v>U25</v>
          </cell>
          <cell r="B272">
            <v>18</v>
          </cell>
          <cell r="C272">
            <v>73699</v>
          </cell>
        </row>
        <row r="273">
          <cell r="A273" t="str">
            <v>W01</v>
          </cell>
          <cell r="B273">
            <v>10</v>
          </cell>
          <cell r="C273">
            <v>279287</v>
          </cell>
        </row>
        <row r="274">
          <cell r="A274" t="str">
            <v>W02</v>
          </cell>
          <cell r="B274">
            <v>70</v>
          </cell>
          <cell r="C274">
            <v>2066019</v>
          </cell>
        </row>
        <row r="275">
          <cell r="A275" t="str">
            <v>W03</v>
          </cell>
          <cell r="B275">
            <v>235</v>
          </cell>
          <cell r="C275">
            <v>8673860</v>
          </cell>
        </row>
        <row r="276">
          <cell r="A276" t="str">
            <v>W04</v>
          </cell>
          <cell r="B276">
            <v>72</v>
          </cell>
          <cell r="C276">
            <v>3373695</v>
          </cell>
        </row>
        <row r="277">
          <cell r="A277" t="str">
            <v>W05</v>
          </cell>
          <cell r="B277">
            <v>7</v>
          </cell>
          <cell r="C277">
            <v>120971</v>
          </cell>
        </row>
        <row r="278">
          <cell r="A278" t="str">
            <v>W07</v>
          </cell>
          <cell r="B278">
            <v>11</v>
          </cell>
          <cell r="C278">
            <v>658325</v>
          </cell>
        </row>
        <row r="279">
          <cell r="A279" t="str">
            <v>Y01</v>
          </cell>
          <cell r="B279">
            <v>28787</v>
          </cell>
          <cell r="C279">
            <v>51165590</v>
          </cell>
        </row>
        <row r="280">
          <cell r="A280" t="str">
            <v>Y02</v>
          </cell>
          <cell r="B280">
            <v>1701</v>
          </cell>
          <cell r="C280">
            <v>2860491</v>
          </cell>
        </row>
        <row r="281">
          <cell r="A281" t="str">
            <v>Y03</v>
          </cell>
          <cell r="B281">
            <v>709</v>
          </cell>
          <cell r="C281">
            <v>1296045</v>
          </cell>
        </row>
        <row r="282">
          <cell r="A282" t="str">
            <v>Y04</v>
          </cell>
          <cell r="B282">
            <v>373</v>
          </cell>
          <cell r="C282">
            <v>751375</v>
          </cell>
        </row>
        <row r="283">
          <cell r="A283" t="str">
            <v>Y05</v>
          </cell>
          <cell r="B283">
            <v>31954</v>
          </cell>
          <cell r="C283">
            <v>64211609</v>
          </cell>
        </row>
        <row r="284">
          <cell r="A284" t="str">
            <v>Y06</v>
          </cell>
          <cell r="B284">
            <v>10204</v>
          </cell>
          <cell r="C284">
            <v>20539902</v>
          </cell>
        </row>
        <row r="285">
          <cell r="A285" t="str">
            <v>Y07</v>
          </cell>
          <cell r="B285">
            <v>846</v>
          </cell>
          <cell r="C285">
            <v>1756831</v>
          </cell>
        </row>
        <row r="286">
          <cell r="A286" t="str">
            <v>Y08</v>
          </cell>
          <cell r="B286">
            <v>648</v>
          </cell>
          <cell r="C286">
            <v>1284783</v>
          </cell>
        </row>
        <row r="287">
          <cell r="A287" t="str">
            <v>Y09</v>
          </cell>
          <cell r="B287">
            <v>842</v>
          </cell>
          <cell r="C287">
            <v>1532693</v>
          </cell>
        </row>
        <row r="288">
          <cell r="A288" t="str">
            <v>Y10</v>
          </cell>
          <cell r="B288">
            <v>401</v>
          </cell>
          <cell r="C288">
            <v>716584</v>
          </cell>
        </row>
        <row r="289">
          <cell r="A289" t="str">
            <v>Y11</v>
          </cell>
          <cell r="B289">
            <v>2</v>
          </cell>
          <cell r="C289">
            <v>9175</v>
          </cell>
        </row>
        <row r="290">
          <cell r="A290" t="str">
            <v>Y12</v>
          </cell>
          <cell r="B290">
            <v>4570</v>
          </cell>
          <cell r="C290">
            <v>7475793</v>
          </cell>
        </row>
        <row r="291">
          <cell r="A291" t="str">
            <v>Y13</v>
          </cell>
          <cell r="B291">
            <v>9008</v>
          </cell>
          <cell r="C291">
            <v>14735402</v>
          </cell>
        </row>
        <row r="292">
          <cell r="A292" t="str">
            <v>Y14</v>
          </cell>
          <cell r="B292">
            <v>55</v>
          </cell>
          <cell r="C292">
            <v>77223</v>
          </cell>
        </row>
        <row r="293">
          <cell r="A293" t="str">
            <v>Y15</v>
          </cell>
          <cell r="B293">
            <v>73</v>
          </cell>
          <cell r="C293">
            <v>1098675</v>
          </cell>
        </row>
        <row r="294">
          <cell r="A294" t="str">
            <v>Y20</v>
          </cell>
          <cell r="B294">
            <v>122</v>
          </cell>
          <cell r="C294">
            <v>263451</v>
          </cell>
        </row>
        <row r="295">
          <cell r="A295" t="str">
            <v>Y21</v>
          </cell>
          <cell r="B295">
            <v>139</v>
          </cell>
          <cell r="C295">
            <v>578327</v>
          </cell>
        </row>
        <row r="296">
          <cell r="A296" t="str">
            <v>Y22</v>
          </cell>
          <cell r="B296">
            <v>85</v>
          </cell>
          <cell r="C296">
            <v>410227</v>
          </cell>
        </row>
        <row r="297">
          <cell r="A297" t="str">
            <v>Y24</v>
          </cell>
          <cell r="B297">
            <v>336</v>
          </cell>
          <cell r="C297">
            <v>701624</v>
          </cell>
        </row>
        <row r="298">
          <cell r="A298" t="str">
            <v>Y25</v>
          </cell>
          <cell r="B298">
            <v>3137</v>
          </cell>
          <cell r="C298">
            <v>5311751</v>
          </cell>
        </row>
        <row r="299">
          <cell r="A299" t="str">
            <v>Y26</v>
          </cell>
          <cell r="B299">
            <v>2021</v>
          </cell>
          <cell r="C299">
            <v>4015579</v>
          </cell>
        </row>
        <row r="300">
          <cell r="A300" t="str">
            <v>Y27</v>
          </cell>
          <cell r="B300">
            <v>8</v>
          </cell>
          <cell r="C300">
            <v>32206</v>
          </cell>
        </row>
        <row r="301">
          <cell r="A301" t="str">
            <v>Z01</v>
          </cell>
          <cell r="B301">
            <v>1627837</v>
          </cell>
          <cell r="C301">
            <v>88818950</v>
          </cell>
        </row>
        <row r="302">
          <cell r="A302" t="str">
            <v>Z02</v>
          </cell>
          <cell r="B302">
            <v>1082418</v>
          </cell>
          <cell r="C302">
            <v>28892276</v>
          </cell>
        </row>
        <row r="303">
          <cell r="A303" t="str">
            <v>Z03</v>
          </cell>
          <cell r="B303">
            <v>1268391</v>
          </cell>
          <cell r="C303">
            <v>29004606</v>
          </cell>
        </row>
        <row r="304">
          <cell r="A304" t="str">
            <v>Z04</v>
          </cell>
          <cell r="B304">
            <v>2016</v>
          </cell>
          <cell r="C304">
            <v>1469739</v>
          </cell>
        </row>
        <row r="305">
          <cell r="A305" t="str">
            <v>Z05</v>
          </cell>
          <cell r="B305">
            <v>169919</v>
          </cell>
          <cell r="C305">
            <v>35205105</v>
          </cell>
        </row>
        <row r="306">
          <cell r="A306" t="str">
            <v>Z06</v>
          </cell>
          <cell r="B306">
            <v>6924</v>
          </cell>
          <cell r="C306">
            <v>2672096</v>
          </cell>
        </row>
        <row r="307">
          <cell r="A307" t="str">
            <v>Z07</v>
          </cell>
          <cell r="B307">
            <v>317750</v>
          </cell>
          <cell r="C307">
            <v>23946817</v>
          </cell>
        </row>
        <row r="308">
          <cell r="A308" t="str">
            <v>Z08</v>
          </cell>
          <cell r="B308">
            <v>3206</v>
          </cell>
          <cell r="C308">
            <v>36806652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theme/theme1.xml><?xml version="1.0" encoding="utf-8"?>
<a:theme xmlns:a="http://schemas.openxmlformats.org/drawingml/2006/main" name="Tema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2.xml"/><Relationship Id="rId1" Type="http://schemas.openxmlformats.org/officeDocument/2006/relationships/printerSettings" Target="../printerSettings/printerSettings33.bin"/><Relationship Id="rId4" Type="http://schemas.openxmlformats.org/officeDocument/2006/relationships/comments" Target="../comments3.xm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5.xml"/><Relationship Id="rId1" Type="http://schemas.openxmlformats.org/officeDocument/2006/relationships/printerSettings" Target="../printerSettings/printerSettings36.bin"/><Relationship Id="rId4" Type="http://schemas.openxmlformats.org/officeDocument/2006/relationships/comments" Target="../comments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32"/>
  <sheetViews>
    <sheetView topLeftCell="A6" zoomScale="96" zoomScaleNormal="96" workbookViewId="0">
      <selection activeCell="AG28" sqref="AG28"/>
    </sheetView>
  </sheetViews>
  <sheetFormatPr defaultColWidth="8.85546875" defaultRowHeight="12.75"/>
  <cols>
    <col min="1" max="1" width="4.28515625" style="330" customWidth="1"/>
    <col min="2" max="5" width="10.5703125" style="330" customWidth="1"/>
    <col min="6" max="6" width="37.7109375" style="331" bestFit="1" customWidth="1"/>
    <col min="7" max="7" width="19.85546875" style="331" customWidth="1"/>
    <col min="8" max="8" width="7.5703125" style="331" customWidth="1"/>
    <col min="9" max="9" width="8.140625" style="331" customWidth="1"/>
    <col min="10" max="10" width="12.28515625" style="331" customWidth="1"/>
    <col min="11" max="20" width="5.85546875" style="330" customWidth="1"/>
    <col min="21" max="29" width="5.85546875" style="330" hidden="1" customWidth="1"/>
    <col min="30" max="30" width="8.85546875" style="330"/>
    <col min="31" max="31" width="5.5703125" style="330" customWidth="1"/>
    <col min="32" max="16384" width="8.85546875" style="330"/>
  </cols>
  <sheetData>
    <row r="1" spans="1:35" ht="13.5" customHeight="1">
      <c r="K1" s="579"/>
      <c r="L1" s="579"/>
      <c r="M1" s="579"/>
      <c r="N1" s="579"/>
      <c r="O1" s="579"/>
      <c r="P1" s="579"/>
      <c r="Q1" s="579"/>
    </row>
    <row r="2" spans="1:35" ht="13.5" customHeight="1">
      <c r="K2" s="700"/>
      <c r="L2" s="699"/>
      <c r="M2" s="699"/>
      <c r="N2" s="699"/>
      <c r="O2" s="699"/>
      <c r="P2" s="699"/>
      <c r="Q2" s="699"/>
      <c r="R2" s="380"/>
      <c r="S2" s="380"/>
      <c r="T2" s="380"/>
      <c r="U2" s="380"/>
      <c r="V2" s="380"/>
      <c r="W2" s="380"/>
      <c r="X2" s="380"/>
      <c r="Y2" s="380"/>
      <c r="Z2" s="380"/>
      <c r="AA2" s="546"/>
      <c r="AB2" s="546"/>
      <c r="AC2" s="380"/>
    </row>
    <row r="3" spans="1:35" ht="13.5" customHeight="1">
      <c r="K3" s="579"/>
      <c r="L3" s="699"/>
      <c r="M3" s="699"/>
      <c r="N3" s="699"/>
      <c r="O3" s="699"/>
      <c r="P3" s="699"/>
      <c r="Q3" s="699"/>
      <c r="R3" s="380"/>
      <c r="S3" s="380"/>
      <c r="T3" s="380"/>
      <c r="U3" s="380"/>
      <c r="V3" s="380"/>
      <c r="W3" s="380"/>
      <c r="X3" s="380"/>
      <c r="Y3" s="380"/>
      <c r="Z3" s="380"/>
      <c r="AA3" s="546"/>
      <c r="AB3" s="546"/>
      <c r="AC3" s="380"/>
    </row>
    <row r="4" spans="1:35" ht="13.5" customHeight="1">
      <c r="K4" s="579"/>
      <c r="L4" s="699"/>
      <c r="M4" s="699"/>
      <c r="N4" s="699"/>
      <c r="O4" s="699"/>
      <c r="P4" s="699"/>
      <c r="Q4" s="699"/>
      <c r="R4" s="380"/>
      <c r="S4" s="380"/>
      <c r="T4" s="380"/>
      <c r="U4" s="380"/>
      <c r="V4" s="380"/>
      <c r="W4" s="380"/>
      <c r="X4" s="380"/>
      <c r="Y4" s="380"/>
      <c r="Z4" s="380"/>
      <c r="AA4" s="546"/>
      <c r="AB4" s="546"/>
      <c r="AC4" s="380"/>
    </row>
    <row r="5" spans="1:35" ht="13.5" customHeight="1">
      <c r="K5" s="700"/>
      <c r="L5" s="699"/>
      <c r="M5" s="699"/>
      <c r="N5" s="699"/>
      <c r="O5" s="699"/>
      <c r="P5" s="700"/>
      <c r="Q5" s="699"/>
      <c r="R5" s="380"/>
      <c r="S5" s="380"/>
      <c r="T5" s="380"/>
      <c r="U5" s="380"/>
      <c r="V5" s="380"/>
      <c r="W5" s="380"/>
      <c r="X5" s="380"/>
      <c r="Y5" s="380"/>
      <c r="Z5" s="380"/>
      <c r="AA5" s="546"/>
      <c r="AB5" s="546"/>
      <c r="AC5" s="380"/>
    </row>
    <row r="6" spans="1:35" ht="13.5" customHeight="1"/>
    <row r="7" spans="1:35" s="334" customFormat="1" ht="109.5" customHeight="1">
      <c r="A7" s="330"/>
      <c r="B7" s="701" t="s">
        <v>624</v>
      </c>
      <c r="C7" s="701"/>
      <c r="D7" s="701"/>
      <c r="E7" s="701"/>
      <c r="F7" s="701"/>
      <c r="G7" s="701"/>
      <c r="H7" s="701"/>
      <c r="I7" s="701"/>
      <c r="J7" s="702"/>
      <c r="K7" s="332" t="str">
        <f>PESERTA!C9</f>
        <v>SATRIA ASNADI</v>
      </c>
      <c r="L7" s="332" t="str">
        <f>PESERTA!C10</f>
        <v>ADIT APRILA</v>
      </c>
      <c r="M7" s="332" t="str">
        <f>PESERTA!C11</f>
        <v>ABDUL SAHAB</v>
      </c>
      <c r="N7" s="332" t="str">
        <f>PESERTA!C12</f>
        <v>ICHA PERMATA SARI</v>
      </c>
      <c r="O7" s="332" t="str">
        <f>PESERTA!C13</f>
        <v>ELISA SIAHAAN</v>
      </c>
      <c r="P7" s="332" t="str">
        <f>PESERTA!C14</f>
        <v>ROHMAD RIZKI ABDUL S</v>
      </c>
      <c r="Q7" s="332" t="str">
        <f>PESERTA!C15</f>
        <v>SINTA MELIA</v>
      </c>
      <c r="R7" s="332" t="str">
        <f>PESERTA!C16</f>
        <v>ISWARA FRISKA NAINGGOLAN</v>
      </c>
      <c r="S7" s="332" t="str">
        <f>PESERTA!C17</f>
        <v>RIVO RAMADHAN TANJUNG</v>
      </c>
      <c r="T7" s="332" t="str">
        <f>PESERTA!C18</f>
        <v>ANNISA ZAKIYA FIRJA</v>
      </c>
      <c r="U7" s="332">
        <f>PESERTA!C19</f>
        <v>0</v>
      </c>
      <c r="V7" s="332">
        <f>PESERTA!C20</f>
        <v>0</v>
      </c>
      <c r="W7" s="332">
        <f>PESERTA!C21</f>
        <v>0</v>
      </c>
      <c r="X7" s="332">
        <f>PESERTA!C22</f>
        <v>0</v>
      </c>
      <c r="Y7" s="332">
        <f>PESERTA!C23</f>
        <v>0</v>
      </c>
      <c r="Z7" s="332">
        <f>PESERTA!C24</f>
        <v>0</v>
      </c>
      <c r="AA7" s="332">
        <f>PESERTA!C25</f>
        <v>0</v>
      </c>
      <c r="AB7" s="332">
        <f>PESERTA!C26</f>
        <v>0</v>
      </c>
      <c r="AC7" s="332">
        <f>PESERTA!C27</f>
        <v>0</v>
      </c>
      <c r="AD7" s="333" t="s">
        <v>382</v>
      </c>
    </row>
    <row r="8" spans="1:35" s="340" customFormat="1" ht="57.75" customHeight="1">
      <c r="A8" s="335" t="s">
        <v>375</v>
      </c>
      <c r="B8" s="336" t="s">
        <v>258</v>
      </c>
      <c r="C8" s="335" t="s">
        <v>405</v>
      </c>
      <c r="D8" s="335" t="s">
        <v>406</v>
      </c>
      <c r="E8" s="335" t="s">
        <v>407</v>
      </c>
      <c r="F8" s="335" t="s">
        <v>384</v>
      </c>
      <c r="G8" s="335" t="s">
        <v>393</v>
      </c>
      <c r="H8" s="697" t="s">
        <v>408</v>
      </c>
      <c r="I8" s="698"/>
      <c r="J8" s="338" t="s">
        <v>409</v>
      </c>
      <c r="K8" s="339">
        <f>PESERTA!B9</f>
        <v>824174</v>
      </c>
      <c r="L8" s="339">
        <f>PESERTA!B10</f>
        <v>240111</v>
      </c>
      <c r="M8" s="339">
        <f>PESERTA!B11</f>
        <v>221812</v>
      </c>
      <c r="N8" s="339">
        <f>PESERTA!B12</f>
        <v>222128</v>
      </c>
      <c r="O8" s="339">
        <f>PESERTA!B13</f>
        <v>222312</v>
      </c>
      <c r="P8" s="339">
        <f>PESERTA!B14</f>
        <v>221451</v>
      </c>
      <c r="Q8" s="339">
        <f>PESERTA!B15</f>
        <v>223608</v>
      </c>
      <c r="R8" s="339">
        <f>PESERTA!B16</f>
        <v>222913</v>
      </c>
      <c r="S8" s="339">
        <f>PESERTA!B17</f>
        <v>223195</v>
      </c>
      <c r="T8" s="339">
        <f>PESERTA!B18</f>
        <v>240112</v>
      </c>
      <c r="U8" s="339">
        <f>PESERTA!B19</f>
        <v>0</v>
      </c>
      <c r="V8" s="339">
        <f>PESERTA!B20</f>
        <v>0</v>
      </c>
      <c r="W8" s="339">
        <f>PESERTA!B21</f>
        <v>0</v>
      </c>
      <c r="X8" s="339">
        <f>PESERTA!B22</f>
        <v>0</v>
      </c>
      <c r="Y8" s="339">
        <f>PESERTA!B23</f>
        <v>0</v>
      </c>
      <c r="Z8" s="339">
        <f>PESERTA!B24</f>
        <v>0</v>
      </c>
      <c r="AA8" s="339">
        <f>PESERTA!B25</f>
        <v>0</v>
      </c>
      <c r="AB8" s="339">
        <f>PESERTA!B26</f>
        <v>0</v>
      </c>
      <c r="AC8" s="339">
        <f>PESERTA!B27</f>
        <v>0</v>
      </c>
      <c r="AD8" s="337" t="s">
        <v>410</v>
      </c>
    </row>
    <row r="9" spans="1:35" s="343" customFormat="1" ht="15">
      <c r="A9" s="485">
        <v>1</v>
      </c>
      <c r="B9" s="549">
        <v>45530</v>
      </c>
      <c r="C9" s="383" t="str">
        <f t="shared" ref="C9:C29" si="0">TEXT(B9,"ddd")</f>
        <v>Mon</v>
      </c>
      <c r="D9" s="347">
        <v>0.3125</v>
      </c>
      <c r="E9" s="347">
        <v>0.41666666666666669</v>
      </c>
      <c r="F9" s="384" t="s">
        <v>411</v>
      </c>
      <c r="G9" s="384" t="s">
        <v>412</v>
      </c>
      <c r="H9" s="485"/>
      <c r="I9" s="485" t="s">
        <v>272</v>
      </c>
      <c r="J9" s="485" t="str">
        <f>IF(I9="X","pengganti ??","-")</f>
        <v>-</v>
      </c>
      <c r="K9" s="486" t="s">
        <v>272</v>
      </c>
      <c r="L9" s="486" t="s">
        <v>272</v>
      </c>
      <c r="M9" s="486" t="s">
        <v>272</v>
      </c>
      <c r="N9" s="486" t="s">
        <v>272</v>
      </c>
      <c r="O9" s="486" t="s">
        <v>272</v>
      </c>
      <c r="P9" s="486" t="s">
        <v>272</v>
      </c>
      <c r="Q9" s="486" t="s">
        <v>272</v>
      </c>
      <c r="R9" s="486" t="s">
        <v>272</v>
      </c>
      <c r="S9" s="486" t="s">
        <v>272</v>
      </c>
      <c r="T9" s="486" t="s">
        <v>272</v>
      </c>
      <c r="U9" s="486" t="s">
        <v>272</v>
      </c>
      <c r="V9" s="486" t="s">
        <v>272</v>
      </c>
      <c r="W9" s="486" t="s">
        <v>272</v>
      </c>
      <c r="X9" s="486" t="s">
        <v>272</v>
      </c>
      <c r="Y9" s="486"/>
      <c r="Z9" s="486"/>
      <c r="AA9" s="486"/>
      <c r="AB9" s="486"/>
      <c r="AC9" s="486"/>
      <c r="AD9" s="342">
        <f>IF(COUNTIF(K9:T9,"O")&lt;16,COUNTIF(K9:T9,"O")/10,1)</f>
        <v>1</v>
      </c>
      <c r="AG9" s="344"/>
      <c r="AH9" s="344"/>
      <c r="AI9" s="344"/>
    </row>
    <row r="10" spans="1:35" s="343" customFormat="1" ht="15">
      <c r="A10" s="345">
        <v>2</v>
      </c>
      <c r="B10" s="549">
        <v>45530</v>
      </c>
      <c r="C10" s="346" t="str">
        <f t="shared" si="0"/>
        <v>Mon</v>
      </c>
      <c r="D10" s="347">
        <v>0.42708333333333331</v>
      </c>
      <c r="E10" s="347">
        <v>0.54166666666666663</v>
      </c>
      <c r="F10" s="348" t="s">
        <v>422</v>
      </c>
      <c r="G10" s="348" t="s">
        <v>567</v>
      </c>
      <c r="H10" s="345"/>
      <c r="I10" s="345" t="s">
        <v>272</v>
      </c>
      <c r="J10" s="345" t="str">
        <f t="shared" ref="J10:J29" si="1">IF(I10="X","pengganti ??","-")</f>
        <v>-</v>
      </c>
      <c r="K10" s="516" t="s">
        <v>272</v>
      </c>
      <c r="L10" s="516" t="s">
        <v>272</v>
      </c>
      <c r="M10" s="516" t="s">
        <v>272</v>
      </c>
      <c r="N10" s="516" t="s">
        <v>272</v>
      </c>
      <c r="O10" s="516" t="s">
        <v>272</v>
      </c>
      <c r="P10" s="516" t="s">
        <v>272</v>
      </c>
      <c r="Q10" s="516" t="s">
        <v>272</v>
      </c>
      <c r="R10" s="516" t="s">
        <v>272</v>
      </c>
      <c r="S10" s="516" t="s">
        <v>272</v>
      </c>
      <c r="T10" s="516" t="s">
        <v>272</v>
      </c>
      <c r="U10" s="516" t="s">
        <v>272</v>
      </c>
      <c r="V10" s="516" t="s">
        <v>272</v>
      </c>
      <c r="W10" s="516" t="s">
        <v>272</v>
      </c>
      <c r="X10" s="516" t="s">
        <v>272</v>
      </c>
      <c r="Y10" s="516"/>
      <c r="Z10" s="516"/>
      <c r="AA10" s="516"/>
      <c r="AB10" s="516"/>
      <c r="AC10" s="516"/>
      <c r="AD10" s="342">
        <f t="shared" ref="AD10:AD29" si="2">IF(COUNTIF(K10:T10,"O")&lt;16,COUNTIF(K10:T10,"O")/10,1)</f>
        <v>1</v>
      </c>
      <c r="AG10" s="344"/>
      <c r="AH10" s="344"/>
      <c r="AI10" s="344"/>
    </row>
    <row r="11" spans="1:35" s="343" customFormat="1" ht="15">
      <c r="A11" s="345">
        <v>4</v>
      </c>
      <c r="B11" s="549">
        <v>45530</v>
      </c>
      <c r="C11" s="346" t="str">
        <f>TEXT(B11,"ddd")</f>
        <v>Mon</v>
      </c>
      <c r="D11" s="347">
        <v>0.57638888888888895</v>
      </c>
      <c r="E11" s="352">
        <v>0.65277777777777779</v>
      </c>
      <c r="F11" s="351" t="s">
        <v>418</v>
      </c>
      <c r="G11" s="561" t="s">
        <v>617</v>
      </c>
      <c r="H11" s="345"/>
      <c r="I11" s="345" t="s">
        <v>272</v>
      </c>
      <c r="J11" s="345" t="str">
        <f t="shared" si="1"/>
        <v>-</v>
      </c>
      <c r="K11" s="516" t="s">
        <v>272</v>
      </c>
      <c r="L11" s="516" t="s">
        <v>272</v>
      </c>
      <c r="M11" s="516" t="s">
        <v>272</v>
      </c>
      <c r="N11" s="516" t="s">
        <v>272</v>
      </c>
      <c r="O11" s="516" t="s">
        <v>272</v>
      </c>
      <c r="P11" s="516" t="s">
        <v>272</v>
      </c>
      <c r="Q11" s="516" t="s">
        <v>272</v>
      </c>
      <c r="R11" s="516" t="s">
        <v>272</v>
      </c>
      <c r="S11" s="516" t="s">
        <v>272</v>
      </c>
      <c r="T11" s="516" t="s">
        <v>272</v>
      </c>
      <c r="U11" s="516" t="s">
        <v>272</v>
      </c>
      <c r="V11" s="516" t="s">
        <v>272</v>
      </c>
      <c r="W11" s="516" t="s">
        <v>272</v>
      </c>
      <c r="X11" s="516" t="s">
        <v>272</v>
      </c>
      <c r="Y11" s="516"/>
      <c r="Z11" s="516"/>
      <c r="AA11" s="516"/>
      <c r="AB11" s="516"/>
      <c r="AC11" s="516"/>
      <c r="AD11" s="342">
        <f t="shared" si="2"/>
        <v>1</v>
      </c>
      <c r="AF11" s="349"/>
      <c r="AG11" s="344"/>
      <c r="AH11" s="350"/>
      <c r="AI11" s="344"/>
    </row>
    <row r="12" spans="1:35" s="343" customFormat="1" ht="15">
      <c r="A12" s="345">
        <v>5</v>
      </c>
      <c r="B12" s="549">
        <v>45531</v>
      </c>
      <c r="C12" s="558" t="str">
        <f t="shared" si="0"/>
        <v>Tue</v>
      </c>
      <c r="D12" s="550">
        <v>0.3125</v>
      </c>
      <c r="E12" s="550">
        <v>0.41666666666666669</v>
      </c>
      <c r="F12" s="559" t="s">
        <v>419</v>
      </c>
      <c r="G12" s="560" t="s">
        <v>571</v>
      </c>
      <c r="H12" s="345"/>
      <c r="I12" s="345" t="s">
        <v>272</v>
      </c>
      <c r="J12" s="345" t="str">
        <f t="shared" si="1"/>
        <v>-</v>
      </c>
      <c r="K12" s="516" t="s">
        <v>272</v>
      </c>
      <c r="L12" s="516" t="s">
        <v>272</v>
      </c>
      <c r="M12" s="516" t="s">
        <v>272</v>
      </c>
      <c r="N12" s="516" t="s">
        <v>272</v>
      </c>
      <c r="O12" s="516" t="s">
        <v>272</v>
      </c>
      <c r="P12" s="516" t="s">
        <v>272</v>
      </c>
      <c r="Q12" s="516" t="s">
        <v>272</v>
      </c>
      <c r="R12" s="516" t="s">
        <v>272</v>
      </c>
      <c r="S12" s="516" t="s">
        <v>272</v>
      </c>
      <c r="T12" s="516" t="s">
        <v>272</v>
      </c>
      <c r="U12" s="516" t="s">
        <v>272</v>
      </c>
      <c r="V12" s="516" t="s">
        <v>272</v>
      </c>
      <c r="W12" s="516" t="s">
        <v>272</v>
      </c>
      <c r="X12" s="516" t="s">
        <v>272</v>
      </c>
      <c r="Y12" s="516"/>
      <c r="Z12" s="516"/>
      <c r="AA12" s="516"/>
      <c r="AB12" s="516"/>
      <c r="AC12" s="516"/>
      <c r="AD12" s="342">
        <f t="shared" si="2"/>
        <v>1</v>
      </c>
      <c r="AG12" s="344"/>
      <c r="AH12" s="344"/>
      <c r="AI12" s="344"/>
    </row>
    <row r="13" spans="1:35" s="343" customFormat="1" ht="15">
      <c r="A13" s="345">
        <v>3</v>
      </c>
      <c r="B13" s="549">
        <v>45531</v>
      </c>
      <c r="C13" s="558" t="str">
        <f>TEXT(B13,"ddd")</f>
        <v>Tue</v>
      </c>
      <c r="D13" s="550">
        <v>0.42708333333333331</v>
      </c>
      <c r="E13" s="550">
        <v>0.54166666666666663</v>
      </c>
      <c r="F13" s="561" t="s">
        <v>413</v>
      </c>
      <c r="G13" s="561" t="s">
        <v>616</v>
      </c>
      <c r="H13" s="345"/>
      <c r="I13" s="345" t="s">
        <v>272</v>
      </c>
      <c r="J13" s="345" t="str">
        <f t="shared" si="1"/>
        <v>-</v>
      </c>
      <c r="K13" s="516" t="s">
        <v>272</v>
      </c>
      <c r="L13" s="516" t="s">
        <v>272</v>
      </c>
      <c r="M13" s="516" t="s">
        <v>272</v>
      </c>
      <c r="N13" s="516" t="s">
        <v>272</v>
      </c>
      <c r="O13" s="516" t="s">
        <v>272</v>
      </c>
      <c r="P13" s="516" t="s">
        <v>272</v>
      </c>
      <c r="Q13" s="516" t="s">
        <v>272</v>
      </c>
      <c r="R13" s="516" t="s">
        <v>272</v>
      </c>
      <c r="S13" s="516" t="s">
        <v>272</v>
      </c>
      <c r="T13" s="516" t="s">
        <v>272</v>
      </c>
      <c r="U13" s="516" t="s">
        <v>272</v>
      </c>
      <c r="V13" s="516" t="s">
        <v>272</v>
      </c>
      <c r="W13" s="516" t="s">
        <v>272</v>
      </c>
      <c r="X13" s="516" t="s">
        <v>272</v>
      </c>
      <c r="Y13" s="516"/>
      <c r="Z13" s="516"/>
      <c r="AA13" s="516"/>
      <c r="AB13" s="516"/>
      <c r="AC13" s="516"/>
      <c r="AD13" s="342">
        <f t="shared" si="2"/>
        <v>1</v>
      </c>
      <c r="AG13" s="349"/>
    </row>
    <row r="14" spans="1:35" s="343" customFormat="1" ht="15">
      <c r="A14" s="345">
        <v>6</v>
      </c>
      <c r="B14" s="549">
        <v>45531</v>
      </c>
      <c r="C14" s="558" t="str">
        <f t="shared" si="0"/>
        <v>Tue</v>
      </c>
      <c r="D14" s="550">
        <v>0.57638888888888895</v>
      </c>
      <c r="E14" s="562">
        <v>0.65277777777777779</v>
      </c>
      <c r="F14" s="561" t="s">
        <v>414</v>
      </c>
      <c r="G14" s="561" t="s">
        <v>619</v>
      </c>
      <c r="H14" s="345"/>
      <c r="I14" s="345" t="s">
        <v>272</v>
      </c>
      <c r="J14" s="345" t="str">
        <f t="shared" si="1"/>
        <v>-</v>
      </c>
      <c r="K14" s="516" t="s">
        <v>272</v>
      </c>
      <c r="L14" s="516" t="s">
        <v>272</v>
      </c>
      <c r="M14" s="516" t="s">
        <v>272</v>
      </c>
      <c r="N14" s="516" t="s">
        <v>272</v>
      </c>
      <c r="O14" s="516" t="s">
        <v>272</v>
      </c>
      <c r="P14" s="516" t="s">
        <v>272</v>
      </c>
      <c r="Q14" s="516" t="s">
        <v>272</v>
      </c>
      <c r="R14" s="516" t="s">
        <v>272</v>
      </c>
      <c r="S14" s="516" t="s">
        <v>272</v>
      </c>
      <c r="T14" s="516" t="s">
        <v>272</v>
      </c>
      <c r="U14" s="516" t="s">
        <v>272</v>
      </c>
      <c r="V14" s="516" t="s">
        <v>272</v>
      </c>
      <c r="W14" s="516" t="s">
        <v>272</v>
      </c>
      <c r="X14" s="516" t="s">
        <v>272</v>
      </c>
      <c r="Y14" s="516"/>
      <c r="Z14" s="516"/>
      <c r="AA14" s="516"/>
      <c r="AB14" s="516"/>
      <c r="AC14" s="516"/>
      <c r="AD14" s="342">
        <f t="shared" si="2"/>
        <v>1</v>
      </c>
    </row>
    <row r="15" spans="1:35" s="343" customFormat="1" ht="15">
      <c r="A15" s="345">
        <v>7</v>
      </c>
      <c r="B15" s="549">
        <v>45532</v>
      </c>
      <c r="C15" s="346" t="str">
        <f t="shared" si="0"/>
        <v>Wed</v>
      </c>
      <c r="D15" s="347">
        <v>0.3125</v>
      </c>
      <c r="E15" s="347">
        <v>0.41666666666666669</v>
      </c>
      <c r="F15" s="348" t="s">
        <v>568</v>
      </c>
      <c r="G15" s="348" t="s">
        <v>386</v>
      </c>
      <c r="H15" s="345"/>
      <c r="I15" s="345" t="s">
        <v>272</v>
      </c>
      <c r="J15" s="345" t="str">
        <f t="shared" si="1"/>
        <v>-</v>
      </c>
      <c r="K15" s="516" t="s">
        <v>272</v>
      </c>
      <c r="L15" s="516" t="s">
        <v>272</v>
      </c>
      <c r="M15" s="516" t="s">
        <v>272</v>
      </c>
      <c r="N15" s="516" t="s">
        <v>272</v>
      </c>
      <c r="O15" s="516" t="s">
        <v>272</v>
      </c>
      <c r="P15" s="516" t="s">
        <v>272</v>
      </c>
      <c r="Q15" s="516" t="s">
        <v>272</v>
      </c>
      <c r="R15" s="516" t="s">
        <v>272</v>
      </c>
      <c r="S15" s="516" t="s">
        <v>272</v>
      </c>
      <c r="T15" s="516" t="s">
        <v>272</v>
      </c>
      <c r="U15" s="516" t="s">
        <v>272</v>
      </c>
      <c r="V15" s="516" t="s">
        <v>272</v>
      </c>
      <c r="W15" s="516" t="s">
        <v>272</v>
      </c>
      <c r="X15" s="516" t="s">
        <v>272</v>
      </c>
      <c r="Y15" s="516"/>
      <c r="Z15" s="516"/>
      <c r="AA15" s="516"/>
      <c r="AB15" s="516"/>
      <c r="AC15" s="516"/>
      <c r="AD15" s="342">
        <f t="shared" si="2"/>
        <v>1</v>
      </c>
    </row>
    <row r="16" spans="1:35" ht="15">
      <c r="A16" s="345">
        <v>8</v>
      </c>
      <c r="B16" s="549">
        <v>45532</v>
      </c>
      <c r="C16" s="346" t="str">
        <f t="shared" si="0"/>
        <v>Wed</v>
      </c>
      <c r="D16" s="347">
        <v>0.42708333333333331</v>
      </c>
      <c r="E16" s="347">
        <v>0.54166666666666663</v>
      </c>
      <c r="F16" s="348" t="s">
        <v>337</v>
      </c>
      <c r="G16" s="348" t="s">
        <v>423</v>
      </c>
      <c r="H16" s="345"/>
      <c r="I16" s="345" t="s">
        <v>272</v>
      </c>
      <c r="J16" s="345" t="str">
        <f t="shared" si="1"/>
        <v>-</v>
      </c>
      <c r="K16" s="516" t="s">
        <v>272</v>
      </c>
      <c r="L16" s="516" t="s">
        <v>272</v>
      </c>
      <c r="M16" s="516" t="s">
        <v>272</v>
      </c>
      <c r="N16" s="516" t="s">
        <v>272</v>
      </c>
      <c r="O16" s="516" t="s">
        <v>272</v>
      </c>
      <c r="P16" s="516" t="s">
        <v>272</v>
      </c>
      <c r="Q16" s="516" t="s">
        <v>272</v>
      </c>
      <c r="R16" s="516" t="s">
        <v>272</v>
      </c>
      <c r="S16" s="516" t="s">
        <v>272</v>
      </c>
      <c r="T16" s="516" t="s">
        <v>272</v>
      </c>
      <c r="U16" s="516" t="s">
        <v>272</v>
      </c>
      <c r="V16" s="516" t="s">
        <v>272</v>
      </c>
      <c r="W16" s="516" t="s">
        <v>272</v>
      </c>
      <c r="X16" s="516" t="s">
        <v>272</v>
      </c>
      <c r="Y16" s="516"/>
      <c r="Z16" s="516"/>
      <c r="AA16" s="516"/>
      <c r="AB16" s="516"/>
      <c r="AC16" s="516"/>
      <c r="AD16" s="342">
        <f t="shared" si="2"/>
        <v>1</v>
      </c>
    </row>
    <row r="17" spans="1:30" ht="15">
      <c r="A17" s="345">
        <v>9</v>
      </c>
      <c r="B17" s="549">
        <v>45532</v>
      </c>
      <c r="C17" s="346" t="str">
        <f t="shared" si="0"/>
        <v>Wed</v>
      </c>
      <c r="D17" s="347">
        <v>0.57638888888888895</v>
      </c>
      <c r="E17" s="352">
        <v>0.65277777777777779</v>
      </c>
      <c r="F17" s="348" t="s">
        <v>416</v>
      </c>
      <c r="G17" s="348" t="s">
        <v>620</v>
      </c>
      <c r="H17" s="345"/>
      <c r="I17" s="345" t="s">
        <v>272</v>
      </c>
      <c r="J17" s="345" t="str">
        <f t="shared" si="1"/>
        <v>-</v>
      </c>
      <c r="K17" s="516" t="s">
        <v>272</v>
      </c>
      <c r="L17" s="516" t="s">
        <v>272</v>
      </c>
      <c r="M17" s="516" t="s">
        <v>272</v>
      </c>
      <c r="N17" s="516" t="s">
        <v>272</v>
      </c>
      <c r="O17" s="516" t="s">
        <v>272</v>
      </c>
      <c r="P17" s="516" t="s">
        <v>272</v>
      </c>
      <c r="Q17" s="516" t="s">
        <v>272</v>
      </c>
      <c r="R17" s="516" t="s">
        <v>272</v>
      </c>
      <c r="S17" s="516" t="s">
        <v>272</v>
      </c>
      <c r="T17" s="516" t="s">
        <v>272</v>
      </c>
      <c r="U17" s="516" t="s">
        <v>272</v>
      </c>
      <c r="V17" s="516" t="s">
        <v>272</v>
      </c>
      <c r="W17" s="516" t="s">
        <v>272</v>
      </c>
      <c r="X17" s="516" t="s">
        <v>272</v>
      </c>
      <c r="Y17" s="516"/>
      <c r="Z17" s="516"/>
      <c r="AA17" s="516"/>
      <c r="AB17" s="516"/>
      <c r="AC17" s="516"/>
      <c r="AD17" s="342">
        <f t="shared" si="2"/>
        <v>1</v>
      </c>
    </row>
    <row r="18" spans="1:30" ht="15">
      <c r="A18" s="345">
        <v>10</v>
      </c>
      <c r="B18" s="549">
        <v>45533</v>
      </c>
      <c r="C18" s="346" t="str">
        <f t="shared" si="0"/>
        <v>Thu</v>
      </c>
      <c r="D18" s="347">
        <v>0.3125</v>
      </c>
      <c r="E18" s="347">
        <v>0.41666666666666669</v>
      </c>
      <c r="F18" s="348" t="s">
        <v>569</v>
      </c>
      <c r="G18" s="348" t="s">
        <v>417</v>
      </c>
      <c r="H18" s="345"/>
      <c r="I18" s="345" t="s">
        <v>272</v>
      </c>
      <c r="J18" s="345" t="str">
        <f t="shared" si="1"/>
        <v>-</v>
      </c>
      <c r="K18" s="516" t="s">
        <v>272</v>
      </c>
      <c r="L18" s="516" t="s">
        <v>272</v>
      </c>
      <c r="M18" s="516" t="s">
        <v>272</v>
      </c>
      <c r="N18" s="516" t="s">
        <v>272</v>
      </c>
      <c r="O18" s="516" t="s">
        <v>272</v>
      </c>
      <c r="P18" s="516" t="s">
        <v>272</v>
      </c>
      <c r="Q18" s="516" t="s">
        <v>272</v>
      </c>
      <c r="R18" s="516" t="s">
        <v>272</v>
      </c>
      <c r="S18" s="516" t="s">
        <v>272</v>
      </c>
      <c r="T18" s="516" t="s">
        <v>272</v>
      </c>
      <c r="U18" s="516" t="s">
        <v>272</v>
      </c>
      <c r="V18" s="516" t="s">
        <v>272</v>
      </c>
      <c r="W18" s="516" t="s">
        <v>272</v>
      </c>
      <c r="X18" s="516" t="s">
        <v>272</v>
      </c>
      <c r="Y18" s="516"/>
      <c r="Z18" s="516"/>
      <c r="AA18" s="516"/>
      <c r="AB18" s="516"/>
      <c r="AC18" s="516"/>
      <c r="AD18" s="342">
        <f t="shared" si="2"/>
        <v>1</v>
      </c>
    </row>
    <row r="19" spans="1:30" ht="15">
      <c r="A19" s="345">
        <v>11</v>
      </c>
      <c r="B19" s="549">
        <v>45533</v>
      </c>
      <c r="C19" s="346" t="str">
        <f t="shared" si="0"/>
        <v>Thu</v>
      </c>
      <c r="D19" s="347">
        <v>0.42708333333333331</v>
      </c>
      <c r="E19" s="347">
        <v>0.54166666666666663</v>
      </c>
      <c r="F19" s="348" t="s">
        <v>415</v>
      </c>
      <c r="G19" s="348" t="s">
        <v>273</v>
      </c>
      <c r="H19" s="345"/>
      <c r="I19" s="345" t="s">
        <v>272</v>
      </c>
      <c r="J19" s="345" t="str">
        <f t="shared" si="1"/>
        <v>-</v>
      </c>
      <c r="K19" s="516" t="s">
        <v>272</v>
      </c>
      <c r="L19" s="516" t="s">
        <v>272</v>
      </c>
      <c r="M19" s="516" t="s">
        <v>272</v>
      </c>
      <c r="N19" s="516" t="s">
        <v>272</v>
      </c>
      <c r="O19" s="516" t="s">
        <v>272</v>
      </c>
      <c r="P19" s="516" t="s">
        <v>272</v>
      </c>
      <c r="Q19" s="516" t="s">
        <v>272</v>
      </c>
      <c r="R19" s="516" t="s">
        <v>272</v>
      </c>
      <c r="S19" s="516" t="s">
        <v>272</v>
      </c>
      <c r="T19" s="516" t="s">
        <v>272</v>
      </c>
      <c r="U19" s="516" t="s">
        <v>272</v>
      </c>
      <c r="V19" s="516" t="s">
        <v>272</v>
      </c>
      <c r="W19" s="516" t="s">
        <v>272</v>
      </c>
      <c r="X19" s="516" t="s">
        <v>272</v>
      </c>
      <c r="Y19" s="516"/>
      <c r="Z19" s="516"/>
      <c r="AA19" s="516"/>
      <c r="AB19" s="516"/>
      <c r="AC19" s="516"/>
      <c r="AD19" s="342">
        <f t="shared" si="2"/>
        <v>1</v>
      </c>
    </row>
    <row r="20" spans="1:30" ht="15">
      <c r="A20" s="345">
        <v>12</v>
      </c>
      <c r="B20" s="549">
        <v>45533</v>
      </c>
      <c r="C20" s="346" t="str">
        <f t="shared" si="0"/>
        <v>Thu</v>
      </c>
      <c r="D20" s="347">
        <v>0.57638888888888895</v>
      </c>
      <c r="E20" s="352">
        <v>0.65277777777777779</v>
      </c>
      <c r="F20" s="351" t="s">
        <v>570</v>
      </c>
      <c r="G20" s="348" t="s">
        <v>417</v>
      </c>
      <c r="H20" s="345"/>
      <c r="I20" s="345" t="s">
        <v>272</v>
      </c>
      <c r="J20" s="345" t="str">
        <f t="shared" si="1"/>
        <v>-</v>
      </c>
      <c r="K20" s="516" t="s">
        <v>272</v>
      </c>
      <c r="L20" s="516" t="s">
        <v>272</v>
      </c>
      <c r="M20" s="516" t="s">
        <v>272</v>
      </c>
      <c r="N20" s="516" t="s">
        <v>272</v>
      </c>
      <c r="O20" s="516" t="s">
        <v>272</v>
      </c>
      <c r="P20" s="516" t="s">
        <v>272</v>
      </c>
      <c r="Q20" s="516" t="s">
        <v>272</v>
      </c>
      <c r="R20" s="516" t="s">
        <v>272</v>
      </c>
      <c r="S20" s="516" t="s">
        <v>272</v>
      </c>
      <c r="T20" s="516" t="s">
        <v>272</v>
      </c>
      <c r="U20" s="516" t="s">
        <v>272</v>
      </c>
      <c r="V20" s="516" t="s">
        <v>272</v>
      </c>
      <c r="W20" s="516" t="s">
        <v>272</v>
      </c>
      <c r="X20" s="516" t="s">
        <v>272</v>
      </c>
      <c r="Y20" s="516"/>
      <c r="Z20" s="516"/>
      <c r="AA20" s="516"/>
      <c r="AB20" s="516"/>
      <c r="AC20" s="516"/>
      <c r="AD20" s="342">
        <f>IF(COUNTIF(K20:T20,"O")&lt;16,COUNTIF(K20:T20,"O")/10,1)</f>
        <v>1</v>
      </c>
    </row>
    <row r="21" spans="1:30" ht="15">
      <c r="A21" s="345">
        <v>13</v>
      </c>
      <c r="B21" s="549">
        <v>45534</v>
      </c>
      <c r="C21" s="346" t="str">
        <f t="shared" si="0"/>
        <v>Fri</v>
      </c>
      <c r="D21" s="347">
        <v>0.3125</v>
      </c>
      <c r="E21" s="347">
        <v>0.41666666666666669</v>
      </c>
      <c r="F21" s="373" t="s">
        <v>572</v>
      </c>
      <c r="G21" s="351" t="s">
        <v>351</v>
      </c>
      <c r="H21" s="345"/>
      <c r="I21" s="345" t="s">
        <v>272</v>
      </c>
      <c r="J21" s="345" t="str">
        <f t="shared" si="1"/>
        <v>-</v>
      </c>
      <c r="K21" s="516" t="s">
        <v>272</v>
      </c>
      <c r="L21" s="516" t="s">
        <v>272</v>
      </c>
      <c r="M21" s="516" t="s">
        <v>272</v>
      </c>
      <c r="N21" s="516" t="s">
        <v>272</v>
      </c>
      <c r="O21" s="516" t="s">
        <v>272</v>
      </c>
      <c r="P21" s="516" t="s">
        <v>272</v>
      </c>
      <c r="Q21" s="516" t="s">
        <v>272</v>
      </c>
      <c r="R21" s="516" t="s">
        <v>272</v>
      </c>
      <c r="S21" s="516" t="s">
        <v>272</v>
      </c>
      <c r="T21" s="516" t="s">
        <v>272</v>
      </c>
      <c r="U21" s="516" t="s">
        <v>272</v>
      </c>
      <c r="V21" s="516" t="s">
        <v>272</v>
      </c>
      <c r="W21" s="516" t="s">
        <v>272</v>
      </c>
      <c r="X21" s="516" t="s">
        <v>272</v>
      </c>
      <c r="Y21" s="516"/>
      <c r="Z21" s="516"/>
      <c r="AA21" s="516"/>
      <c r="AB21" s="516"/>
      <c r="AC21" s="516"/>
      <c r="AD21" s="342">
        <f t="shared" si="2"/>
        <v>1</v>
      </c>
    </row>
    <row r="22" spans="1:30" ht="15">
      <c r="A22" s="345">
        <v>14</v>
      </c>
      <c r="B22" s="549">
        <v>45534</v>
      </c>
      <c r="C22" s="346" t="str">
        <f t="shared" si="0"/>
        <v>Fri</v>
      </c>
      <c r="D22" s="347">
        <v>0.42708333333333331</v>
      </c>
      <c r="E22" s="347">
        <v>0.54166666666666663</v>
      </c>
      <c r="F22" s="404" t="s">
        <v>573</v>
      </c>
      <c r="G22" s="351" t="s">
        <v>351</v>
      </c>
      <c r="H22" s="345"/>
      <c r="I22" s="345" t="s">
        <v>272</v>
      </c>
      <c r="J22" s="345" t="str">
        <f t="shared" si="1"/>
        <v>-</v>
      </c>
      <c r="K22" s="516" t="s">
        <v>272</v>
      </c>
      <c r="L22" s="516" t="s">
        <v>272</v>
      </c>
      <c r="M22" s="516" t="s">
        <v>272</v>
      </c>
      <c r="N22" s="516" t="s">
        <v>272</v>
      </c>
      <c r="O22" s="516" t="s">
        <v>272</v>
      </c>
      <c r="P22" s="516" t="s">
        <v>272</v>
      </c>
      <c r="Q22" s="516" t="s">
        <v>272</v>
      </c>
      <c r="R22" s="516" t="s">
        <v>272</v>
      </c>
      <c r="S22" s="516" t="s">
        <v>272</v>
      </c>
      <c r="T22" s="516" t="s">
        <v>272</v>
      </c>
      <c r="U22" s="516" t="s">
        <v>272</v>
      </c>
      <c r="V22" s="516" t="s">
        <v>272</v>
      </c>
      <c r="W22" s="516" t="s">
        <v>272</v>
      </c>
      <c r="X22" s="516" t="s">
        <v>272</v>
      </c>
      <c r="Y22" s="516"/>
      <c r="Z22" s="516"/>
      <c r="AA22" s="516"/>
      <c r="AB22" s="516"/>
      <c r="AC22" s="516"/>
      <c r="AD22" s="342">
        <f t="shared" si="2"/>
        <v>1</v>
      </c>
    </row>
    <row r="23" spans="1:30" ht="15">
      <c r="A23" s="345">
        <v>15</v>
      </c>
      <c r="B23" s="549">
        <v>45534</v>
      </c>
      <c r="C23" s="346" t="str">
        <f t="shared" si="0"/>
        <v>Fri</v>
      </c>
      <c r="D23" s="347">
        <v>0.57638888888888895</v>
      </c>
      <c r="E23" s="352">
        <v>0.65277777777777779</v>
      </c>
      <c r="F23" s="351" t="s">
        <v>424</v>
      </c>
      <c r="G23" s="373" t="s">
        <v>425</v>
      </c>
      <c r="H23" s="345"/>
      <c r="I23" s="345" t="s">
        <v>272</v>
      </c>
      <c r="J23" s="345" t="str">
        <f>IF(I23="X","pengganti ??","-")</f>
        <v>-</v>
      </c>
      <c r="K23" s="516" t="s">
        <v>272</v>
      </c>
      <c r="L23" s="516" t="s">
        <v>272</v>
      </c>
      <c r="M23" s="516" t="s">
        <v>272</v>
      </c>
      <c r="N23" s="516" t="s">
        <v>272</v>
      </c>
      <c r="O23" s="516" t="s">
        <v>272</v>
      </c>
      <c r="P23" s="516" t="s">
        <v>272</v>
      </c>
      <c r="Q23" s="516" t="s">
        <v>272</v>
      </c>
      <c r="R23" s="516" t="s">
        <v>272</v>
      </c>
      <c r="S23" s="516" t="s">
        <v>272</v>
      </c>
      <c r="T23" s="516" t="s">
        <v>272</v>
      </c>
      <c r="U23" s="516" t="s">
        <v>272</v>
      </c>
      <c r="V23" s="516" t="s">
        <v>272</v>
      </c>
      <c r="W23" s="516" t="s">
        <v>272</v>
      </c>
      <c r="X23" s="516" t="s">
        <v>272</v>
      </c>
      <c r="Y23" s="516"/>
      <c r="Z23" s="516"/>
      <c r="AA23" s="516"/>
      <c r="AB23" s="516"/>
      <c r="AC23" s="516"/>
      <c r="AD23" s="342">
        <f t="shared" si="2"/>
        <v>1</v>
      </c>
    </row>
    <row r="24" spans="1:30" ht="15">
      <c r="A24" s="345">
        <v>16</v>
      </c>
      <c r="B24" s="403">
        <v>45537</v>
      </c>
      <c r="C24" s="346" t="str">
        <f>TEXT(B24,"ddd")</f>
        <v>Mon</v>
      </c>
      <c r="D24" s="347">
        <v>0.3125</v>
      </c>
      <c r="E24" s="347">
        <v>0.41666666666666669</v>
      </c>
      <c r="F24" s="351" t="s">
        <v>574</v>
      </c>
      <c r="G24" s="373" t="s">
        <v>412</v>
      </c>
      <c r="H24" s="633"/>
      <c r="I24" s="345" t="s">
        <v>272</v>
      </c>
      <c r="J24" s="345" t="str">
        <f t="shared" si="1"/>
        <v>-</v>
      </c>
      <c r="K24" s="516" t="s">
        <v>272</v>
      </c>
      <c r="L24" s="516" t="s">
        <v>272</v>
      </c>
      <c r="M24" s="516" t="s">
        <v>272</v>
      </c>
      <c r="N24" s="516" t="s">
        <v>272</v>
      </c>
      <c r="O24" s="516" t="s">
        <v>272</v>
      </c>
      <c r="P24" s="516" t="s">
        <v>272</v>
      </c>
      <c r="Q24" s="516" t="s">
        <v>272</v>
      </c>
      <c r="R24" s="516" t="s">
        <v>272</v>
      </c>
      <c r="S24" s="516" t="s">
        <v>272</v>
      </c>
      <c r="T24" s="516" t="s">
        <v>272</v>
      </c>
      <c r="U24" s="516" t="s">
        <v>272</v>
      </c>
      <c r="V24" s="516" t="s">
        <v>272</v>
      </c>
      <c r="W24" s="516" t="s">
        <v>272</v>
      </c>
      <c r="X24" s="516" t="s">
        <v>272</v>
      </c>
      <c r="Y24" s="516"/>
      <c r="Z24" s="516"/>
      <c r="AA24" s="516"/>
      <c r="AB24" s="516"/>
      <c r="AC24" s="516"/>
      <c r="AD24" s="342">
        <f t="shared" si="2"/>
        <v>1</v>
      </c>
    </row>
    <row r="25" spans="1:30" ht="15">
      <c r="A25" s="345">
        <v>17</v>
      </c>
      <c r="B25" s="403">
        <v>45537</v>
      </c>
      <c r="C25" s="346" t="str">
        <f t="shared" si="0"/>
        <v>Mon</v>
      </c>
      <c r="D25" s="347">
        <v>0.42708333333333331</v>
      </c>
      <c r="E25" s="347">
        <v>0.54166666666666663</v>
      </c>
      <c r="F25" s="351" t="s">
        <v>426</v>
      </c>
      <c r="G25" s="351" t="s">
        <v>427</v>
      </c>
      <c r="H25" s="632"/>
      <c r="I25" s="345" t="s">
        <v>272</v>
      </c>
      <c r="J25" s="345" t="str">
        <f t="shared" si="1"/>
        <v>-</v>
      </c>
      <c r="K25" s="516" t="s">
        <v>272</v>
      </c>
      <c r="L25" s="516" t="s">
        <v>272</v>
      </c>
      <c r="M25" s="516" t="s">
        <v>272</v>
      </c>
      <c r="N25" s="516" t="s">
        <v>272</v>
      </c>
      <c r="O25" s="516" t="s">
        <v>272</v>
      </c>
      <c r="P25" s="516" t="s">
        <v>272</v>
      </c>
      <c r="Q25" s="516" t="s">
        <v>272</v>
      </c>
      <c r="R25" s="516" t="s">
        <v>272</v>
      </c>
      <c r="S25" s="516" t="s">
        <v>272</v>
      </c>
      <c r="T25" s="516" t="s">
        <v>272</v>
      </c>
      <c r="U25" s="516" t="s">
        <v>272</v>
      </c>
      <c r="V25" s="516" t="s">
        <v>272</v>
      </c>
      <c r="W25" s="516" t="s">
        <v>272</v>
      </c>
      <c r="X25" s="516" t="s">
        <v>272</v>
      </c>
      <c r="Y25" s="516"/>
      <c r="Z25" s="516"/>
      <c r="AA25" s="516"/>
      <c r="AB25" s="516"/>
      <c r="AC25" s="516"/>
      <c r="AD25" s="342">
        <f t="shared" si="2"/>
        <v>1</v>
      </c>
    </row>
    <row r="26" spans="1:30" ht="15">
      <c r="A26" s="345">
        <v>18</v>
      </c>
      <c r="B26" s="403">
        <v>45537</v>
      </c>
      <c r="C26" s="346" t="str">
        <f t="shared" si="0"/>
        <v>Mon</v>
      </c>
      <c r="D26" s="347">
        <v>0.57638888888888895</v>
      </c>
      <c r="E26" s="352">
        <v>0.65277777777777779</v>
      </c>
      <c r="F26" s="351" t="s">
        <v>255</v>
      </c>
      <c r="G26" s="351" t="s">
        <v>615</v>
      </c>
      <c r="H26" s="632"/>
      <c r="I26" s="345" t="s">
        <v>272</v>
      </c>
      <c r="J26" s="345" t="str">
        <f t="shared" si="1"/>
        <v>-</v>
      </c>
      <c r="K26" s="516" t="s">
        <v>272</v>
      </c>
      <c r="L26" s="516" t="s">
        <v>272</v>
      </c>
      <c r="M26" s="516" t="s">
        <v>272</v>
      </c>
      <c r="N26" s="516" t="s">
        <v>272</v>
      </c>
      <c r="O26" s="516" t="s">
        <v>272</v>
      </c>
      <c r="P26" s="516" t="s">
        <v>272</v>
      </c>
      <c r="Q26" s="516" t="s">
        <v>272</v>
      </c>
      <c r="R26" s="516" t="s">
        <v>272</v>
      </c>
      <c r="S26" s="516" t="s">
        <v>272</v>
      </c>
      <c r="T26" s="516" t="s">
        <v>272</v>
      </c>
      <c r="U26" s="516" t="s">
        <v>272</v>
      </c>
      <c r="V26" s="516" t="s">
        <v>272</v>
      </c>
      <c r="W26" s="516" t="s">
        <v>272</v>
      </c>
      <c r="X26" s="516" t="s">
        <v>272</v>
      </c>
      <c r="Y26" s="516"/>
      <c r="Z26" s="516"/>
      <c r="AA26" s="516"/>
      <c r="AB26" s="516"/>
      <c r="AC26" s="516"/>
      <c r="AD26" s="342">
        <f t="shared" si="2"/>
        <v>1</v>
      </c>
    </row>
    <row r="27" spans="1:30" ht="15">
      <c r="A27" s="345">
        <v>19</v>
      </c>
      <c r="B27" s="403">
        <v>45538</v>
      </c>
      <c r="C27" s="346" t="str">
        <f t="shared" si="0"/>
        <v>Tue</v>
      </c>
      <c r="D27" s="347">
        <v>0.3125</v>
      </c>
      <c r="E27" s="347">
        <v>0.41666666666666669</v>
      </c>
      <c r="F27" s="351" t="s">
        <v>575</v>
      </c>
      <c r="G27" s="373" t="s">
        <v>412</v>
      </c>
      <c r="H27" s="633"/>
      <c r="I27" s="345" t="s">
        <v>272</v>
      </c>
      <c r="J27" s="345" t="str">
        <f t="shared" si="1"/>
        <v>-</v>
      </c>
      <c r="K27" s="516" t="s">
        <v>272</v>
      </c>
      <c r="L27" s="516" t="s">
        <v>272</v>
      </c>
      <c r="M27" s="516" t="s">
        <v>272</v>
      </c>
      <c r="N27" s="516" t="s">
        <v>272</v>
      </c>
      <c r="O27" s="516" t="s">
        <v>272</v>
      </c>
      <c r="P27" s="516" t="s">
        <v>272</v>
      </c>
      <c r="Q27" s="516" t="s">
        <v>272</v>
      </c>
      <c r="R27" s="516" t="s">
        <v>272</v>
      </c>
      <c r="S27" s="516" t="s">
        <v>272</v>
      </c>
      <c r="T27" s="516" t="s">
        <v>272</v>
      </c>
      <c r="U27" s="516" t="s">
        <v>272</v>
      </c>
      <c r="V27" s="516" t="s">
        <v>272</v>
      </c>
      <c r="W27" s="516" t="s">
        <v>272</v>
      </c>
      <c r="X27" s="516" t="s">
        <v>272</v>
      </c>
      <c r="Y27" s="516"/>
      <c r="Z27" s="516"/>
      <c r="AA27" s="516"/>
      <c r="AB27" s="516"/>
      <c r="AC27" s="516"/>
      <c r="AD27" s="342">
        <f t="shared" si="2"/>
        <v>1</v>
      </c>
    </row>
    <row r="28" spans="1:30" ht="15">
      <c r="A28" s="345">
        <v>20</v>
      </c>
      <c r="B28" s="403">
        <v>45538</v>
      </c>
      <c r="C28" s="346" t="str">
        <f t="shared" si="0"/>
        <v>Tue</v>
      </c>
      <c r="D28" s="347">
        <v>0.42708333333333331</v>
      </c>
      <c r="E28" s="347">
        <v>0.54166666666666663</v>
      </c>
      <c r="F28" s="351" t="s">
        <v>576</v>
      </c>
      <c r="G28" s="373" t="s">
        <v>613</v>
      </c>
      <c r="H28" s="633"/>
      <c r="I28" s="345" t="s">
        <v>272</v>
      </c>
      <c r="J28" s="345" t="str">
        <f t="shared" si="1"/>
        <v>-</v>
      </c>
      <c r="K28" s="516" t="s">
        <v>272</v>
      </c>
      <c r="L28" s="516" t="s">
        <v>272</v>
      </c>
      <c r="M28" s="516" t="s">
        <v>272</v>
      </c>
      <c r="N28" s="516" t="s">
        <v>272</v>
      </c>
      <c r="O28" s="516" t="s">
        <v>272</v>
      </c>
      <c r="P28" s="516" t="s">
        <v>272</v>
      </c>
      <c r="Q28" s="516" t="s">
        <v>272</v>
      </c>
      <c r="R28" s="516" t="s">
        <v>272</v>
      </c>
      <c r="S28" s="516" t="s">
        <v>272</v>
      </c>
      <c r="T28" s="516" t="s">
        <v>272</v>
      </c>
      <c r="U28" s="516" t="s">
        <v>272</v>
      </c>
      <c r="V28" s="516" t="s">
        <v>272</v>
      </c>
      <c r="W28" s="516" t="s">
        <v>272</v>
      </c>
      <c r="X28" s="516" t="s">
        <v>272</v>
      </c>
      <c r="Y28" s="516"/>
      <c r="Z28" s="516"/>
      <c r="AA28" s="516"/>
      <c r="AB28" s="516"/>
      <c r="AC28" s="516"/>
      <c r="AD28" s="342">
        <f t="shared" si="2"/>
        <v>1</v>
      </c>
    </row>
    <row r="29" spans="1:30" ht="15">
      <c r="A29" s="345">
        <v>21</v>
      </c>
      <c r="B29" s="403">
        <v>45538</v>
      </c>
      <c r="C29" s="353" t="str">
        <f t="shared" si="0"/>
        <v>Tue</v>
      </c>
      <c r="D29" s="515">
        <v>0.57638888888888895</v>
      </c>
      <c r="E29" s="515">
        <v>0.65277777777777779</v>
      </c>
      <c r="F29" s="374" t="s">
        <v>610</v>
      </c>
      <c r="G29" s="373" t="s">
        <v>611</v>
      </c>
      <c r="H29" s="634"/>
      <c r="I29" s="636" t="s">
        <v>272</v>
      </c>
      <c r="J29" s="636" t="str">
        <f t="shared" si="1"/>
        <v>-</v>
      </c>
      <c r="K29" s="516" t="s">
        <v>272</v>
      </c>
      <c r="L29" s="516" t="s">
        <v>272</v>
      </c>
      <c r="M29" s="516" t="s">
        <v>272</v>
      </c>
      <c r="N29" s="516" t="s">
        <v>272</v>
      </c>
      <c r="O29" s="516" t="s">
        <v>272</v>
      </c>
      <c r="P29" s="516" t="s">
        <v>272</v>
      </c>
      <c r="Q29" s="516" t="s">
        <v>272</v>
      </c>
      <c r="R29" s="516" t="s">
        <v>272</v>
      </c>
      <c r="S29" s="516" t="s">
        <v>272</v>
      </c>
      <c r="T29" s="516" t="s">
        <v>272</v>
      </c>
      <c r="U29" s="637" t="s">
        <v>272</v>
      </c>
      <c r="V29" s="516" t="s">
        <v>272</v>
      </c>
      <c r="W29" s="637" t="s">
        <v>272</v>
      </c>
      <c r="X29" s="637" t="s">
        <v>272</v>
      </c>
      <c r="Y29" s="637"/>
      <c r="Z29" s="637"/>
      <c r="AA29" s="637"/>
      <c r="AB29" s="637"/>
      <c r="AC29" s="637"/>
      <c r="AD29" s="342">
        <f t="shared" si="2"/>
        <v>1</v>
      </c>
    </row>
    <row r="30" spans="1:30" ht="15">
      <c r="G30" s="635" t="s">
        <v>420</v>
      </c>
      <c r="H30" s="513">
        <f>COUNTIF(H$9:H$29,"X")</f>
        <v>0</v>
      </c>
      <c r="I30" s="513">
        <f>COUNTIF(I$9:I$29,"X")</f>
        <v>0</v>
      </c>
      <c r="J30" s="514">
        <f>SUM(I30/$I$32)</f>
        <v>0</v>
      </c>
      <c r="K30" s="513">
        <f t="shared" ref="K30:AC30" si="3">COUNTIF(K$9:K$29,"X")</f>
        <v>0</v>
      </c>
      <c r="L30" s="513">
        <f t="shared" si="3"/>
        <v>0</v>
      </c>
      <c r="M30" s="513">
        <f t="shared" si="3"/>
        <v>0</v>
      </c>
      <c r="N30" s="513">
        <f t="shared" si="3"/>
        <v>0</v>
      </c>
      <c r="O30" s="513">
        <f t="shared" si="3"/>
        <v>0</v>
      </c>
      <c r="P30" s="513">
        <f t="shared" si="3"/>
        <v>0</v>
      </c>
      <c r="Q30" s="513">
        <f t="shared" si="3"/>
        <v>0</v>
      </c>
      <c r="R30" s="513">
        <f t="shared" si="3"/>
        <v>0</v>
      </c>
      <c r="S30" s="513">
        <f t="shared" si="3"/>
        <v>0</v>
      </c>
      <c r="T30" s="513">
        <f t="shared" si="3"/>
        <v>0</v>
      </c>
      <c r="U30" s="513">
        <f t="shared" si="3"/>
        <v>0</v>
      </c>
      <c r="V30" s="513">
        <f t="shared" si="3"/>
        <v>0</v>
      </c>
      <c r="W30" s="513">
        <f t="shared" si="3"/>
        <v>0</v>
      </c>
      <c r="X30" s="513">
        <f t="shared" si="3"/>
        <v>0</v>
      </c>
      <c r="Y30" s="513">
        <f t="shared" si="3"/>
        <v>0</v>
      </c>
      <c r="Z30" s="513">
        <f t="shared" si="3"/>
        <v>0</v>
      </c>
      <c r="AA30" s="513">
        <f t="shared" si="3"/>
        <v>0</v>
      </c>
      <c r="AB30" s="513">
        <f t="shared" si="3"/>
        <v>0</v>
      </c>
      <c r="AC30" s="513">
        <f t="shared" si="3"/>
        <v>0</v>
      </c>
      <c r="AD30" s="638">
        <f>IF(COUNTIF(K30:T30,"O")&lt;14,COUNTIF(K30:T30,"O")/10,1)</f>
        <v>0</v>
      </c>
    </row>
    <row r="31" spans="1:30" ht="15">
      <c r="G31" s="512" t="s">
        <v>421</v>
      </c>
      <c r="H31" s="513">
        <f>COUNTIF(H$9:H$29,"O")</f>
        <v>0</v>
      </c>
      <c r="I31" s="513">
        <f>COUNTIF(I$9:I$29,"O")</f>
        <v>21</v>
      </c>
      <c r="J31" s="514">
        <f>SUM(I31/$I$32)</f>
        <v>1</v>
      </c>
      <c r="K31" s="513">
        <f t="shared" ref="K31:X31" si="4">COUNTIF(K$9:K$30,"O")</f>
        <v>21</v>
      </c>
      <c r="L31" s="513">
        <f t="shared" si="4"/>
        <v>21</v>
      </c>
      <c r="M31" s="513">
        <f t="shared" si="4"/>
        <v>21</v>
      </c>
      <c r="N31" s="513">
        <f t="shared" si="4"/>
        <v>21</v>
      </c>
      <c r="O31" s="513">
        <f t="shared" si="4"/>
        <v>21</v>
      </c>
      <c r="P31" s="513">
        <f t="shared" si="4"/>
        <v>21</v>
      </c>
      <c r="Q31" s="513">
        <f t="shared" si="4"/>
        <v>21</v>
      </c>
      <c r="R31" s="513">
        <f t="shared" si="4"/>
        <v>21</v>
      </c>
      <c r="S31" s="513">
        <f t="shared" si="4"/>
        <v>21</v>
      </c>
      <c r="T31" s="513">
        <f t="shared" si="4"/>
        <v>21</v>
      </c>
      <c r="U31" s="513">
        <f t="shared" si="4"/>
        <v>21</v>
      </c>
      <c r="V31" s="513">
        <f t="shared" si="4"/>
        <v>21</v>
      </c>
      <c r="W31" s="513">
        <f t="shared" si="4"/>
        <v>21</v>
      </c>
      <c r="X31" s="513">
        <f t="shared" si="4"/>
        <v>21</v>
      </c>
      <c r="Y31" s="513">
        <f>COUNTIF(Y$9:Y$29,"O")</f>
        <v>0</v>
      </c>
      <c r="Z31" s="513">
        <f>COUNTIF(Z$9:Z$29,"O")</f>
        <v>0</v>
      </c>
      <c r="AA31" s="513">
        <f>COUNTIF(AA$9:AA$29,"O")</f>
        <v>0</v>
      </c>
      <c r="AB31" s="513">
        <f>COUNTIF(AB$9:AB$29,"O")</f>
        <v>0</v>
      </c>
      <c r="AC31" s="513">
        <f>COUNTIF(AC$9:AC$30,"O")</f>
        <v>0</v>
      </c>
      <c r="AD31" s="532">
        <f>SUM(K31:T31)</f>
        <v>210</v>
      </c>
    </row>
    <row r="32" spans="1:30" ht="15">
      <c r="G32" s="508" t="s">
        <v>382</v>
      </c>
      <c r="H32" s="509">
        <f>SUM(H30:H31)</f>
        <v>0</v>
      </c>
      <c r="I32" s="509">
        <f>SUM(I30:I31)</f>
        <v>21</v>
      </c>
      <c r="J32" s="510">
        <f>SUM(J30:J31)</f>
        <v>1</v>
      </c>
      <c r="K32" s="511">
        <f>SUM(K31/$I$31)</f>
        <v>1</v>
      </c>
      <c r="L32" s="511">
        <f>SUM(L31/$I$31)</f>
        <v>1</v>
      </c>
      <c r="M32" s="511">
        <f>SUM(M31/$I$31)</f>
        <v>1</v>
      </c>
      <c r="N32" s="511">
        <f>SUM(N31/$I$31)</f>
        <v>1</v>
      </c>
      <c r="O32" s="511">
        <f t="shared" ref="O32:Z32" si="5">SUM(O31/$I$31)</f>
        <v>1</v>
      </c>
      <c r="P32" s="511">
        <f t="shared" si="5"/>
        <v>1</v>
      </c>
      <c r="Q32" s="511">
        <f t="shared" si="5"/>
        <v>1</v>
      </c>
      <c r="R32" s="511">
        <f t="shared" si="5"/>
        <v>1</v>
      </c>
      <c r="S32" s="511">
        <f t="shared" si="5"/>
        <v>1</v>
      </c>
      <c r="T32" s="511">
        <f t="shared" si="5"/>
        <v>1</v>
      </c>
      <c r="U32" s="511">
        <f t="shared" si="5"/>
        <v>1</v>
      </c>
      <c r="V32" s="511">
        <f t="shared" si="5"/>
        <v>1</v>
      </c>
      <c r="W32" s="511">
        <f t="shared" si="5"/>
        <v>1</v>
      </c>
      <c r="X32" s="511">
        <f t="shared" si="5"/>
        <v>1</v>
      </c>
      <c r="Y32" s="511">
        <f t="shared" si="5"/>
        <v>0</v>
      </c>
      <c r="Z32" s="511">
        <f t="shared" si="5"/>
        <v>0</v>
      </c>
      <c r="AA32" s="511">
        <f>SUM(AA31/$I$31)</f>
        <v>0</v>
      </c>
      <c r="AB32" s="511">
        <f>SUM(AB31/$I$31)</f>
        <v>0</v>
      </c>
      <c r="AC32" s="511">
        <f>SUM(AC31/$I$31)</f>
        <v>0</v>
      </c>
      <c r="AD32" s="533">
        <f>SUM(AD31/$I$32)/10</f>
        <v>1</v>
      </c>
    </row>
  </sheetData>
  <mergeCells count="11">
    <mergeCell ref="H8:I8"/>
    <mergeCell ref="M5:O5"/>
    <mergeCell ref="P5:Q5"/>
    <mergeCell ref="B7:J7"/>
    <mergeCell ref="M2:O2"/>
    <mergeCell ref="P2:Q2"/>
    <mergeCell ref="L3:L4"/>
    <mergeCell ref="M3:O4"/>
    <mergeCell ref="P3:Q4"/>
    <mergeCell ref="K2:L2"/>
    <mergeCell ref="K5:L5"/>
  </mergeCells>
  <conditionalFormatting sqref="I9:I29 K11:AC29">
    <cfRule type="containsText" dxfId="291" priority="80" operator="containsText" text="X">
      <formula>NOT(ISERROR(SEARCH("X",I9)))</formula>
    </cfRule>
  </conditionalFormatting>
  <conditionalFormatting sqref="I30 AC30 K30:Z30">
    <cfRule type="cellIs" dxfId="290" priority="79" operator="greaterThan">
      <formula>0</formula>
    </cfRule>
  </conditionalFormatting>
  <conditionalFormatting sqref="J24:J26 J9:J22">
    <cfRule type="containsText" dxfId="289" priority="78" operator="containsText" text="pengganti ??">
      <formula>NOT(ISERROR(SEARCH("pengganti ??",J9)))</formula>
    </cfRule>
  </conditionalFormatting>
  <conditionalFormatting sqref="K32:Z32 AC32:AD32">
    <cfRule type="cellIs" dxfId="288" priority="77" operator="equal">
      <formula>1</formula>
    </cfRule>
  </conditionalFormatting>
  <conditionalFormatting sqref="AD9:AD30">
    <cfRule type="cellIs" dxfId="287" priority="76" operator="lessThan">
      <formula>1</formula>
    </cfRule>
  </conditionalFormatting>
  <conditionalFormatting sqref="J23">
    <cfRule type="containsText" dxfId="286" priority="63" operator="containsText" text="pengganti ??">
      <formula>NOT(ISERROR(SEARCH("pengganti ??",J23)))</formula>
    </cfRule>
  </conditionalFormatting>
  <conditionalFormatting sqref="J29">
    <cfRule type="containsText" dxfId="285" priority="17" operator="containsText" text="pengganti ??">
      <formula>NOT(ISERROR(SEARCH("pengganti ??",J29)))</formula>
    </cfRule>
  </conditionalFormatting>
  <conditionalFormatting sqref="J27:J28">
    <cfRule type="containsText" dxfId="284" priority="13" operator="containsText" text="pengganti ??">
      <formula>NOT(ISERROR(SEARCH("pengganti ??",J27)))</formula>
    </cfRule>
  </conditionalFormatting>
  <conditionalFormatting sqref="AD31">
    <cfRule type="cellIs" dxfId="283" priority="11" operator="lessThan">
      <formula>1</formula>
    </cfRule>
  </conditionalFormatting>
  <conditionalFormatting sqref="AA30">
    <cfRule type="cellIs" dxfId="282" priority="9" operator="greaterThan">
      <formula>0</formula>
    </cfRule>
  </conditionalFormatting>
  <conditionalFormatting sqref="AA32">
    <cfRule type="cellIs" dxfId="281" priority="8" operator="equal">
      <formula>1</formula>
    </cfRule>
  </conditionalFormatting>
  <conditionalFormatting sqref="AB30">
    <cfRule type="cellIs" dxfId="280" priority="5" operator="greaterThan">
      <formula>0</formula>
    </cfRule>
  </conditionalFormatting>
  <conditionalFormatting sqref="AB32">
    <cfRule type="cellIs" dxfId="279" priority="4" operator="equal">
      <formula>1</formula>
    </cfRule>
  </conditionalFormatting>
  <conditionalFormatting sqref="K9:AC10">
    <cfRule type="containsText" dxfId="278" priority="2" operator="containsText" text="X">
      <formula>NOT(ISERROR(SEARCH("X",K9)))</formula>
    </cfRule>
  </conditionalFormatting>
  <conditionalFormatting sqref="H30">
    <cfRule type="cellIs" dxfId="277" priority="1" operator="greaterThan">
      <formula>0</formula>
    </cfRule>
  </conditionalFormatting>
  <printOptions horizontalCentered="1"/>
  <pageMargins left="0.7" right="0.7" top="0.75" bottom="0.75" header="0.3" footer="0.3"/>
  <pageSetup paperSize="9" scale="68" orientation="landscape" r:id="rId1"/>
  <colBreaks count="1" manualBreakCount="1">
    <brk id="31" max="1048575" man="1"/>
  </colBreaks>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2:R50"/>
  <sheetViews>
    <sheetView showGridLines="0" zoomScale="110" zoomScaleNormal="110" workbookViewId="0">
      <selection activeCell="H5" sqref="H5:I11"/>
    </sheetView>
  </sheetViews>
  <sheetFormatPr defaultColWidth="9.140625" defaultRowHeight="12"/>
  <cols>
    <col min="1" max="1" width="9" style="186" customWidth="1"/>
    <col min="2" max="2" width="5.7109375" style="186" customWidth="1"/>
    <col min="3" max="3" width="23.7109375" style="186" customWidth="1"/>
    <col min="4" max="4" width="11.42578125" style="186" bestFit="1" customWidth="1"/>
    <col min="5" max="5" width="11.42578125" style="186" customWidth="1"/>
    <col min="6" max="9" width="10.7109375" style="186" customWidth="1"/>
    <col min="10" max="16" width="9.140625" style="186"/>
    <col min="17" max="18" width="10" style="186" customWidth="1"/>
    <col min="19" max="19" width="9.140625" style="186"/>
    <col min="20" max="20" width="9.140625" style="186" customWidth="1"/>
    <col min="21" max="21" width="2" style="186" customWidth="1"/>
    <col min="22" max="16384" width="9.140625" style="186"/>
  </cols>
  <sheetData>
    <row r="2" spans="1:18" ht="12.75" thickBot="1"/>
    <row r="3" spans="1:18" ht="12.75" thickBot="1">
      <c r="A3" s="724" t="s">
        <v>187</v>
      </c>
      <c r="B3" s="724"/>
      <c r="C3" s="724"/>
      <c r="D3" s="725" t="s">
        <v>7</v>
      </c>
      <c r="E3" s="725"/>
      <c r="F3" s="725"/>
      <c r="G3" s="725"/>
      <c r="H3" s="725" t="s">
        <v>188</v>
      </c>
      <c r="I3" s="725"/>
      <c r="L3" s="208"/>
      <c r="O3" s="208"/>
    </row>
    <row r="4" spans="1:18" ht="18" thickBot="1">
      <c r="A4" s="724"/>
      <c r="B4" s="724"/>
      <c r="C4" s="724"/>
      <c r="D4" s="725"/>
      <c r="E4" s="725"/>
      <c r="F4" s="725"/>
      <c r="G4" s="725"/>
      <c r="H4" s="725"/>
      <c r="I4" s="725"/>
      <c r="L4" s="726" t="s">
        <v>189</v>
      </c>
      <c r="M4" s="727"/>
      <c r="O4" s="728" t="s">
        <v>190</v>
      </c>
      <c r="P4" s="729"/>
      <c r="Q4" s="730" t="s">
        <v>271</v>
      </c>
      <c r="R4" s="731"/>
    </row>
    <row r="5" spans="1:18" ht="12.75" customHeight="1" thickBot="1">
      <c r="A5" s="732">
        <f>PESERTA!A12</f>
        <v>4</v>
      </c>
      <c r="B5" s="732"/>
      <c r="C5" s="732"/>
      <c r="D5" s="733" t="str">
        <f>PESERTA!C12</f>
        <v>ICHA PERMATA SARI</v>
      </c>
      <c r="E5" s="733"/>
      <c r="F5" s="733"/>
      <c r="G5" s="733"/>
      <c r="H5" s="734"/>
      <c r="I5" s="735"/>
      <c r="L5" s="740">
        <f>G41*100</f>
        <v>60.101010101010097</v>
      </c>
      <c r="M5" s="741"/>
      <c r="O5" s="740">
        <f>I41*100</f>
        <v>99.494949494949495</v>
      </c>
      <c r="P5" s="741"/>
      <c r="Q5" s="718" t="str">
        <f>IF(AND(I15&gt;=0.5,I16&gt;=0.5,I17&gt;=0.5,I18&gt;=0.5,I19&gt;=0.5,I20&gt;=0.5,I21&gt;=0.5,I22&gt;=0.5,I23&gt;=0.5,I24&gt;=0.5,I25&gt;=0.5,I26&gt;=0.5,I27&gt;=0.5,I28&gt;=0.5,I29&gt;=0.5,I30&gt;=0.5,I31&gt;=0.5,I32&gt;=0.5,I33&gt;=0.5,I34&gt;=0.5,I35&gt;=0.5,I36&gt;=0.5,I37&gt;=0.5,I38&gt;=0.5,I39&gt;=0.5,I40&gt;=0.5),"PASS","NOT PASS")</f>
        <v>PASS</v>
      </c>
      <c r="R5" s="719"/>
    </row>
    <row r="6" spans="1:18" ht="12.75" customHeight="1" thickBot="1">
      <c r="A6" s="732"/>
      <c r="B6" s="732"/>
      <c r="C6" s="732"/>
      <c r="D6" s="733"/>
      <c r="E6" s="733"/>
      <c r="F6" s="733"/>
      <c r="G6" s="733"/>
      <c r="H6" s="736"/>
      <c r="I6" s="737"/>
      <c r="L6" s="742"/>
      <c r="M6" s="743"/>
      <c r="O6" s="742"/>
      <c r="P6" s="743"/>
      <c r="Q6" s="720"/>
      <c r="R6" s="721"/>
    </row>
    <row r="7" spans="1:18" ht="12.75" customHeight="1" thickBot="1">
      <c r="A7" s="732"/>
      <c r="B7" s="732"/>
      <c r="C7" s="732"/>
      <c r="D7" s="733"/>
      <c r="E7" s="733"/>
      <c r="F7" s="733"/>
      <c r="G7" s="733"/>
      <c r="H7" s="736"/>
      <c r="I7" s="737"/>
      <c r="L7" s="742"/>
      <c r="M7" s="743"/>
      <c r="O7" s="742"/>
      <c r="P7" s="743"/>
      <c r="Q7" s="720"/>
      <c r="R7" s="721"/>
    </row>
    <row r="8" spans="1:18" ht="12.75" customHeight="1" thickBot="1">
      <c r="A8" s="732"/>
      <c r="B8" s="732"/>
      <c r="C8" s="732"/>
      <c r="D8" s="733"/>
      <c r="E8" s="733"/>
      <c r="F8" s="733"/>
      <c r="G8" s="733"/>
      <c r="H8" s="736"/>
      <c r="I8" s="737"/>
      <c r="L8" s="742"/>
      <c r="M8" s="743"/>
      <c r="O8" s="742"/>
      <c r="P8" s="743"/>
      <c r="Q8" s="720"/>
      <c r="R8" s="721"/>
    </row>
    <row r="9" spans="1:18" ht="12.75" customHeight="1" thickBot="1">
      <c r="A9" s="732"/>
      <c r="B9" s="732"/>
      <c r="C9" s="732"/>
      <c r="D9" s="733"/>
      <c r="E9" s="733"/>
      <c r="F9" s="733"/>
      <c r="G9" s="733"/>
      <c r="H9" s="736"/>
      <c r="I9" s="737"/>
      <c r="L9" s="742"/>
      <c r="M9" s="743"/>
      <c r="O9" s="742"/>
      <c r="P9" s="743"/>
      <c r="Q9" s="720"/>
      <c r="R9" s="721"/>
    </row>
    <row r="10" spans="1:18" ht="12.75" customHeight="1" thickBot="1">
      <c r="A10" s="732"/>
      <c r="B10" s="732"/>
      <c r="C10" s="732"/>
      <c r="D10" s="733"/>
      <c r="E10" s="733"/>
      <c r="F10" s="733"/>
      <c r="G10" s="733"/>
      <c r="H10" s="736"/>
      <c r="I10" s="737"/>
      <c r="L10" s="742"/>
      <c r="M10" s="743"/>
      <c r="O10" s="742"/>
      <c r="P10" s="743"/>
      <c r="Q10" s="720"/>
      <c r="R10" s="721"/>
    </row>
    <row r="11" spans="1:18" ht="12.75" customHeight="1" thickBot="1">
      <c r="A11" s="732"/>
      <c r="B11" s="732"/>
      <c r="C11" s="732"/>
      <c r="D11" s="733"/>
      <c r="E11" s="733"/>
      <c r="F11" s="733"/>
      <c r="G11" s="733"/>
      <c r="H11" s="738"/>
      <c r="I11" s="739"/>
      <c r="L11" s="744"/>
      <c r="M11" s="745"/>
      <c r="O11" s="744"/>
      <c r="P11" s="745"/>
      <c r="Q11" s="722"/>
      <c r="R11" s="723"/>
    </row>
    <row r="12" spans="1:18" ht="12.75" thickBot="1"/>
    <row r="13" spans="1:18" ht="12.75" thickBot="1">
      <c r="A13" s="734" t="s">
        <v>134</v>
      </c>
      <c r="B13" s="746"/>
      <c r="C13" s="748" t="s">
        <v>135</v>
      </c>
      <c r="D13" s="750" t="s">
        <v>191</v>
      </c>
      <c r="E13" s="735"/>
      <c r="F13" s="751" t="s">
        <v>6</v>
      </c>
      <c r="G13" s="752"/>
      <c r="H13" s="752"/>
      <c r="I13" s="753"/>
    </row>
    <row r="14" spans="1:18" ht="12.75" thickBot="1">
      <c r="A14" s="738"/>
      <c r="B14" s="747"/>
      <c r="C14" s="749"/>
      <c r="D14" s="747"/>
      <c r="E14" s="739"/>
      <c r="F14" s="754" t="s">
        <v>192</v>
      </c>
      <c r="G14" s="755"/>
      <c r="H14" s="756" t="s">
        <v>193</v>
      </c>
      <c r="I14" s="757"/>
    </row>
    <row r="15" spans="1:18">
      <c r="A15" s="187" t="s">
        <v>136</v>
      </c>
      <c r="B15" s="188"/>
      <c r="C15" s="189" t="s">
        <v>137</v>
      </c>
      <c r="D15" s="188" t="s">
        <v>205</v>
      </c>
      <c r="E15" s="197">
        <v>39</v>
      </c>
      <c r="F15" s="214">
        <v>33</v>
      </c>
      <c r="G15" s="215">
        <f>F15/E15</f>
        <v>0.84615384615384615</v>
      </c>
      <c r="H15" s="216">
        <v>38</v>
      </c>
      <c r="I15" s="218">
        <f t="shared" ref="I15:I41" si="0">H15/E15</f>
        <v>0.97435897435897434</v>
      </c>
    </row>
    <row r="16" spans="1:18">
      <c r="A16" s="190" t="s">
        <v>138</v>
      </c>
      <c r="B16" s="191"/>
      <c r="C16" s="192" t="s">
        <v>139</v>
      </c>
      <c r="D16" s="191" t="s">
        <v>194</v>
      </c>
      <c r="E16" s="198">
        <v>5</v>
      </c>
      <c r="F16" s="190">
        <v>0</v>
      </c>
      <c r="G16" s="199">
        <f t="shared" ref="G16:G40" si="1">F16/E16</f>
        <v>0</v>
      </c>
      <c r="H16" s="217">
        <v>5</v>
      </c>
      <c r="I16" s="200">
        <f t="shared" si="0"/>
        <v>1</v>
      </c>
    </row>
    <row r="17" spans="1:9">
      <c r="A17" s="190" t="s">
        <v>140</v>
      </c>
      <c r="B17" s="191"/>
      <c r="C17" s="192" t="s">
        <v>141</v>
      </c>
      <c r="D17" s="191" t="s">
        <v>194</v>
      </c>
      <c r="E17" s="198">
        <v>5</v>
      </c>
      <c r="F17" s="190">
        <v>1</v>
      </c>
      <c r="G17" s="199">
        <f t="shared" si="1"/>
        <v>0.2</v>
      </c>
      <c r="H17" s="217">
        <v>5</v>
      </c>
      <c r="I17" s="200">
        <f t="shared" si="0"/>
        <v>1</v>
      </c>
    </row>
    <row r="18" spans="1:9">
      <c r="A18" s="190" t="s">
        <v>142</v>
      </c>
      <c r="B18" s="191"/>
      <c r="C18" s="192" t="s">
        <v>143</v>
      </c>
      <c r="D18" s="191" t="s">
        <v>195</v>
      </c>
      <c r="E18" s="198">
        <v>3</v>
      </c>
      <c r="F18" s="190">
        <v>3</v>
      </c>
      <c r="G18" s="199">
        <f t="shared" si="1"/>
        <v>1</v>
      </c>
      <c r="H18" s="217">
        <v>3</v>
      </c>
      <c r="I18" s="200">
        <f t="shared" si="0"/>
        <v>1</v>
      </c>
    </row>
    <row r="19" spans="1:9">
      <c r="A19" s="190" t="s">
        <v>144</v>
      </c>
      <c r="B19" s="191"/>
      <c r="C19" s="192" t="s">
        <v>145</v>
      </c>
      <c r="D19" s="191" t="s">
        <v>196</v>
      </c>
      <c r="E19" s="198">
        <v>10</v>
      </c>
      <c r="F19" s="190">
        <v>8</v>
      </c>
      <c r="G19" s="199">
        <f t="shared" si="1"/>
        <v>0.8</v>
      </c>
      <c r="H19" s="217">
        <v>10</v>
      </c>
      <c r="I19" s="200">
        <f t="shared" si="0"/>
        <v>1</v>
      </c>
    </row>
    <row r="20" spans="1:9">
      <c r="A20" s="190" t="s">
        <v>146</v>
      </c>
      <c r="B20" s="191"/>
      <c r="C20" s="192" t="s">
        <v>147</v>
      </c>
      <c r="D20" s="191" t="s">
        <v>194</v>
      </c>
      <c r="E20" s="198">
        <v>5</v>
      </c>
      <c r="F20" s="190">
        <v>2</v>
      </c>
      <c r="G20" s="199">
        <f t="shared" si="1"/>
        <v>0.4</v>
      </c>
      <c r="H20" s="217">
        <v>5</v>
      </c>
      <c r="I20" s="200">
        <f t="shared" si="0"/>
        <v>1</v>
      </c>
    </row>
    <row r="21" spans="1:9">
      <c r="A21" s="190" t="s">
        <v>148</v>
      </c>
      <c r="B21" s="191"/>
      <c r="C21" s="192" t="s">
        <v>149</v>
      </c>
      <c r="D21" s="191" t="s">
        <v>194</v>
      </c>
      <c r="E21" s="198">
        <v>5</v>
      </c>
      <c r="F21" s="190">
        <v>4</v>
      </c>
      <c r="G21" s="199">
        <f t="shared" si="1"/>
        <v>0.8</v>
      </c>
      <c r="H21" s="217">
        <v>5</v>
      </c>
      <c r="I21" s="200">
        <f t="shared" si="0"/>
        <v>1</v>
      </c>
    </row>
    <row r="22" spans="1:9">
      <c r="A22" s="190" t="s">
        <v>150</v>
      </c>
      <c r="B22" s="191"/>
      <c r="C22" s="192" t="s">
        <v>151</v>
      </c>
      <c r="D22" s="191" t="s">
        <v>197</v>
      </c>
      <c r="E22" s="198">
        <v>27</v>
      </c>
      <c r="F22" s="190">
        <v>15</v>
      </c>
      <c r="G22" s="199">
        <f t="shared" si="1"/>
        <v>0.55555555555555558</v>
      </c>
      <c r="H22" s="217">
        <v>27</v>
      </c>
      <c r="I22" s="200">
        <f t="shared" si="0"/>
        <v>1</v>
      </c>
    </row>
    <row r="23" spans="1:9">
      <c r="A23" s="190" t="s">
        <v>152</v>
      </c>
      <c r="B23" s="191"/>
      <c r="C23" s="192" t="s">
        <v>153</v>
      </c>
      <c r="D23" s="191" t="s">
        <v>198</v>
      </c>
      <c r="E23" s="198">
        <v>6</v>
      </c>
      <c r="F23" s="190">
        <v>0</v>
      </c>
      <c r="G23" s="199">
        <f t="shared" si="1"/>
        <v>0</v>
      </c>
      <c r="H23" s="217">
        <v>6</v>
      </c>
      <c r="I23" s="200">
        <f t="shared" si="0"/>
        <v>1</v>
      </c>
    </row>
    <row r="24" spans="1:9">
      <c r="A24" s="190" t="s">
        <v>154</v>
      </c>
      <c r="B24" s="191"/>
      <c r="C24" s="192" t="s">
        <v>155</v>
      </c>
      <c r="D24" s="191" t="s">
        <v>199</v>
      </c>
      <c r="E24" s="198">
        <v>3</v>
      </c>
      <c r="F24" s="190">
        <v>3</v>
      </c>
      <c r="G24" s="199">
        <f t="shared" si="1"/>
        <v>1</v>
      </c>
      <c r="H24" s="217">
        <v>3</v>
      </c>
      <c r="I24" s="200">
        <f t="shared" si="0"/>
        <v>1</v>
      </c>
    </row>
    <row r="25" spans="1:9">
      <c r="A25" s="190" t="s">
        <v>156</v>
      </c>
      <c r="B25" s="191"/>
      <c r="C25" s="192" t="s">
        <v>157</v>
      </c>
      <c r="D25" s="191" t="s">
        <v>199</v>
      </c>
      <c r="E25" s="198">
        <v>3</v>
      </c>
      <c r="F25" s="190">
        <v>3</v>
      </c>
      <c r="G25" s="199">
        <f t="shared" si="1"/>
        <v>1</v>
      </c>
      <c r="H25" s="217">
        <v>3</v>
      </c>
      <c r="I25" s="200">
        <f t="shared" si="0"/>
        <v>1</v>
      </c>
    </row>
    <row r="26" spans="1:9">
      <c r="A26" s="190" t="s">
        <v>158</v>
      </c>
      <c r="B26" s="191"/>
      <c r="C26" s="192" t="s">
        <v>159</v>
      </c>
      <c r="D26" s="191" t="s">
        <v>199</v>
      </c>
      <c r="E26" s="198">
        <v>3</v>
      </c>
      <c r="F26" s="190">
        <v>0</v>
      </c>
      <c r="G26" s="199">
        <f t="shared" si="1"/>
        <v>0</v>
      </c>
      <c r="H26" s="217">
        <v>3</v>
      </c>
      <c r="I26" s="200">
        <f t="shared" si="0"/>
        <v>1</v>
      </c>
    </row>
    <row r="27" spans="1:9">
      <c r="A27" s="190" t="s">
        <v>160</v>
      </c>
      <c r="B27" s="191"/>
      <c r="C27" s="192" t="s">
        <v>5</v>
      </c>
      <c r="D27" s="191" t="s">
        <v>199</v>
      </c>
      <c r="E27" s="198">
        <v>3</v>
      </c>
      <c r="F27" s="190">
        <v>0</v>
      </c>
      <c r="G27" s="199">
        <f t="shared" si="1"/>
        <v>0</v>
      </c>
      <c r="H27" s="217">
        <v>3</v>
      </c>
      <c r="I27" s="200">
        <f t="shared" si="0"/>
        <v>1</v>
      </c>
    </row>
    <row r="28" spans="1:9">
      <c r="A28" s="190" t="s">
        <v>161</v>
      </c>
      <c r="B28" s="191"/>
      <c r="C28" s="192" t="s">
        <v>162</v>
      </c>
      <c r="D28" s="191" t="s">
        <v>199</v>
      </c>
      <c r="E28" s="198">
        <v>3</v>
      </c>
      <c r="F28" s="190">
        <v>0</v>
      </c>
      <c r="G28" s="199">
        <f t="shared" si="1"/>
        <v>0</v>
      </c>
      <c r="H28" s="217">
        <v>3</v>
      </c>
      <c r="I28" s="200">
        <f t="shared" si="0"/>
        <v>1</v>
      </c>
    </row>
    <row r="29" spans="1:9">
      <c r="A29" s="190" t="s">
        <v>163</v>
      </c>
      <c r="B29" s="191"/>
      <c r="C29" s="192" t="s">
        <v>164</v>
      </c>
      <c r="D29" s="191" t="s">
        <v>200</v>
      </c>
      <c r="E29" s="198">
        <v>4</v>
      </c>
      <c r="F29" s="190">
        <v>1</v>
      </c>
      <c r="G29" s="199">
        <f t="shared" si="1"/>
        <v>0.25</v>
      </c>
      <c r="H29" s="217">
        <v>4</v>
      </c>
      <c r="I29" s="200">
        <f t="shared" si="0"/>
        <v>1</v>
      </c>
    </row>
    <row r="30" spans="1:9">
      <c r="A30" s="190" t="s">
        <v>165</v>
      </c>
      <c r="B30" s="193" t="s">
        <v>166</v>
      </c>
      <c r="C30" s="192" t="s">
        <v>167</v>
      </c>
      <c r="D30" s="191" t="s">
        <v>201</v>
      </c>
      <c r="E30" s="198">
        <v>12</v>
      </c>
      <c r="F30" s="190">
        <v>10</v>
      </c>
      <c r="G30" s="199">
        <f t="shared" si="1"/>
        <v>0.83333333333333337</v>
      </c>
      <c r="H30" s="217">
        <v>12</v>
      </c>
      <c r="I30" s="200">
        <f t="shared" si="0"/>
        <v>1</v>
      </c>
    </row>
    <row r="31" spans="1:9">
      <c r="A31" s="190"/>
      <c r="B31" s="193" t="s">
        <v>168</v>
      </c>
      <c r="C31" s="192" t="s">
        <v>169</v>
      </c>
      <c r="D31" s="191" t="s">
        <v>202</v>
      </c>
      <c r="E31" s="198">
        <v>6</v>
      </c>
      <c r="F31" s="190">
        <v>4</v>
      </c>
      <c r="G31" s="199">
        <f t="shared" si="1"/>
        <v>0.66666666666666663</v>
      </c>
      <c r="H31" s="217">
        <v>6</v>
      </c>
      <c r="I31" s="200">
        <f t="shared" si="0"/>
        <v>1</v>
      </c>
    </row>
    <row r="32" spans="1:9">
      <c r="A32" s="190"/>
      <c r="B32" s="193" t="s">
        <v>170</v>
      </c>
      <c r="C32" s="192" t="s">
        <v>171</v>
      </c>
      <c r="D32" s="191" t="s">
        <v>202</v>
      </c>
      <c r="E32" s="198">
        <v>6</v>
      </c>
      <c r="F32" s="190">
        <v>2</v>
      </c>
      <c r="G32" s="199">
        <f t="shared" si="1"/>
        <v>0.33333333333333331</v>
      </c>
      <c r="H32" s="217">
        <v>6</v>
      </c>
      <c r="I32" s="200">
        <f t="shared" si="0"/>
        <v>1</v>
      </c>
    </row>
    <row r="33" spans="1:11">
      <c r="A33" s="190"/>
      <c r="B33" s="193" t="s">
        <v>172</v>
      </c>
      <c r="C33" s="192" t="s">
        <v>173</v>
      </c>
      <c r="D33" s="191" t="s">
        <v>202</v>
      </c>
      <c r="E33" s="198">
        <v>6</v>
      </c>
      <c r="F33" s="190">
        <v>2</v>
      </c>
      <c r="G33" s="199">
        <f t="shared" si="1"/>
        <v>0.33333333333333331</v>
      </c>
      <c r="H33" s="217">
        <v>6</v>
      </c>
      <c r="I33" s="200">
        <f t="shared" si="0"/>
        <v>1</v>
      </c>
    </row>
    <row r="34" spans="1:11">
      <c r="A34" s="190"/>
      <c r="B34" s="193" t="s">
        <v>174</v>
      </c>
      <c r="C34" s="192" t="s">
        <v>175</v>
      </c>
      <c r="D34" s="191" t="s">
        <v>203</v>
      </c>
      <c r="E34" s="198">
        <v>10</v>
      </c>
      <c r="F34" s="190">
        <v>8</v>
      </c>
      <c r="G34" s="199">
        <f t="shared" si="1"/>
        <v>0.8</v>
      </c>
      <c r="H34" s="217">
        <v>10</v>
      </c>
      <c r="I34" s="200">
        <f t="shared" si="0"/>
        <v>1</v>
      </c>
    </row>
    <row r="35" spans="1:11">
      <c r="A35" s="190"/>
      <c r="B35" s="193" t="s">
        <v>176</v>
      </c>
      <c r="C35" s="192" t="s">
        <v>177</v>
      </c>
      <c r="D35" s="191" t="s">
        <v>202</v>
      </c>
      <c r="E35" s="198">
        <v>6</v>
      </c>
      <c r="F35" s="190">
        <v>4</v>
      </c>
      <c r="G35" s="199">
        <f t="shared" si="1"/>
        <v>0.66666666666666663</v>
      </c>
      <c r="H35" s="217">
        <v>6</v>
      </c>
      <c r="I35" s="200">
        <f t="shared" si="0"/>
        <v>1</v>
      </c>
    </row>
    <row r="36" spans="1:11">
      <c r="A36" s="190"/>
      <c r="B36" s="193" t="s">
        <v>178</v>
      </c>
      <c r="C36" s="192" t="s">
        <v>179</v>
      </c>
      <c r="D36" s="191" t="s">
        <v>202</v>
      </c>
      <c r="E36" s="198">
        <v>6</v>
      </c>
      <c r="F36" s="190">
        <v>2</v>
      </c>
      <c r="G36" s="199">
        <f t="shared" si="1"/>
        <v>0.33333333333333331</v>
      </c>
      <c r="H36" s="217">
        <v>6</v>
      </c>
      <c r="I36" s="200">
        <f t="shared" si="0"/>
        <v>1</v>
      </c>
    </row>
    <row r="37" spans="1:11">
      <c r="A37" s="190"/>
      <c r="B37" s="193" t="s">
        <v>180</v>
      </c>
      <c r="C37" s="192" t="s">
        <v>181</v>
      </c>
      <c r="D37" s="191" t="s">
        <v>202</v>
      </c>
      <c r="E37" s="198">
        <v>6</v>
      </c>
      <c r="F37" s="190">
        <v>6</v>
      </c>
      <c r="G37" s="199">
        <f t="shared" si="1"/>
        <v>1</v>
      </c>
      <c r="H37" s="217">
        <v>6</v>
      </c>
      <c r="I37" s="200">
        <f t="shared" si="0"/>
        <v>1</v>
      </c>
    </row>
    <row r="38" spans="1:11">
      <c r="A38" s="190"/>
      <c r="B38" s="193" t="s">
        <v>182</v>
      </c>
      <c r="C38" s="192" t="s">
        <v>4</v>
      </c>
      <c r="D38" s="191" t="s">
        <v>202</v>
      </c>
      <c r="E38" s="198">
        <v>6</v>
      </c>
      <c r="F38" s="190">
        <v>4</v>
      </c>
      <c r="G38" s="199">
        <f t="shared" si="1"/>
        <v>0.66666666666666663</v>
      </c>
      <c r="H38" s="217">
        <v>6</v>
      </c>
      <c r="I38" s="200">
        <f t="shared" si="0"/>
        <v>1</v>
      </c>
    </row>
    <row r="39" spans="1:11">
      <c r="A39" s="190"/>
      <c r="B39" s="193" t="s">
        <v>183</v>
      </c>
      <c r="C39" s="192" t="s">
        <v>184</v>
      </c>
      <c r="D39" s="191" t="s">
        <v>204</v>
      </c>
      <c r="E39" s="198">
        <v>4</v>
      </c>
      <c r="F39" s="190">
        <v>0</v>
      </c>
      <c r="G39" s="199">
        <f t="shared" si="1"/>
        <v>0</v>
      </c>
      <c r="H39" s="217">
        <v>4</v>
      </c>
      <c r="I39" s="200">
        <f t="shared" si="0"/>
        <v>1</v>
      </c>
    </row>
    <row r="40" spans="1:11" ht="12.75" thickBot="1">
      <c r="A40" s="194"/>
      <c r="B40" s="195" t="s">
        <v>185</v>
      </c>
      <c r="C40" s="196" t="s">
        <v>186</v>
      </c>
      <c r="D40" s="201" t="s">
        <v>202</v>
      </c>
      <c r="E40" s="202">
        <v>6</v>
      </c>
      <c r="F40" s="190">
        <v>4</v>
      </c>
      <c r="G40" s="219">
        <f t="shared" si="1"/>
        <v>0.66666666666666663</v>
      </c>
      <c r="H40" s="217">
        <v>6</v>
      </c>
      <c r="I40" s="203">
        <f t="shared" si="0"/>
        <v>1</v>
      </c>
    </row>
    <row r="41" spans="1:11" ht="12.75" thickBot="1">
      <c r="A41" s="204"/>
      <c r="B41" s="205"/>
      <c r="C41" s="205"/>
      <c r="D41" s="205" t="s">
        <v>254</v>
      </c>
      <c r="E41" s="206">
        <f>SUM(E15:E40)</f>
        <v>198</v>
      </c>
      <c r="F41" s="220">
        <f>SUM(F15:F40)</f>
        <v>119</v>
      </c>
      <c r="G41" s="221">
        <f>F41/E41</f>
        <v>0.60101010101010099</v>
      </c>
      <c r="H41" s="222">
        <f>SUM(H15:H40)</f>
        <v>197</v>
      </c>
      <c r="I41" s="207">
        <f t="shared" si="0"/>
        <v>0.99494949494949492</v>
      </c>
    </row>
    <row r="43" spans="1:11" ht="23.25" customHeight="1">
      <c r="B43" s="760" t="s">
        <v>14</v>
      </c>
      <c r="C43" s="760"/>
      <c r="D43" s="760"/>
      <c r="E43" s="760"/>
      <c r="F43" s="760"/>
      <c r="G43" s="760"/>
    </row>
    <row r="44" spans="1:11" ht="15" customHeight="1">
      <c r="B44" s="1"/>
      <c r="C44" s="1"/>
      <c r="D44" s="1"/>
      <c r="E44" s="2"/>
      <c r="F44" s="209" t="s">
        <v>206</v>
      </c>
      <c r="G44" s="210"/>
      <c r="H44" s="684" t="str">
        <f>SATRIA!H44</f>
        <v>26 AGUSTUS - 03 SEP  2024</v>
      </c>
      <c r="I44" s="684"/>
    </row>
    <row r="45" spans="1:11" ht="21" customHeight="1">
      <c r="B45" s="761" t="s">
        <v>0</v>
      </c>
      <c r="C45" s="761" t="s">
        <v>7</v>
      </c>
      <c r="D45" s="763" t="s">
        <v>8</v>
      </c>
      <c r="E45" s="764"/>
      <c r="F45" s="761" t="s">
        <v>9</v>
      </c>
      <c r="G45" s="765" t="s">
        <v>10</v>
      </c>
      <c r="H45" s="765"/>
      <c r="I45" s="765"/>
      <c r="J45" s="765"/>
      <c r="K45" s="765"/>
    </row>
    <row r="46" spans="1:11" ht="19.5" customHeight="1">
      <c r="B46" s="762"/>
      <c r="C46" s="762"/>
      <c r="D46" s="539" t="s">
        <v>11</v>
      </c>
      <c r="E46" s="539" t="s">
        <v>12</v>
      </c>
      <c r="F46" s="762"/>
      <c r="G46" s="766" t="s">
        <v>13</v>
      </c>
      <c r="H46" s="766"/>
      <c r="I46" s="766"/>
      <c r="J46" s="766"/>
      <c r="K46" s="766"/>
    </row>
    <row r="47" spans="1:11" ht="26.25" customHeight="1">
      <c r="B47" s="761">
        <f>A5</f>
        <v>4</v>
      </c>
      <c r="C47" s="768" t="str">
        <f>D5</f>
        <v>ICHA PERMATA SARI</v>
      </c>
      <c r="D47" s="771">
        <f>L5</f>
        <v>60.101010101010097</v>
      </c>
      <c r="E47" s="774">
        <f>O5</f>
        <v>99.494949494949495</v>
      </c>
      <c r="F47" s="777" t="str">
        <f>IF(E47="","",IF(E47&lt;80,"D",IF(E47&lt;86,"C",IF(E47&lt;90,"B",IF(E47&lt;100,"A","S")))))</f>
        <v>A</v>
      </c>
      <c r="G47" s="782" t="s">
        <v>350</v>
      </c>
      <c r="H47" s="759"/>
      <c r="I47" s="759"/>
      <c r="J47" s="759"/>
      <c r="K47" s="759"/>
    </row>
    <row r="48" spans="1:11" ht="26.25" customHeight="1">
      <c r="B48" s="767"/>
      <c r="C48" s="769"/>
      <c r="D48" s="772"/>
      <c r="E48" s="775"/>
      <c r="F48" s="778" t="str">
        <f>IF(E48="","",IF(E48&lt;30,"D",IF(E48&lt;43,"C",IF(E48&lt;47,"B",IF(E48&lt;49,"A","S")))))</f>
        <v/>
      </c>
      <c r="G48" s="759"/>
      <c r="H48" s="759"/>
      <c r="I48" s="759"/>
      <c r="J48" s="759"/>
      <c r="K48" s="759"/>
    </row>
    <row r="49" spans="2:11" ht="26.25" customHeight="1">
      <c r="B49" s="767"/>
      <c r="C49" s="769"/>
      <c r="D49" s="772"/>
      <c r="E49" s="775"/>
      <c r="F49" s="778" t="str">
        <f>IF(E49="","",IF(E49&lt;30,"D",IF(E49&lt;43,"C",IF(E49&lt;47,"B",IF(E49&lt;49,"A","S")))))</f>
        <v/>
      </c>
      <c r="G49" s="759"/>
      <c r="H49" s="759"/>
      <c r="I49" s="759"/>
      <c r="J49" s="759"/>
      <c r="K49" s="759"/>
    </row>
    <row r="50" spans="2:11" ht="26.25" customHeight="1">
      <c r="B50" s="762"/>
      <c r="C50" s="770"/>
      <c r="D50" s="773"/>
      <c r="E50" s="776"/>
      <c r="F50" s="779" t="str">
        <f>IF(E50="","",IF(E50&lt;30,"D",IF(E50&lt;43,"C",IF(E50&lt;47,"B",IF(E50&lt;49,"A","S")))))</f>
        <v/>
      </c>
      <c r="G50" s="759"/>
      <c r="H50" s="759"/>
      <c r="I50" s="759"/>
      <c r="J50" s="759"/>
      <c r="K50" s="759"/>
    </row>
  </sheetData>
  <mergeCells count="31">
    <mergeCell ref="G47:K50"/>
    <mergeCell ref="B43:G43"/>
    <mergeCell ref="B45:B46"/>
    <mergeCell ref="C45:C46"/>
    <mergeCell ref="D45:E45"/>
    <mergeCell ref="F45:F46"/>
    <mergeCell ref="G45:K45"/>
    <mergeCell ref="G46:K46"/>
    <mergeCell ref="B47:B50"/>
    <mergeCell ref="C47:C50"/>
    <mergeCell ref="D47:D50"/>
    <mergeCell ref="E47:E50"/>
    <mergeCell ref="F47:F50"/>
    <mergeCell ref="A13:B14"/>
    <mergeCell ref="C13:C14"/>
    <mergeCell ref="D13:E14"/>
    <mergeCell ref="F13:I13"/>
    <mergeCell ref="F14:G14"/>
    <mergeCell ref="H14:I14"/>
    <mergeCell ref="Q5:R11"/>
    <mergeCell ref="A3:C4"/>
    <mergeCell ref="D3:G4"/>
    <mergeCell ref="H3:I4"/>
    <mergeCell ref="L4:M4"/>
    <mergeCell ref="O4:P4"/>
    <mergeCell ref="Q4:R4"/>
    <mergeCell ref="A5:C11"/>
    <mergeCell ref="D5:G11"/>
    <mergeCell ref="H5:I11"/>
    <mergeCell ref="L5:M11"/>
    <mergeCell ref="O5:P11"/>
  </mergeCells>
  <printOptions horizontalCentered="1"/>
  <pageMargins left="0.45" right="0.45" top="0.75" bottom="0.75" header="0.3" footer="0.3"/>
  <pageSetup paperSize="9" scale="61" orientation="landscape" horizontalDpi="0"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sheetPr>
  <dimension ref="A2:R50"/>
  <sheetViews>
    <sheetView showGridLines="0" zoomScale="110" zoomScaleNormal="110" workbookViewId="0">
      <selection activeCell="H5" sqref="H5:I11"/>
    </sheetView>
  </sheetViews>
  <sheetFormatPr defaultColWidth="9.140625" defaultRowHeight="12"/>
  <cols>
    <col min="1" max="1" width="9" style="186" customWidth="1"/>
    <col min="2" max="2" width="5.7109375" style="186" customWidth="1"/>
    <col min="3" max="3" width="23.7109375" style="186" customWidth="1"/>
    <col min="4" max="4" width="11.42578125" style="186" bestFit="1" customWidth="1"/>
    <col min="5" max="5" width="11.42578125" style="186" customWidth="1"/>
    <col min="6" max="9" width="10.7109375" style="186" customWidth="1"/>
    <col min="10" max="16" width="9.140625" style="186"/>
    <col min="17" max="18" width="10" style="186" customWidth="1"/>
    <col min="19" max="19" width="9.140625" style="186"/>
    <col min="20" max="20" width="9.140625" style="186" customWidth="1"/>
    <col min="21" max="21" width="2" style="186" customWidth="1"/>
    <col min="22" max="16384" width="9.140625" style="186"/>
  </cols>
  <sheetData>
    <row r="2" spans="1:18" ht="12.75" thickBot="1"/>
    <row r="3" spans="1:18" ht="12.75" thickBot="1">
      <c r="A3" s="724" t="s">
        <v>187</v>
      </c>
      <c r="B3" s="724"/>
      <c r="C3" s="724"/>
      <c r="D3" s="725" t="s">
        <v>7</v>
      </c>
      <c r="E3" s="725"/>
      <c r="F3" s="725"/>
      <c r="G3" s="725"/>
      <c r="H3" s="725" t="s">
        <v>188</v>
      </c>
      <c r="I3" s="725"/>
      <c r="L3" s="208"/>
      <c r="O3" s="208"/>
    </row>
    <row r="4" spans="1:18" ht="18" thickBot="1">
      <c r="A4" s="724"/>
      <c r="B4" s="724"/>
      <c r="C4" s="724"/>
      <c r="D4" s="725"/>
      <c r="E4" s="725"/>
      <c r="F4" s="725"/>
      <c r="G4" s="725"/>
      <c r="H4" s="725"/>
      <c r="I4" s="725"/>
      <c r="L4" s="726" t="s">
        <v>189</v>
      </c>
      <c r="M4" s="727"/>
      <c r="O4" s="728" t="s">
        <v>190</v>
      </c>
      <c r="P4" s="729"/>
      <c r="Q4" s="730" t="s">
        <v>271</v>
      </c>
      <c r="R4" s="731"/>
    </row>
    <row r="5" spans="1:18" ht="12.75" customHeight="1" thickBot="1">
      <c r="A5" s="732">
        <f>PESERTA!A12</f>
        <v>4</v>
      </c>
      <c r="B5" s="732"/>
      <c r="C5" s="732"/>
      <c r="D5" s="733" t="str">
        <f>PESERTA!C12</f>
        <v>ICHA PERMATA SARI</v>
      </c>
      <c r="E5" s="733"/>
      <c r="F5" s="733"/>
      <c r="G5" s="733"/>
      <c r="H5" s="734"/>
      <c r="I5" s="735"/>
      <c r="L5" s="740">
        <f>G41*100</f>
        <v>60.101010101010097</v>
      </c>
      <c r="M5" s="741"/>
      <c r="O5" s="740">
        <f>I41*100</f>
        <v>100</v>
      </c>
      <c r="P5" s="741"/>
      <c r="Q5" s="718" t="str">
        <f>IF(AND(I15&gt;=0.5,I16&gt;=0.5,I17&gt;=0.5,I18&gt;=0.5,I19&gt;=0.5,I20&gt;=0.5,I21&gt;=0.5,I22&gt;=0.5,I23&gt;=0.5,I24&gt;=0.5,I25&gt;=0.5,I26&gt;=0.5,I27&gt;=0.5,I28&gt;=0.5,I29&gt;=0.5,I30&gt;=0.5,I31&gt;=0.5,I32&gt;=0.5,I33&gt;=0.5,I34&gt;=0.5,I35&gt;=0.5,I36&gt;=0.5,I37&gt;=0.5,I38&gt;=0.5,I39&gt;=0.5,I40&gt;=0.5),"PASS","NOT PASS")</f>
        <v>PASS</v>
      </c>
      <c r="R5" s="719"/>
    </row>
    <row r="6" spans="1:18" ht="12.75" customHeight="1" thickBot="1">
      <c r="A6" s="732"/>
      <c r="B6" s="732"/>
      <c r="C6" s="732"/>
      <c r="D6" s="733"/>
      <c r="E6" s="733"/>
      <c r="F6" s="733"/>
      <c r="G6" s="733"/>
      <c r="H6" s="736"/>
      <c r="I6" s="737"/>
      <c r="L6" s="742"/>
      <c r="M6" s="743"/>
      <c r="O6" s="742"/>
      <c r="P6" s="743"/>
      <c r="Q6" s="720"/>
      <c r="R6" s="721"/>
    </row>
    <row r="7" spans="1:18" ht="12.75" customHeight="1" thickBot="1">
      <c r="A7" s="732"/>
      <c r="B7" s="732"/>
      <c r="C7" s="732"/>
      <c r="D7" s="733"/>
      <c r="E7" s="733"/>
      <c r="F7" s="733"/>
      <c r="G7" s="733"/>
      <c r="H7" s="736"/>
      <c r="I7" s="737"/>
      <c r="L7" s="742"/>
      <c r="M7" s="743"/>
      <c r="O7" s="742"/>
      <c r="P7" s="743"/>
      <c r="Q7" s="720"/>
      <c r="R7" s="721"/>
    </row>
    <row r="8" spans="1:18" ht="12.75" customHeight="1" thickBot="1">
      <c r="A8" s="732"/>
      <c r="B8" s="732"/>
      <c r="C8" s="732"/>
      <c r="D8" s="733"/>
      <c r="E8" s="733"/>
      <c r="F8" s="733"/>
      <c r="G8" s="733"/>
      <c r="H8" s="736"/>
      <c r="I8" s="737"/>
      <c r="L8" s="742"/>
      <c r="M8" s="743"/>
      <c r="O8" s="742"/>
      <c r="P8" s="743"/>
      <c r="Q8" s="720"/>
      <c r="R8" s="721"/>
    </row>
    <row r="9" spans="1:18" ht="12.75" customHeight="1" thickBot="1">
      <c r="A9" s="732"/>
      <c r="B9" s="732"/>
      <c r="C9" s="732"/>
      <c r="D9" s="733"/>
      <c r="E9" s="733"/>
      <c r="F9" s="733"/>
      <c r="G9" s="733"/>
      <c r="H9" s="736"/>
      <c r="I9" s="737"/>
      <c r="L9" s="742"/>
      <c r="M9" s="743"/>
      <c r="O9" s="742"/>
      <c r="P9" s="743"/>
      <c r="Q9" s="720"/>
      <c r="R9" s="721"/>
    </row>
    <row r="10" spans="1:18" ht="12.75" customHeight="1" thickBot="1">
      <c r="A10" s="732"/>
      <c r="B10" s="732"/>
      <c r="C10" s="732"/>
      <c r="D10" s="733"/>
      <c r="E10" s="733"/>
      <c r="F10" s="733"/>
      <c r="G10" s="733"/>
      <c r="H10" s="736"/>
      <c r="I10" s="737"/>
      <c r="L10" s="742"/>
      <c r="M10" s="743"/>
      <c r="O10" s="742"/>
      <c r="P10" s="743"/>
      <c r="Q10" s="720"/>
      <c r="R10" s="721"/>
    </row>
    <row r="11" spans="1:18" ht="12.75" customHeight="1" thickBot="1">
      <c r="A11" s="732"/>
      <c r="B11" s="732"/>
      <c r="C11" s="732"/>
      <c r="D11" s="733"/>
      <c r="E11" s="733"/>
      <c r="F11" s="733"/>
      <c r="G11" s="733"/>
      <c r="H11" s="738"/>
      <c r="I11" s="739"/>
      <c r="L11" s="744"/>
      <c r="M11" s="745"/>
      <c r="O11" s="744"/>
      <c r="P11" s="745"/>
      <c r="Q11" s="722"/>
      <c r="R11" s="723"/>
    </row>
    <row r="12" spans="1:18" ht="12.75" thickBot="1"/>
    <row r="13" spans="1:18" ht="12.75" thickBot="1">
      <c r="A13" s="734" t="s">
        <v>134</v>
      </c>
      <c r="B13" s="746"/>
      <c r="C13" s="748" t="s">
        <v>135</v>
      </c>
      <c r="D13" s="750" t="s">
        <v>191</v>
      </c>
      <c r="E13" s="735"/>
      <c r="F13" s="751" t="s">
        <v>6</v>
      </c>
      <c r="G13" s="752"/>
      <c r="H13" s="752"/>
      <c r="I13" s="753"/>
    </row>
    <row r="14" spans="1:18" ht="12.75" thickBot="1">
      <c r="A14" s="738"/>
      <c r="B14" s="747"/>
      <c r="C14" s="749"/>
      <c r="D14" s="747"/>
      <c r="E14" s="739"/>
      <c r="F14" s="754" t="s">
        <v>192</v>
      </c>
      <c r="G14" s="755"/>
      <c r="H14" s="756" t="s">
        <v>193</v>
      </c>
      <c r="I14" s="757"/>
    </row>
    <row r="15" spans="1:18">
      <c r="A15" s="187" t="s">
        <v>136</v>
      </c>
      <c r="B15" s="188"/>
      <c r="C15" s="189" t="s">
        <v>137</v>
      </c>
      <c r="D15" s="188" t="s">
        <v>205</v>
      </c>
      <c r="E15" s="197">
        <v>39</v>
      </c>
      <c r="F15" s="214">
        <v>33</v>
      </c>
      <c r="G15" s="215">
        <f>F15/E15</f>
        <v>0.84615384615384615</v>
      </c>
      <c r="H15" s="216">
        <v>39</v>
      </c>
      <c r="I15" s="218">
        <f t="shared" ref="I15:I41" si="0">H15/E15</f>
        <v>1</v>
      </c>
    </row>
    <row r="16" spans="1:18">
      <c r="A16" s="190" t="s">
        <v>138</v>
      </c>
      <c r="B16" s="191"/>
      <c r="C16" s="192" t="s">
        <v>139</v>
      </c>
      <c r="D16" s="191" t="s">
        <v>194</v>
      </c>
      <c r="E16" s="198">
        <v>5</v>
      </c>
      <c r="F16" s="190">
        <v>0</v>
      </c>
      <c r="G16" s="199">
        <f t="shared" ref="G16:G40" si="1">F16/E16</f>
        <v>0</v>
      </c>
      <c r="H16" s="217">
        <v>5</v>
      </c>
      <c r="I16" s="200">
        <f t="shared" si="0"/>
        <v>1</v>
      </c>
    </row>
    <row r="17" spans="1:9">
      <c r="A17" s="190" t="s">
        <v>140</v>
      </c>
      <c r="B17" s="191"/>
      <c r="C17" s="192" t="s">
        <v>141</v>
      </c>
      <c r="D17" s="191" t="s">
        <v>194</v>
      </c>
      <c r="E17" s="198">
        <v>5</v>
      </c>
      <c r="F17" s="190">
        <v>1</v>
      </c>
      <c r="G17" s="199">
        <f t="shared" si="1"/>
        <v>0.2</v>
      </c>
      <c r="H17" s="217">
        <v>5</v>
      </c>
      <c r="I17" s="200">
        <f t="shared" si="0"/>
        <v>1</v>
      </c>
    </row>
    <row r="18" spans="1:9">
      <c r="A18" s="190" t="s">
        <v>142</v>
      </c>
      <c r="B18" s="191"/>
      <c r="C18" s="192" t="s">
        <v>143</v>
      </c>
      <c r="D18" s="191" t="s">
        <v>195</v>
      </c>
      <c r="E18" s="198">
        <v>3</v>
      </c>
      <c r="F18" s="190">
        <v>3</v>
      </c>
      <c r="G18" s="199">
        <f t="shared" si="1"/>
        <v>1</v>
      </c>
      <c r="H18" s="217">
        <v>3</v>
      </c>
      <c r="I18" s="200">
        <f t="shared" si="0"/>
        <v>1</v>
      </c>
    </row>
    <row r="19" spans="1:9">
      <c r="A19" s="190" t="s">
        <v>144</v>
      </c>
      <c r="B19" s="191"/>
      <c r="C19" s="192" t="s">
        <v>145</v>
      </c>
      <c r="D19" s="191" t="s">
        <v>196</v>
      </c>
      <c r="E19" s="198">
        <v>10</v>
      </c>
      <c r="F19" s="190">
        <v>8</v>
      </c>
      <c r="G19" s="199">
        <f t="shared" si="1"/>
        <v>0.8</v>
      </c>
      <c r="H19" s="217">
        <v>10</v>
      </c>
      <c r="I19" s="200">
        <f t="shared" si="0"/>
        <v>1</v>
      </c>
    </row>
    <row r="20" spans="1:9">
      <c r="A20" s="190" t="s">
        <v>146</v>
      </c>
      <c r="B20" s="191"/>
      <c r="C20" s="192" t="s">
        <v>147</v>
      </c>
      <c r="D20" s="191" t="s">
        <v>194</v>
      </c>
      <c r="E20" s="198">
        <v>5</v>
      </c>
      <c r="F20" s="190">
        <v>2</v>
      </c>
      <c r="G20" s="199">
        <f t="shared" si="1"/>
        <v>0.4</v>
      </c>
      <c r="H20" s="217">
        <v>5</v>
      </c>
      <c r="I20" s="200">
        <f t="shared" si="0"/>
        <v>1</v>
      </c>
    </row>
    <row r="21" spans="1:9">
      <c r="A21" s="190" t="s">
        <v>148</v>
      </c>
      <c r="B21" s="191"/>
      <c r="C21" s="192" t="s">
        <v>149</v>
      </c>
      <c r="D21" s="191" t="s">
        <v>194</v>
      </c>
      <c r="E21" s="198">
        <v>5</v>
      </c>
      <c r="F21" s="190">
        <v>4</v>
      </c>
      <c r="G21" s="199">
        <f t="shared" si="1"/>
        <v>0.8</v>
      </c>
      <c r="H21" s="217">
        <v>5</v>
      </c>
      <c r="I21" s="200">
        <f t="shared" si="0"/>
        <v>1</v>
      </c>
    </row>
    <row r="22" spans="1:9">
      <c r="A22" s="190" t="s">
        <v>150</v>
      </c>
      <c r="B22" s="191"/>
      <c r="C22" s="192" t="s">
        <v>151</v>
      </c>
      <c r="D22" s="191" t="s">
        <v>197</v>
      </c>
      <c r="E22" s="198">
        <v>27</v>
      </c>
      <c r="F22" s="190">
        <v>15</v>
      </c>
      <c r="G22" s="199">
        <f t="shared" si="1"/>
        <v>0.55555555555555558</v>
      </c>
      <c r="H22" s="217">
        <v>27</v>
      </c>
      <c r="I22" s="200">
        <f t="shared" si="0"/>
        <v>1</v>
      </c>
    </row>
    <row r="23" spans="1:9">
      <c r="A23" s="190" t="s">
        <v>152</v>
      </c>
      <c r="B23" s="191"/>
      <c r="C23" s="192" t="s">
        <v>153</v>
      </c>
      <c r="D23" s="191" t="s">
        <v>198</v>
      </c>
      <c r="E23" s="198">
        <v>6</v>
      </c>
      <c r="F23" s="190">
        <v>0</v>
      </c>
      <c r="G23" s="199">
        <f t="shared" si="1"/>
        <v>0</v>
      </c>
      <c r="H23" s="217">
        <v>6</v>
      </c>
      <c r="I23" s="200">
        <f t="shared" si="0"/>
        <v>1</v>
      </c>
    </row>
    <row r="24" spans="1:9">
      <c r="A24" s="190" t="s">
        <v>154</v>
      </c>
      <c r="B24" s="191"/>
      <c r="C24" s="192" t="s">
        <v>155</v>
      </c>
      <c r="D24" s="191" t="s">
        <v>199</v>
      </c>
      <c r="E24" s="198">
        <v>3</v>
      </c>
      <c r="F24" s="190">
        <v>3</v>
      </c>
      <c r="G24" s="199">
        <f t="shared" si="1"/>
        <v>1</v>
      </c>
      <c r="H24" s="217">
        <v>3</v>
      </c>
      <c r="I24" s="200">
        <f t="shared" si="0"/>
        <v>1</v>
      </c>
    </row>
    <row r="25" spans="1:9">
      <c r="A25" s="190" t="s">
        <v>156</v>
      </c>
      <c r="B25" s="191"/>
      <c r="C25" s="192" t="s">
        <v>157</v>
      </c>
      <c r="D25" s="191" t="s">
        <v>199</v>
      </c>
      <c r="E25" s="198">
        <v>3</v>
      </c>
      <c r="F25" s="190">
        <v>3</v>
      </c>
      <c r="G25" s="199">
        <f t="shared" si="1"/>
        <v>1</v>
      </c>
      <c r="H25" s="217">
        <v>3</v>
      </c>
      <c r="I25" s="200">
        <f t="shared" si="0"/>
        <v>1</v>
      </c>
    </row>
    <row r="26" spans="1:9">
      <c r="A26" s="190" t="s">
        <v>158</v>
      </c>
      <c r="B26" s="191"/>
      <c r="C26" s="192" t="s">
        <v>159</v>
      </c>
      <c r="D26" s="191" t="s">
        <v>199</v>
      </c>
      <c r="E26" s="198">
        <v>3</v>
      </c>
      <c r="F26" s="190">
        <v>0</v>
      </c>
      <c r="G26" s="199">
        <f t="shared" si="1"/>
        <v>0</v>
      </c>
      <c r="H26" s="217">
        <v>3</v>
      </c>
      <c r="I26" s="200">
        <f t="shared" si="0"/>
        <v>1</v>
      </c>
    </row>
    <row r="27" spans="1:9">
      <c r="A27" s="190" t="s">
        <v>160</v>
      </c>
      <c r="B27" s="191"/>
      <c r="C27" s="192" t="s">
        <v>5</v>
      </c>
      <c r="D27" s="191" t="s">
        <v>199</v>
      </c>
      <c r="E27" s="198">
        <v>3</v>
      </c>
      <c r="F27" s="190">
        <v>0</v>
      </c>
      <c r="G27" s="199">
        <f t="shared" si="1"/>
        <v>0</v>
      </c>
      <c r="H27" s="217">
        <v>3</v>
      </c>
      <c r="I27" s="200">
        <f t="shared" si="0"/>
        <v>1</v>
      </c>
    </row>
    <row r="28" spans="1:9">
      <c r="A28" s="190" t="s">
        <v>161</v>
      </c>
      <c r="B28" s="191"/>
      <c r="C28" s="192" t="s">
        <v>162</v>
      </c>
      <c r="D28" s="191" t="s">
        <v>199</v>
      </c>
      <c r="E28" s="198">
        <v>3</v>
      </c>
      <c r="F28" s="190">
        <v>0</v>
      </c>
      <c r="G28" s="199">
        <f t="shared" si="1"/>
        <v>0</v>
      </c>
      <c r="H28" s="217">
        <v>3</v>
      </c>
      <c r="I28" s="200">
        <f t="shared" si="0"/>
        <v>1</v>
      </c>
    </row>
    <row r="29" spans="1:9">
      <c r="A29" s="190" t="s">
        <v>163</v>
      </c>
      <c r="B29" s="191"/>
      <c r="C29" s="192" t="s">
        <v>164</v>
      </c>
      <c r="D29" s="191" t="s">
        <v>200</v>
      </c>
      <c r="E29" s="198">
        <v>4</v>
      </c>
      <c r="F29" s="190">
        <v>1</v>
      </c>
      <c r="G29" s="199">
        <f t="shared" si="1"/>
        <v>0.25</v>
      </c>
      <c r="H29" s="217">
        <v>4</v>
      </c>
      <c r="I29" s="200">
        <f t="shared" si="0"/>
        <v>1</v>
      </c>
    </row>
    <row r="30" spans="1:9">
      <c r="A30" s="190" t="s">
        <v>165</v>
      </c>
      <c r="B30" s="193" t="s">
        <v>166</v>
      </c>
      <c r="C30" s="192" t="s">
        <v>167</v>
      </c>
      <c r="D30" s="191" t="s">
        <v>201</v>
      </c>
      <c r="E30" s="198">
        <v>12</v>
      </c>
      <c r="F30" s="190">
        <v>10</v>
      </c>
      <c r="G30" s="199">
        <f t="shared" si="1"/>
        <v>0.83333333333333337</v>
      </c>
      <c r="H30" s="217">
        <v>12</v>
      </c>
      <c r="I30" s="200">
        <f t="shared" si="0"/>
        <v>1</v>
      </c>
    </row>
    <row r="31" spans="1:9">
      <c r="A31" s="190"/>
      <c r="B31" s="193" t="s">
        <v>168</v>
      </c>
      <c r="C31" s="192" t="s">
        <v>169</v>
      </c>
      <c r="D31" s="191" t="s">
        <v>202</v>
      </c>
      <c r="E31" s="198">
        <v>6</v>
      </c>
      <c r="F31" s="190">
        <v>4</v>
      </c>
      <c r="G31" s="199">
        <f t="shared" si="1"/>
        <v>0.66666666666666663</v>
      </c>
      <c r="H31" s="217">
        <v>6</v>
      </c>
      <c r="I31" s="200">
        <f t="shared" si="0"/>
        <v>1</v>
      </c>
    </row>
    <row r="32" spans="1:9">
      <c r="A32" s="190"/>
      <c r="B32" s="193" t="s">
        <v>170</v>
      </c>
      <c r="C32" s="192" t="s">
        <v>171</v>
      </c>
      <c r="D32" s="191" t="s">
        <v>202</v>
      </c>
      <c r="E32" s="198">
        <v>6</v>
      </c>
      <c r="F32" s="190">
        <v>2</v>
      </c>
      <c r="G32" s="199">
        <f t="shared" si="1"/>
        <v>0.33333333333333331</v>
      </c>
      <c r="H32" s="217">
        <v>6</v>
      </c>
      <c r="I32" s="200">
        <f t="shared" si="0"/>
        <v>1</v>
      </c>
    </row>
    <row r="33" spans="1:11">
      <c r="A33" s="190"/>
      <c r="B33" s="193" t="s">
        <v>172</v>
      </c>
      <c r="C33" s="192" t="s">
        <v>173</v>
      </c>
      <c r="D33" s="191" t="s">
        <v>202</v>
      </c>
      <c r="E33" s="198">
        <v>6</v>
      </c>
      <c r="F33" s="190">
        <v>2</v>
      </c>
      <c r="G33" s="199">
        <f t="shared" si="1"/>
        <v>0.33333333333333331</v>
      </c>
      <c r="H33" s="217">
        <v>6</v>
      </c>
      <c r="I33" s="200">
        <f t="shared" si="0"/>
        <v>1</v>
      </c>
    </row>
    <row r="34" spans="1:11">
      <c r="A34" s="190"/>
      <c r="B34" s="193" t="s">
        <v>174</v>
      </c>
      <c r="C34" s="192" t="s">
        <v>175</v>
      </c>
      <c r="D34" s="191" t="s">
        <v>203</v>
      </c>
      <c r="E34" s="198">
        <v>10</v>
      </c>
      <c r="F34" s="190">
        <v>8</v>
      </c>
      <c r="G34" s="199">
        <f t="shared" si="1"/>
        <v>0.8</v>
      </c>
      <c r="H34" s="217">
        <v>10</v>
      </c>
      <c r="I34" s="200">
        <f t="shared" si="0"/>
        <v>1</v>
      </c>
    </row>
    <row r="35" spans="1:11">
      <c r="A35" s="190"/>
      <c r="B35" s="193" t="s">
        <v>176</v>
      </c>
      <c r="C35" s="192" t="s">
        <v>177</v>
      </c>
      <c r="D35" s="191" t="s">
        <v>202</v>
      </c>
      <c r="E35" s="198">
        <v>6</v>
      </c>
      <c r="F35" s="190">
        <v>4</v>
      </c>
      <c r="G35" s="199">
        <f t="shared" si="1"/>
        <v>0.66666666666666663</v>
      </c>
      <c r="H35" s="217">
        <v>6</v>
      </c>
      <c r="I35" s="200">
        <f t="shared" si="0"/>
        <v>1</v>
      </c>
    </row>
    <row r="36" spans="1:11">
      <c r="A36" s="190"/>
      <c r="B36" s="193" t="s">
        <v>178</v>
      </c>
      <c r="C36" s="192" t="s">
        <v>179</v>
      </c>
      <c r="D36" s="191" t="s">
        <v>202</v>
      </c>
      <c r="E36" s="198">
        <v>6</v>
      </c>
      <c r="F36" s="190">
        <v>2</v>
      </c>
      <c r="G36" s="199">
        <f t="shared" si="1"/>
        <v>0.33333333333333331</v>
      </c>
      <c r="H36" s="217">
        <v>6</v>
      </c>
      <c r="I36" s="200">
        <f t="shared" si="0"/>
        <v>1</v>
      </c>
    </row>
    <row r="37" spans="1:11">
      <c r="A37" s="190"/>
      <c r="B37" s="193" t="s">
        <v>180</v>
      </c>
      <c r="C37" s="192" t="s">
        <v>181</v>
      </c>
      <c r="D37" s="191" t="s">
        <v>202</v>
      </c>
      <c r="E37" s="198">
        <v>6</v>
      </c>
      <c r="F37" s="190">
        <v>6</v>
      </c>
      <c r="G37" s="199">
        <f t="shared" si="1"/>
        <v>1</v>
      </c>
      <c r="H37" s="217">
        <v>6</v>
      </c>
      <c r="I37" s="200">
        <f t="shared" si="0"/>
        <v>1</v>
      </c>
    </row>
    <row r="38" spans="1:11">
      <c r="A38" s="190"/>
      <c r="B38" s="193" t="s">
        <v>182</v>
      </c>
      <c r="C38" s="192" t="s">
        <v>4</v>
      </c>
      <c r="D38" s="191" t="s">
        <v>202</v>
      </c>
      <c r="E38" s="198">
        <v>6</v>
      </c>
      <c r="F38" s="190">
        <v>4</v>
      </c>
      <c r="G38" s="199">
        <f t="shared" si="1"/>
        <v>0.66666666666666663</v>
      </c>
      <c r="H38" s="217">
        <v>6</v>
      </c>
      <c r="I38" s="200">
        <f t="shared" si="0"/>
        <v>1</v>
      </c>
    </row>
    <row r="39" spans="1:11">
      <c r="A39" s="190"/>
      <c r="B39" s="193" t="s">
        <v>183</v>
      </c>
      <c r="C39" s="192" t="s">
        <v>184</v>
      </c>
      <c r="D39" s="191" t="s">
        <v>204</v>
      </c>
      <c r="E39" s="198">
        <v>4</v>
      </c>
      <c r="F39" s="190">
        <v>0</v>
      </c>
      <c r="G39" s="199">
        <f t="shared" si="1"/>
        <v>0</v>
      </c>
      <c r="H39" s="217">
        <v>4</v>
      </c>
      <c r="I39" s="200">
        <f t="shared" si="0"/>
        <v>1</v>
      </c>
    </row>
    <row r="40" spans="1:11" ht="12.75" thickBot="1">
      <c r="A40" s="194"/>
      <c r="B40" s="195" t="s">
        <v>185</v>
      </c>
      <c r="C40" s="196" t="s">
        <v>186</v>
      </c>
      <c r="D40" s="201" t="s">
        <v>202</v>
      </c>
      <c r="E40" s="202">
        <v>6</v>
      </c>
      <c r="F40" s="190">
        <v>4</v>
      </c>
      <c r="G40" s="219">
        <f t="shared" si="1"/>
        <v>0.66666666666666663</v>
      </c>
      <c r="H40" s="217">
        <v>6</v>
      </c>
      <c r="I40" s="203">
        <f t="shared" si="0"/>
        <v>1</v>
      </c>
    </row>
    <row r="41" spans="1:11" ht="12.75" thickBot="1">
      <c r="A41" s="204"/>
      <c r="B41" s="205"/>
      <c r="C41" s="205"/>
      <c r="D41" s="205" t="s">
        <v>254</v>
      </c>
      <c r="E41" s="206">
        <f>SUM(E15:E40)</f>
        <v>198</v>
      </c>
      <c r="F41" s="220">
        <f>SUM(F15:F40)</f>
        <v>119</v>
      </c>
      <c r="G41" s="221">
        <f>F41/E41</f>
        <v>0.60101010101010099</v>
      </c>
      <c r="H41" s="222">
        <f>SUM(H15:H40)</f>
        <v>198</v>
      </c>
      <c r="I41" s="207">
        <f t="shared" si="0"/>
        <v>1</v>
      </c>
    </row>
    <row r="43" spans="1:11" ht="23.25" customHeight="1">
      <c r="B43" s="760" t="s">
        <v>14</v>
      </c>
      <c r="C43" s="760"/>
      <c r="D43" s="760"/>
      <c r="E43" s="760"/>
      <c r="F43" s="760"/>
      <c r="G43" s="760"/>
    </row>
    <row r="44" spans="1:11" ht="15" customHeight="1">
      <c r="B44" s="1"/>
      <c r="C44" s="1"/>
      <c r="D44" s="1"/>
      <c r="E44" s="2"/>
      <c r="F44" s="209" t="s">
        <v>206</v>
      </c>
      <c r="G44" s="210"/>
      <c r="H44" s="684" t="str">
        <f>SATRIA!H44</f>
        <v>26 AGUSTUS - 03 SEP  2024</v>
      </c>
      <c r="I44" s="684"/>
    </row>
    <row r="45" spans="1:11" ht="21" customHeight="1">
      <c r="B45" s="761" t="s">
        <v>0</v>
      </c>
      <c r="C45" s="761" t="s">
        <v>7</v>
      </c>
      <c r="D45" s="763" t="s">
        <v>8</v>
      </c>
      <c r="E45" s="764"/>
      <c r="F45" s="761" t="s">
        <v>9</v>
      </c>
      <c r="G45" s="765" t="s">
        <v>10</v>
      </c>
      <c r="H45" s="765"/>
      <c r="I45" s="765"/>
      <c r="J45" s="765"/>
      <c r="K45" s="765"/>
    </row>
    <row r="46" spans="1:11" ht="19.5" customHeight="1">
      <c r="B46" s="762"/>
      <c r="C46" s="762"/>
      <c r="D46" s="671" t="s">
        <v>11</v>
      </c>
      <c r="E46" s="671" t="s">
        <v>12</v>
      </c>
      <c r="F46" s="762"/>
      <c r="G46" s="766" t="s">
        <v>13</v>
      </c>
      <c r="H46" s="766"/>
      <c r="I46" s="766"/>
      <c r="J46" s="766"/>
      <c r="K46" s="766"/>
    </row>
    <row r="47" spans="1:11" ht="26.25" customHeight="1">
      <c r="B47" s="761">
        <f>A5</f>
        <v>4</v>
      </c>
      <c r="C47" s="768" t="str">
        <f>D5</f>
        <v>ICHA PERMATA SARI</v>
      </c>
      <c r="D47" s="771">
        <f>L5</f>
        <v>60.101010101010097</v>
      </c>
      <c r="E47" s="774">
        <f>O5</f>
        <v>100</v>
      </c>
      <c r="F47" s="777" t="str">
        <f>IF(E47="","",IF(E47&lt;80,"D",IF(E47&lt;86,"C",IF(E47&lt;90,"B",IF(E47&lt;100,"A","S")))))</f>
        <v>S</v>
      </c>
      <c r="G47" s="782" t="s">
        <v>350</v>
      </c>
      <c r="H47" s="759"/>
      <c r="I47" s="759"/>
      <c r="J47" s="759"/>
      <c r="K47" s="759"/>
    </row>
    <row r="48" spans="1:11" ht="26.25" customHeight="1">
      <c r="B48" s="767"/>
      <c r="C48" s="769"/>
      <c r="D48" s="772"/>
      <c r="E48" s="775"/>
      <c r="F48" s="778" t="str">
        <f>IF(E48="","",IF(E48&lt;30,"D",IF(E48&lt;43,"C",IF(E48&lt;47,"B",IF(E48&lt;49,"A","S")))))</f>
        <v/>
      </c>
      <c r="G48" s="759"/>
      <c r="H48" s="759"/>
      <c r="I48" s="759"/>
      <c r="J48" s="759"/>
      <c r="K48" s="759"/>
    </row>
    <row r="49" spans="2:11" ht="26.25" customHeight="1">
      <c r="B49" s="767"/>
      <c r="C49" s="769"/>
      <c r="D49" s="772"/>
      <c r="E49" s="775"/>
      <c r="F49" s="778" t="str">
        <f>IF(E49="","",IF(E49&lt;30,"D",IF(E49&lt;43,"C",IF(E49&lt;47,"B",IF(E49&lt;49,"A","S")))))</f>
        <v/>
      </c>
      <c r="G49" s="759"/>
      <c r="H49" s="759"/>
      <c r="I49" s="759"/>
      <c r="J49" s="759"/>
      <c r="K49" s="759"/>
    </row>
    <row r="50" spans="2:11" ht="26.25" customHeight="1">
      <c r="B50" s="762"/>
      <c r="C50" s="770"/>
      <c r="D50" s="773"/>
      <c r="E50" s="776"/>
      <c r="F50" s="779" t="str">
        <f>IF(E50="","",IF(E50&lt;30,"D",IF(E50&lt;43,"C",IF(E50&lt;47,"B",IF(E50&lt;49,"A","S")))))</f>
        <v/>
      </c>
      <c r="G50" s="759"/>
      <c r="H50" s="759"/>
      <c r="I50" s="759"/>
      <c r="J50" s="759"/>
      <c r="K50" s="759"/>
    </row>
  </sheetData>
  <mergeCells count="31">
    <mergeCell ref="G47:K50"/>
    <mergeCell ref="B43:G43"/>
    <mergeCell ref="B45:B46"/>
    <mergeCell ref="C45:C46"/>
    <mergeCell ref="D45:E45"/>
    <mergeCell ref="F45:F46"/>
    <mergeCell ref="G45:K45"/>
    <mergeCell ref="G46:K46"/>
    <mergeCell ref="B47:B50"/>
    <mergeCell ref="C47:C50"/>
    <mergeCell ref="D47:D50"/>
    <mergeCell ref="E47:E50"/>
    <mergeCell ref="F47:F50"/>
    <mergeCell ref="A13:B14"/>
    <mergeCell ref="C13:C14"/>
    <mergeCell ref="D13:E14"/>
    <mergeCell ref="F13:I13"/>
    <mergeCell ref="F14:G14"/>
    <mergeCell ref="H14:I14"/>
    <mergeCell ref="Q5:R11"/>
    <mergeCell ref="A3:C4"/>
    <mergeCell ref="D3:G4"/>
    <mergeCell ref="H3:I4"/>
    <mergeCell ref="L4:M4"/>
    <mergeCell ref="O4:P4"/>
    <mergeCell ref="Q4:R4"/>
    <mergeCell ref="A5:C11"/>
    <mergeCell ref="D5:G11"/>
    <mergeCell ref="H5:I11"/>
    <mergeCell ref="L5:M11"/>
    <mergeCell ref="O5:P11"/>
  </mergeCells>
  <printOptions horizontalCentered="1"/>
  <pageMargins left="0.45" right="0.45" top="0.75" bottom="0.75" header="0.3" footer="0.3"/>
  <pageSetup paperSize="9" scale="61" orientation="landscape" horizontalDpi="0"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sheetPr>
  <dimension ref="A2:R50"/>
  <sheetViews>
    <sheetView showGridLines="0" zoomScale="110" zoomScaleNormal="110" workbookViewId="0">
      <selection activeCell="F21" sqref="F21"/>
    </sheetView>
  </sheetViews>
  <sheetFormatPr defaultColWidth="9.140625" defaultRowHeight="12"/>
  <cols>
    <col min="1" max="1" width="9" style="186" customWidth="1"/>
    <col min="2" max="2" width="5.7109375" style="186" customWidth="1"/>
    <col min="3" max="3" width="23.7109375" style="186" customWidth="1"/>
    <col min="4" max="4" width="11.42578125" style="186" bestFit="1" customWidth="1"/>
    <col min="5" max="5" width="11.42578125" style="186" customWidth="1"/>
    <col min="6" max="9" width="10.7109375" style="186" customWidth="1"/>
    <col min="10" max="16" width="9.140625" style="186"/>
    <col min="17" max="18" width="10" style="186" customWidth="1"/>
    <col min="19" max="19" width="9.140625" style="186"/>
    <col min="20" max="20" width="9.140625" style="186" customWidth="1"/>
    <col min="21" max="21" width="2" style="186" customWidth="1"/>
    <col min="22" max="16384" width="9.140625" style="186"/>
  </cols>
  <sheetData>
    <row r="2" spans="1:18" ht="12.75" thickBot="1"/>
    <row r="3" spans="1:18" ht="12.75" thickBot="1">
      <c r="A3" s="724" t="s">
        <v>187</v>
      </c>
      <c r="B3" s="724"/>
      <c r="C3" s="724"/>
      <c r="D3" s="725" t="s">
        <v>7</v>
      </c>
      <c r="E3" s="725"/>
      <c r="F3" s="725"/>
      <c r="G3" s="725"/>
      <c r="H3" s="725" t="s">
        <v>188</v>
      </c>
      <c r="I3" s="725"/>
      <c r="L3" s="208"/>
      <c r="O3" s="208"/>
    </row>
    <row r="4" spans="1:18" ht="18" thickBot="1">
      <c r="A4" s="724"/>
      <c r="B4" s="724"/>
      <c r="C4" s="724"/>
      <c r="D4" s="725"/>
      <c r="E4" s="725"/>
      <c r="F4" s="725"/>
      <c r="G4" s="725"/>
      <c r="H4" s="725"/>
      <c r="I4" s="725"/>
      <c r="L4" s="726" t="s">
        <v>189</v>
      </c>
      <c r="M4" s="727"/>
      <c r="O4" s="728" t="s">
        <v>190</v>
      </c>
      <c r="P4" s="729"/>
      <c r="Q4" s="730" t="s">
        <v>271</v>
      </c>
      <c r="R4" s="731"/>
    </row>
    <row r="5" spans="1:18" ht="12.75" customHeight="1" thickBot="1">
      <c r="A5" s="732">
        <f>PESERTA!A13</f>
        <v>5</v>
      </c>
      <c r="B5" s="732"/>
      <c r="C5" s="732"/>
      <c r="D5" s="733" t="str">
        <f>PESERTA!C13</f>
        <v>ELISA SIAHAAN</v>
      </c>
      <c r="E5" s="733"/>
      <c r="F5" s="733"/>
      <c r="G5" s="733"/>
      <c r="H5" s="734"/>
      <c r="I5" s="735"/>
      <c r="L5" s="740">
        <f>G41*100</f>
        <v>63.131313131313128</v>
      </c>
      <c r="M5" s="741"/>
      <c r="O5" s="740">
        <f>I41*100</f>
        <v>100</v>
      </c>
      <c r="P5" s="741"/>
      <c r="Q5" s="718" t="str">
        <f>IF(AND(I15&gt;=0.5,I16&gt;=0.5,I17&gt;=0.5,I18&gt;=0.5,I19&gt;=0.5,I20&gt;=0.5,I21&gt;=0.5,I22&gt;=0.5,I23&gt;=0.5,I24&gt;=0.5,I25&gt;=0.5,I26&gt;=0.5,I27&gt;=0.5,I28&gt;=0.5,I29&gt;=0.5,I30&gt;=0.5,I31&gt;=0.5,I32&gt;=0.5,I33&gt;=0.5,I34&gt;=0.5,I35&gt;=0.5,I36&gt;=0.5,I37&gt;=0.5,I38&gt;=0.5,I39&gt;=0.5,I40&gt;=0.5),"PASS","NOT PASS")</f>
        <v>PASS</v>
      </c>
      <c r="R5" s="719"/>
    </row>
    <row r="6" spans="1:18" ht="12.75" customHeight="1" thickBot="1">
      <c r="A6" s="732"/>
      <c r="B6" s="732"/>
      <c r="C6" s="732"/>
      <c r="D6" s="733"/>
      <c r="E6" s="733"/>
      <c r="F6" s="733"/>
      <c r="G6" s="733"/>
      <c r="H6" s="736"/>
      <c r="I6" s="737"/>
      <c r="L6" s="742"/>
      <c r="M6" s="743"/>
      <c r="O6" s="742"/>
      <c r="P6" s="743"/>
      <c r="Q6" s="720"/>
      <c r="R6" s="721"/>
    </row>
    <row r="7" spans="1:18" ht="12.75" customHeight="1" thickBot="1">
      <c r="A7" s="732"/>
      <c r="B7" s="732"/>
      <c r="C7" s="732"/>
      <c r="D7" s="733"/>
      <c r="E7" s="733"/>
      <c r="F7" s="733"/>
      <c r="G7" s="733"/>
      <c r="H7" s="736"/>
      <c r="I7" s="737"/>
      <c r="L7" s="742"/>
      <c r="M7" s="743"/>
      <c r="O7" s="742"/>
      <c r="P7" s="743"/>
      <c r="Q7" s="720"/>
      <c r="R7" s="721"/>
    </row>
    <row r="8" spans="1:18" ht="12.75" customHeight="1" thickBot="1">
      <c r="A8" s="732"/>
      <c r="B8" s="732"/>
      <c r="C8" s="732"/>
      <c r="D8" s="733"/>
      <c r="E8" s="733"/>
      <c r="F8" s="733"/>
      <c r="G8" s="733"/>
      <c r="H8" s="736"/>
      <c r="I8" s="737"/>
      <c r="L8" s="742"/>
      <c r="M8" s="743"/>
      <c r="O8" s="742"/>
      <c r="P8" s="743"/>
      <c r="Q8" s="720"/>
      <c r="R8" s="721"/>
    </row>
    <row r="9" spans="1:18" ht="12.75" customHeight="1" thickBot="1">
      <c r="A9" s="732"/>
      <c r="B9" s="732"/>
      <c r="C9" s="732"/>
      <c r="D9" s="733"/>
      <c r="E9" s="733"/>
      <c r="F9" s="733"/>
      <c r="G9" s="733"/>
      <c r="H9" s="736"/>
      <c r="I9" s="737"/>
      <c r="L9" s="742"/>
      <c r="M9" s="743"/>
      <c r="O9" s="742"/>
      <c r="P9" s="743"/>
      <c r="Q9" s="720"/>
      <c r="R9" s="721"/>
    </row>
    <row r="10" spans="1:18" ht="12.75" customHeight="1" thickBot="1">
      <c r="A10" s="732"/>
      <c r="B10" s="732"/>
      <c r="C10" s="732"/>
      <c r="D10" s="733"/>
      <c r="E10" s="733"/>
      <c r="F10" s="733"/>
      <c r="G10" s="733"/>
      <c r="H10" s="736"/>
      <c r="I10" s="737"/>
      <c r="L10" s="742"/>
      <c r="M10" s="743"/>
      <c r="O10" s="742"/>
      <c r="P10" s="743"/>
      <c r="Q10" s="720"/>
      <c r="R10" s="721"/>
    </row>
    <row r="11" spans="1:18" ht="12.75" customHeight="1" thickBot="1">
      <c r="A11" s="732"/>
      <c r="B11" s="732"/>
      <c r="C11" s="732"/>
      <c r="D11" s="733"/>
      <c r="E11" s="733"/>
      <c r="F11" s="733"/>
      <c r="G11" s="733"/>
      <c r="H11" s="738"/>
      <c r="I11" s="739"/>
      <c r="L11" s="744"/>
      <c r="M11" s="745"/>
      <c r="O11" s="744"/>
      <c r="P11" s="745"/>
      <c r="Q11" s="722"/>
      <c r="R11" s="723"/>
    </row>
    <row r="12" spans="1:18" ht="12.75" thickBot="1"/>
    <row r="13" spans="1:18" ht="12.75" thickBot="1">
      <c r="A13" s="734" t="s">
        <v>134</v>
      </c>
      <c r="B13" s="746"/>
      <c r="C13" s="748" t="s">
        <v>135</v>
      </c>
      <c r="D13" s="750" t="s">
        <v>191</v>
      </c>
      <c r="E13" s="735"/>
      <c r="F13" s="751" t="s">
        <v>6</v>
      </c>
      <c r="G13" s="752"/>
      <c r="H13" s="752"/>
      <c r="I13" s="753"/>
    </row>
    <row r="14" spans="1:18" ht="12.75" thickBot="1">
      <c r="A14" s="738"/>
      <c r="B14" s="747"/>
      <c r="C14" s="749"/>
      <c r="D14" s="747"/>
      <c r="E14" s="739"/>
      <c r="F14" s="754" t="s">
        <v>192</v>
      </c>
      <c r="G14" s="755"/>
      <c r="H14" s="756" t="s">
        <v>193</v>
      </c>
      <c r="I14" s="757"/>
    </row>
    <row r="15" spans="1:18">
      <c r="A15" s="187" t="s">
        <v>136</v>
      </c>
      <c r="B15" s="188"/>
      <c r="C15" s="189" t="s">
        <v>137</v>
      </c>
      <c r="D15" s="188" t="s">
        <v>205</v>
      </c>
      <c r="E15" s="197">
        <v>39</v>
      </c>
      <c r="F15" s="214">
        <v>31</v>
      </c>
      <c r="G15" s="215">
        <f>F15/E15</f>
        <v>0.79487179487179482</v>
      </c>
      <c r="H15" s="216">
        <v>39</v>
      </c>
      <c r="I15" s="218">
        <f t="shared" ref="I15:I41" si="0">H15/E15</f>
        <v>1</v>
      </c>
    </row>
    <row r="16" spans="1:18">
      <c r="A16" s="190" t="s">
        <v>138</v>
      </c>
      <c r="B16" s="191"/>
      <c r="C16" s="192" t="s">
        <v>139</v>
      </c>
      <c r="D16" s="191" t="s">
        <v>194</v>
      </c>
      <c r="E16" s="198">
        <v>5</v>
      </c>
      <c r="F16" s="190">
        <v>0</v>
      </c>
      <c r="G16" s="199">
        <f t="shared" ref="G16:G40" si="1">F16/E16</f>
        <v>0</v>
      </c>
      <c r="H16" s="217">
        <v>5</v>
      </c>
      <c r="I16" s="200">
        <f t="shared" si="0"/>
        <v>1</v>
      </c>
    </row>
    <row r="17" spans="1:9">
      <c r="A17" s="190" t="s">
        <v>140</v>
      </c>
      <c r="B17" s="191"/>
      <c r="C17" s="192" t="s">
        <v>141</v>
      </c>
      <c r="D17" s="191" t="s">
        <v>194</v>
      </c>
      <c r="E17" s="198">
        <v>5</v>
      </c>
      <c r="F17" s="190">
        <v>0</v>
      </c>
      <c r="G17" s="199">
        <f t="shared" si="1"/>
        <v>0</v>
      </c>
      <c r="H17" s="217">
        <v>5</v>
      </c>
      <c r="I17" s="200">
        <f t="shared" si="0"/>
        <v>1</v>
      </c>
    </row>
    <row r="18" spans="1:9">
      <c r="A18" s="190" t="s">
        <v>142</v>
      </c>
      <c r="B18" s="191"/>
      <c r="C18" s="192" t="s">
        <v>143</v>
      </c>
      <c r="D18" s="191" t="s">
        <v>195</v>
      </c>
      <c r="E18" s="198">
        <v>3</v>
      </c>
      <c r="F18" s="190">
        <v>1</v>
      </c>
      <c r="G18" s="199">
        <f t="shared" si="1"/>
        <v>0.33333333333333331</v>
      </c>
      <c r="H18" s="217">
        <v>3</v>
      </c>
      <c r="I18" s="200">
        <f t="shared" si="0"/>
        <v>1</v>
      </c>
    </row>
    <row r="19" spans="1:9">
      <c r="A19" s="190" t="s">
        <v>144</v>
      </c>
      <c r="B19" s="191"/>
      <c r="C19" s="192" t="s">
        <v>145</v>
      </c>
      <c r="D19" s="191" t="s">
        <v>196</v>
      </c>
      <c r="E19" s="198">
        <v>10</v>
      </c>
      <c r="F19" s="190">
        <v>6</v>
      </c>
      <c r="G19" s="199">
        <f t="shared" si="1"/>
        <v>0.6</v>
      </c>
      <c r="H19" s="217">
        <v>10</v>
      </c>
      <c r="I19" s="200">
        <f t="shared" si="0"/>
        <v>1</v>
      </c>
    </row>
    <row r="20" spans="1:9">
      <c r="A20" s="190" t="s">
        <v>146</v>
      </c>
      <c r="B20" s="191"/>
      <c r="C20" s="192" t="s">
        <v>147</v>
      </c>
      <c r="D20" s="191" t="s">
        <v>194</v>
      </c>
      <c r="E20" s="198">
        <v>5</v>
      </c>
      <c r="F20" s="190">
        <v>3</v>
      </c>
      <c r="G20" s="199">
        <f t="shared" si="1"/>
        <v>0.6</v>
      </c>
      <c r="H20" s="217">
        <v>5</v>
      </c>
      <c r="I20" s="200">
        <f t="shared" si="0"/>
        <v>1</v>
      </c>
    </row>
    <row r="21" spans="1:9">
      <c r="A21" s="190" t="s">
        <v>148</v>
      </c>
      <c r="B21" s="191"/>
      <c r="C21" s="192" t="s">
        <v>149</v>
      </c>
      <c r="D21" s="191" t="s">
        <v>194</v>
      </c>
      <c r="E21" s="198">
        <v>5</v>
      </c>
      <c r="F21" s="190">
        <v>2</v>
      </c>
      <c r="G21" s="199">
        <f t="shared" si="1"/>
        <v>0.4</v>
      </c>
      <c r="H21" s="217">
        <v>5</v>
      </c>
      <c r="I21" s="200">
        <f t="shared" si="0"/>
        <v>1</v>
      </c>
    </row>
    <row r="22" spans="1:9">
      <c r="A22" s="190" t="s">
        <v>150</v>
      </c>
      <c r="B22" s="191"/>
      <c r="C22" s="192" t="s">
        <v>151</v>
      </c>
      <c r="D22" s="191" t="s">
        <v>197</v>
      </c>
      <c r="E22" s="198">
        <v>27</v>
      </c>
      <c r="F22" s="190">
        <v>18</v>
      </c>
      <c r="G22" s="199">
        <f t="shared" si="1"/>
        <v>0.66666666666666663</v>
      </c>
      <c r="H22" s="217">
        <v>27</v>
      </c>
      <c r="I22" s="200">
        <f t="shared" si="0"/>
        <v>1</v>
      </c>
    </row>
    <row r="23" spans="1:9">
      <c r="A23" s="190" t="s">
        <v>152</v>
      </c>
      <c r="B23" s="191"/>
      <c r="C23" s="192" t="s">
        <v>153</v>
      </c>
      <c r="D23" s="191" t="s">
        <v>198</v>
      </c>
      <c r="E23" s="198">
        <v>6</v>
      </c>
      <c r="F23" s="190">
        <v>0</v>
      </c>
      <c r="G23" s="199">
        <f t="shared" si="1"/>
        <v>0</v>
      </c>
      <c r="H23" s="217">
        <v>6</v>
      </c>
      <c r="I23" s="200">
        <f t="shared" si="0"/>
        <v>1</v>
      </c>
    </row>
    <row r="24" spans="1:9">
      <c r="A24" s="190" t="s">
        <v>154</v>
      </c>
      <c r="B24" s="191"/>
      <c r="C24" s="192" t="s">
        <v>155</v>
      </c>
      <c r="D24" s="191" t="s">
        <v>199</v>
      </c>
      <c r="E24" s="198">
        <v>3</v>
      </c>
      <c r="F24" s="190">
        <v>3</v>
      </c>
      <c r="G24" s="199">
        <f t="shared" si="1"/>
        <v>1</v>
      </c>
      <c r="H24" s="217">
        <v>3</v>
      </c>
      <c r="I24" s="200">
        <f t="shared" si="0"/>
        <v>1</v>
      </c>
    </row>
    <row r="25" spans="1:9">
      <c r="A25" s="190" t="s">
        <v>156</v>
      </c>
      <c r="B25" s="191"/>
      <c r="C25" s="192" t="s">
        <v>157</v>
      </c>
      <c r="D25" s="191" t="s">
        <v>199</v>
      </c>
      <c r="E25" s="198">
        <v>3</v>
      </c>
      <c r="F25" s="190">
        <v>3</v>
      </c>
      <c r="G25" s="199">
        <f t="shared" si="1"/>
        <v>1</v>
      </c>
      <c r="H25" s="217">
        <v>3</v>
      </c>
      <c r="I25" s="200">
        <f t="shared" si="0"/>
        <v>1</v>
      </c>
    </row>
    <row r="26" spans="1:9">
      <c r="A26" s="190" t="s">
        <v>158</v>
      </c>
      <c r="B26" s="191"/>
      <c r="C26" s="192" t="s">
        <v>159</v>
      </c>
      <c r="D26" s="191" t="s">
        <v>199</v>
      </c>
      <c r="E26" s="198">
        <v>3</v>
      </c>
      <c r="F26" s="190">
        <v>0</v>
      </c>
      <c r="G26" s="199">
        <f t="shared" si="1"/>
        <v>0</v>
      </c>
      <c r="H26" s="217">
        <v>3</v>
      </c>
      <c r="I26" s="200">
        <f t="shared" si="0"/>
        <v>1</v>
      </c>
    </row>
    <row r="27" spans="1:9">
      <c r="A27" s="190" t="s">
        <v>160</v>
      </c>
      <c r="B27" s="191"/>
      <c r="C27" s="192" t="s">
        <v>5</v>
      </c>
      <c r="D27" s="191" t="s">
        <v>199</v>
      </c>
      <c r="E27" s="198">
        <v>3</v>
      </c>
      <c r="F27" s="190">
        <v>0</v>
      </c>
      <c r="G27" s="199">
        <f t="shared" si="1"/>
        <v>0</v>
      </c>
      <c r="H27" s="217">
        <v>3</v>
      </c>
      <c r="I27" s="200">
        <f t="shared" si="0"/>
        <v>1</v>
      </c>
    </row>
    <row r="28" spans="1:9">
      <c r="A28" s="190" t="s">
        <v>161</v>
      </c>
      <c r="B28" s="191"/>
      <c r="C28" s="192" t="s">
        <v>162</v>
      </c>
      <c r="D28" s="191" t="s">
        <v>199</v>
      </c>
      <c r="E28" s="198">
        <v>3</v>
      </c>
      <c r="F28" s="190">
        <v>0</v>
      </c>
      <c r="G28" s="199">
        <f t="shared" si="1"/>
        <v>0</v>
      </c>
      <c r="H28" s="217">
        <v>3</v>
      </c>
      <c r="I28" s="200">
        <f t="shared" si="0"/>
        <v>1</v>
      </c>
    </row>
    <row r="29" spans="1:9">
      <c r="A29" s="190" t="s">
        <v>163</v>
      </c>
      <c r="B29" s="191"/>
      <c r="C29" s="192" t="s">
        <v>164</v>
      </c>
      <c r="D29" s="191" t="s">
        <v>200</v>
      </c>
      <c r="E29" s="198">
        <v>4</v>
      </c>
      <c r="F29" s="190">
        <v>0</v>
      </c>
      <c r="G29" s="199">
        <f t="shared" si="1"/>
        <v>0</v>
      </c>
      <c r="H29" s="217">
        <v>4</v>
      </c>
      <c r="I29" s="200">
        <f t="shared" si="0"/>
        <v>1</v>
      </c>
    </row>
    <row r="30" spans="1:9">
      <c r="A30" s="190" t="s">
        <v>165</v>
      </c>
      <c r="B30" s="193" t="s">
        <v>166</v>
      </c>
      <c r="C30" s="192" t="s">
        <v>167</v>
      </c>
      <c r="D30" s="191" t="s">
        <v>201</v>
      </c>
      <c r="E30" s="198">
        <v>12</v>
      </c>
      <c r="F30" s="190">
        <v>12</v>
      </c>
      <c r="G30" s="199">
        <f t="shared" si="1"/>
        <v>1</v>
      </c>
      <c r="H30" s="217">
        <v>12</v>
      </c>
      <c r="I30" s="200">
        <f t="shared" si="0"/>
        <v>1</v>
      </c>
    </row>
    <row r="31" spans="1:9">
      <c r="A31" s="190"/>
      <c r="B31" s="193" t="s">
        <v>168</v>
      </c>
      <c r="C31" s="192" t="s">
        <v>169</v>
      </c>
      <c r="D31" s="191" t="s">
        <v>202</v>
      </c>
      <c r="E31" s="198">
        <v>6</v>
      </c>
      <c r="F31" s="190">
        <v>6</v>
      </c>
      <c r="G31" s="199">
        <f t="shared" si="1"/>
        <v>1</v>
      </c>
      <c r="H31" s="217">
        <v>6</v>
      </c>
      <c r="I31" s="200">
        <f t="shared" si="0"/>
        <v>1</v>
      </c>
    </row>
    <row r="32" spans="1:9">
      <c r="A32" s="190"/>
      <c r="B32" s="193" t="s">
        <v>170</v>
      </c>
      <c r="C32" s="192" t="s">
        <v>171</v>
      </c>
      <c r="D32" s="191" t="s">
        <v>202</v>
      </c>
      <c r="E32" s="198">
        <v>6</v>
      </c>
      <c r="F32" s="190">
        <v>4</v>
      </c>
      <c r="G32" s="199">
        <f t="shared" si="1"/>
        <v>0.66666666666666663</v>
      </c>
      <c r="H32" s="217">
        <v>6</v>
      </c>
      <c r="I32" s="200">
        <f t="shared" si="0"/>
        <v>1</v>
      </c>
    </row>
    <row r="33" spans="1:11">
      <c r="A33" s="190"/>
      <c r="B33" s="193" t="s">
        <v>172</v>
      </c>
      <c r="C33" s="192" t="s">
        <v>173</v>
      </c>
      <c r="D33" s="191" t="s">
        <v>202</v>
      </c>
      <c r="E33" s="198">
        <v>6</v>
      </c>
      <c r="F33" s="190">
        <v>2</v>
      </c>
      <c r="G33" s="199">
        <f t="shared" si="1"/>
        <v>0.33333333333333331</v>
      </c>
      <c r="H33" s="217">
        <v>6</v>
      </c>
      <c r="I33" s="200">
        <f t="shared" si="0"/>
        <v>1</v>
      </c>
    </row>
    <row r="34" spans="1:11">
      <c r="A34" s="190"/>
      <c r="B34" s="193" t="s">
        <v>174</v>
      </c>
      <c r="C34" s="192" t="s">
        <v>175</v>
      </c>
      <c r="D34" s="191" t="s">
        <v>203</v>
      </c>
      <c r="E34" s="198">
        <v>10</v>
      </c>
      <c r="F34" s="190">
        <v>8</v>
      </c>
      <c r="G34" s="199">
        <f t="shared" si="1"/>
        <v>0.8</v>
      </c>
      <c r="H34" s="217">
        <v>10</v>
      </c>
      <c r="I34" s="200">
        <f t="shared" si="0"/>
        <v>1</v>
      </c>
    </row>
    <row r="35" spans="1:11">
      <c r="A35" s="190"/>
      <c r="B35" s="193" t="s">
        <v>176</v>
      </c>
      <c r="C35" s="192" t="s">
        <v>177</v>
      </c>
      <c r="D35" s="191" t="s">
        <v>202</v>
      </c>
      <c r="E35" s="198">
        <v>6</v>
      </c>
      <c r="F35" s="190">
        <v>6</v>
      </c>
      <c r="G35" s="199">
        <f t="shared" si="1"/>
        <v>1</v>
      </c>
      <c r="H35" s="217">
        <v>6</v>
      </c>
      <c r="I35" s="200">
        <f t="shared" si="0"/>
        <v>1</v>
      </c>
    </row>
    <row r="36" spans="1:11">
      <c r="A36" s="190"/>
      <c r="B36" s="193" t="s">
        <v>178</v>
      </c>
      <c r="C36" s="192" t="s">
        <v>179</v>
      </c>
      <c r="D36" s="191" t="s">
        <v>202</v>
      </c>
      <c r="E36" s="198">
        <v>6</v>
      </c>
      <c r="F36" s="190">
        <v>4</v>
      </c>
      <c r="G36" s="199">
        <f t="shared" si="1"/>
        <v>0.66666666666666663</v>
      </c>
      <c r="H36" s="217">
        <v>6</v>
      </c>
      <c r="I36" s="200">
        <f t="shared" si="0"/>
        <v>1</v>
      </c>
    </row>
    <row r="37" spans="1:11">
      <c r="A37" s="190"/>
      <c r="B37" s="193" t="s">
        <v>180</v>
      </c>
      <c r="C37" s="192" t="s">
        <v>181</v>
      </c>
      <c r="D37" s="191" t="s">
        <v>202</v>
      </c>
      <c r="E37" s="198">
        <v>6</v>
      </c>
      <c r="F37" s="190">
        <v>6</v>
      </c>
      <c r="G37" s="199">
        <f t="shared" si="1"/>
        <v>1</v>
      </c>
      <c r="H37" s="217">
        <v>6</v>
      </c>
      <c r="I37" s="200">
        <f t="shared" si="0"/>
        <v>1</v>
      </c>
    </row>
    <row r="38" spans="1:11">
      <c r="A38" s="190"/>
      <c r="B38" s="193" t="s">
        <v>182</v>
      </c>
      <c r="C38" s="192" t="s">
        <v>4</v>
      </c>
      <c r="D38" s="191" t="s">
        <v>202</v>
      </c>
      <c r="E38" s="198">
        <v>6</v>
      </c>
      <c r="F38" s="190">
        <v>4</v>
      </c>
      <c r="G38" s="199">
        <f t="shared" si="1"/>
        <v>0.66666666666666663</v>
      </c>
      <c r="H38" s="217">
        <v>6</v>
      </c>
      <c r="I38" s="200">
        <f t="shared" si="0"/>
        <v>1</v>
      </c>
    </row>
    <row r="39" spans="1:11">
      <c r="A39" s="190"/>
      <c r="B39" s="193" t="s">
        <v>183</v>
      </c>
      <c r="C39" s="192" t="s">
        <v>184</v>
      </c>
      <c r="D39" s="191" t="s">
        <v>204</v>
      </c>
      <c r="E39" s="198">
        <v>4</v>
      </c>
      <c r="F39" s="190">
        <v>4</v>
      </c>
      <c r="G39" s="199">
        <f t="shared" si="1"/>
        <v>1</v>
      </c>
      <c r="H39" s="217">
        <v>4</v>
      </c>
      <c r="I39" s="200">
        <f t="shared" si="0"/>
        <v>1</v>
      </c>
    </row>
    <row r="40" spans="1:11" ht="12.75" thickBot="1">
      <c r="A40" s="194"/>
      <c r="B40" s="195" t="s">
        <v>185</v>
      </c>
      <c r="C40" s="196" t="s">
        <v>186</v>
      </c>
      <c r="D40" s="201" t="s">
        <v>202</v>
      </c>
      <c r="E40" s="202">
        <v>6</v>
      </c>
      <c r="F40" s="190">
        <v>2</v>
      </c>
      <c r="G40" s="219">
        <f t="shared" si="1"/>
        <v>0.33333333333333331</v>
      </c>
      <c r="H40" s="217">
        <v>6</v>
      </c>
      <c r="I40" s="203">
        <f t="shared" si="0"/>
        <v>1</v>
      </c>
    </row>
    <row r="41" spans="1:11" ht="12.75" thickBot="1">
      <c r="A41" s="204"/>
      <c r="B41" s="205"/>
      <c r="C41" s="205"/>
      <c r="D41" s="205" t="s">
        <v>254</v>
      </c>
      <c r="E41" s="206">
        <f>SUM(E15:E40)</f>
        <v>198</v>
      </c>
      <c r="F41" s="220">
        <f>SUM(F15:F40)</f>
        <v>125</v>
      </c>
      <c r="G41" s="221">
        <f>F41/E41</f>
        <v>0.63131313131313127</v>
      </c>
      <c r="H41" s="222">
        <f>SUM(H15:H40)</f>
        <v>198</v>
      </c>
      <c r="I41" s="207">
        <f t="shared" si="0"/>
        <v>1</v>
      </c>
    </row>
    <row r="43" spans="1:11" ht="23.25" customHeight="1">
      <c r="B43" s="760" t="s">
        <v>14</v>
      </c>
      <c r="C43" s="760"/>
      <c r="D43" s="760"/>
      <c r="E43" s="760"/>
      <c r="F43" s="760"/>
      <c r="G43" s="760"/>
    </row>
    <row r="44" spans="1:11" ht="15" customHeight="1">
      <c r="B44" s="1"/>
      <c r="C44" s="1"/>
      <c r="D44" s="1"/>
      <c r="E44" s="2"/>
      <c r="F44" s="209" t="s">
        <v>206</v>
      </c>
      <c r="G44" s="210"/>
      <c r="H44" s="684" t="str">
        <f>SATRIA!H44</f>
        <v>26 AGUSTUS - 03 SEP  2024</v>
      </c>
      <c r="I44" s="684"/>
    </row>
    <row r="45" spans="1:11" ht="21" customHeight="1">
      <c r="B45" s="761" t="s">
        <v>0</v>
      </c>
      <c r="C45" s="761" t="s">
        <v>7</v>
      </c>
      <c r="D45" s="763" t="s">
        <v>8</v>
      </c>
      <c r="E45" s="764"/>
      <c r="F45" s="761" t="s">
        <v>9</v>
      </c>
      <c r="G45" s="765" t="s">
        <v>10</v>
      </c>
      <c r="H45" s="765"/>
      <c r="I45" s="765"/>
      <c r="J45" s="765"/>
      <c r="K45" s="765"/>
    </row>
    <row r="46" spans="1:11" ht="19.5" customHeight="1">
      <c r="B46" s="762"/>
      <c r="C46" s="762"/>
      <c r="D46" s="506" t="s">
        <v>11</v>
      </c>
      <c r="E46" s="506" t="s">
        <v>12</v>
      </c>
      <c r="F46" s="762"/>
      <c r="G46" s="766" t="s">
        <v>13</v>
      </c>
      <c r="H46" s="766"/>
      <c r="I46" s="766"/>
      <c r="J46" s="766"/>
      <c r="K46" s="766"/>
    </row>
    <row r="47" spans="1:11" ht="26.25" customHeight="1">
      <c r="B47" s="761">
        <f>A5</f>
        <v>5</v>
      </c>
      <c r="C47" s="768" t="str">
        <f>D5</f>
        <v>ELISA SIAHAAN</v>
      </c>
      <c r="D47" s="771">
        <f>L5</f>
        <v>63.131313131313128</v>
      </c>
      <c r="E47" s="774">
        <f>O5</f>
        <v>100</v>
      </c>
      <c r="F47" s="777" t="str">
        <f>IF(E47="","",IF(E47&lt;80,"D",IF(E47&lt;86,"C",IF(E47&lt;90,"B",IF(E47&lt;100,"A","S")))))</f>
        <v>S</v>
      </c>
      <c r="G47" s="782" t="s">
        <v>350</v>
      </c>
      <c r="H47" s="759"/>
      <c r="I47" s="759"/>
      <c r="J47" s="759"/>
      <c r="K47" s="759"/>
    </row>
    <row r="48" spans="1:11" ht="26.25" customHeight="1">
      <c r="B48" s="767"/>
      <c r="C48" s="769"/>
      <c r="D48" s="772"/>
      <c r="E48" s="775"/>
      <c r="F48" s="778" t="str">
        <f>IF(E48="","",IF(E48&lt;30,"D",IF(E48&lt;43,"C",IF(E48&lt;47,"B",IF(E48&lt;49,"A","S")))))</f>
        <v/>
      </c>
      <c r="G48" s="759"/>
      <c r="H48" s="759"/>
      <c r="I48" s="759"/>
      <c r="J48" s="759"/>
      <c r="K48" s="759"/>
    </row>
    <row r="49" spans="2:11" ht="26.25" customHeight="1">
      <c r="B49" s="767"/>
      <c r="C49" s="769"/>
      <c r="D49" s="772"/>
      <c r="E49" s="775"/>
      <c r="F49" s="778" t="str">
        <f>IF(E49="","",IF(E49&lt;30,"D",IF(E49&lt;43,"C",IF(E49&lt;47,"B",IF(E49&lt;49,"A","S")))))</f>
        <v/>
      </c>
      <c r="G49" s="759"/>
      <c r="H49" s="759"/>
      <c r="I49" s="759"/>
      <c r="J49" s="759"/>
      <c r="K49" s="759"/>
    </row>
    <row r="50" spans="2:11" ht="26.25" customHeight="1">
      <c r="B50" s="762"/>
      <c r="C50" s="770"/>
      <c r="D50" s="773"/>
      <c r="E50" s="776"/>
      <c r="F50" s="779" t="str">
        <f>IF(E50="","",IF(E50&lt;30,"D",IF(E50&lt;43,"C",IF(E50&lt;47,"B",IF(E50&lt;49,"A","S")))))</f>
        <v/>
      </c>
      <c r="G50" s="759"/>
      <c r="H50" s="759"/>
      <c r="I50" s="759"/>
      <c r="J50" s="759"/>
      <c r="K50" s="759"/>
    </row>
  </sheetData>
  <mergeCells count="31">
    <mergeCell ref="Q5:R11"/>
    <mergeCell ref="A3:C4"/>
    <mergeCell ref="D3:G4"/>
    <mergeCell ref="H3:I4"/>
    <mergeCell ref="L4:M4"/>
    <mergeCell ref="O4:P4"/>
    <mergeCell ref="Q4:R4"/>
    <mergeCell ref="A5:C11"/>
    <mergeCell ref="D5:G11"/>
    <mergeCell ref="H5:I11"/>
    <mergeCell ref="L5:M11"/>
    <mergeCell ref="O5:P11"/>
    <mergeCell ref="A13:B14"/>
    <mergeCell ref="C13:C14"/>
    <mergeCell ref="D13:E14"/>
    <mergeCell ref="F13:I13"/>
    <mergeCell ref="F14:G14"/>
    <mergeCell ref="H14:I14"/>
    <mergeCell ref="G47:K50"/>
    <mergeCell ref="B43:G43"/>
    <mergeCell ref="B45:B46"/>
    <mergeCell ref="C45:C46"/>
    <mergeCell ref="D45:E45"/>
    <mergeCell ref="F45:F46"/>
    <mergeCell ref="G45:K45"/>
    <mergeCell ref="G46:K46"/>
    <mergeCell ref="B47:B50"/>
    <mergeCell ref="C47:C50"/>
    <mergeCell ref="D47:D50"/>
    <mergeCell ref="E47:E50"/>
    <mergeCell ref="F47:F50"/>
  </mergeCells>
  <printOptions horizontalCentered="1"/>
  <pageMargins left="0.45" right="0.45" top="0.75" bottom="0.75" header="0.3" footer="0.3"/>
  <pageSetup paperSize="9" scale="61"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sheetPr>
  <dimension ref="A2:R50"/>
  <sheetViews>
    <sheetView showGridLines="0" zoomScale="110" zoomScaleNormal="110" workbookViewId="0">
      <selection activeCell="F19" sqref="F19"/>
    </sheetView>
  </sheetViews>
  <sheetFormatPr defaultColWidth="9.140625" defaultRowHeight="12"/>
  <cols>
    <col min="1" max="1" width="9" style="186" customWidth="1"/>
    <col min="2" max="2" width="5.7109375" style="186" customWidth="1"/>
    <col min="3" max="3" width="23.7109375" style="186" customWidth="1"/>
    <col min="4" max="4" width="11.42578125" style="186" bestFit="1" customWidth="1"/>
    <col min="5" max="5" width="11.42578125" style="186" customWidth="1"/>
    <col min="6" max="9" width="10.7109375" style="186" customWidth="1"/>
    <col min="10" max="16" width="9.140625" style="186"/>
    <col min="17" max="18" width="10" style="186" customWidth="1"/>
    <col min="19" max="19" width="9.140625" style="186"/>
    <col min="20" max="20" width="9.140625" style="186" customWidth="1"/>
    <col min="21" max="21" width="2" style="186" customWidth="1"/>
    <col min="22" max="16384" width="9.140625" style="186"/>
  </cols>
  <sheetData>
    <row r="2" spans="1:18" ht="12.75" thickBot="1"/>
    <row r="3" spans="1:18" ht="12.75" thickBot="1">
      <c r="A3" s="724" t="s">
        <v>187</v>
      </c>
      <c r="B3" s="724"/>
      <c r="C3" s="724"/>
      <c r="D3" s="725" t="s">
        <v>7</v>
      </c>
      <c r="E3" s="725"/>
      <c r="F3" s="725"/>
      <c r="G3" s="725"/>
      <c r="H3" s="725" t="s">
        <v>188</v>
      </c>
      <c r="I3" s="725"/>
      <c r="L3" s="208"/>
      <c r="O3" s="208"/>
    </row>
    <row r="4" spans="1:18" ht="18" thickBot="1">
      <c r="A4" s="724"/>
      <c r="B4" s="724"/>
      <c r="C4" s="724"/>
      <c r="D4" s="725"/>
      <c r="E4" s="725"/>
      <c r="F4" s="725"/>
      <c r="G4" s="725"/>
      <c r="H4" s="725"/>
      <c r="I4" s="725"/>
      <c r="L4" s="726" t="s">
        <v>189</v>
      </c>
      <c r="M4" s="727"/>
      <c r="O4" s="728" t="s">
        <v>190</v>
      </c>
      <c r="P4" s="729"/>
      <c r="Q4" s="730" t="s">
        <v>271</v>
      </c>
      <c r="R4" s="731"/>
    </row>
    <row r="5" spans="1:18" ht="12.75" customHeight="1" thickBot="1">
      <c r="A5" s="732">
        <f>PESERTA!A14</f>
        <v>6</v>
      </c>
      <c r="B5" s="732"/>
      <c r="C5" s="732"/>
      <c r="D5" s="733" t="str">
        <f>PESERTA!C14</f>
        <v>ROHMAD RIZKI ABDUL S</v>
      </c>
      <c r="E5" s="733"/>
      <c r="F5" s="733"/>
      <c r="G5" s="733"/>
      <c r="H5" s="734"/>
      <c r="I5" s="735"/>
      <c r="L5" s="740">
        <f>G41*100</f>
        <v>67.676767676767682</v>
      </c>
      <c r="M5" s="741"/>
      <c r="O5" s="740">
        <f>I41*100</f>
        <v>100</v>
      </c>
      <c r="P5" s="741"/>
      <c r="Q5" s="718" t="str">
        <f>IF(AND(I15&gt;=0.5,I16&gt;=0.5,I17&gt;=0.5,I18&gt;=0.5,I19&gt;=0.5,I20&gt;=0.5,I21&gt;=0.5,I22&gt;=0.5,I23&gt;=0.5,I24&gt;=0.5,I25&gt;=0.5,I26&gt;=0.5,I27&gt;=0.5,I28&gt;=0.5,I29&gt;=0.5,I30&gt;=0.5,I31&gt;=0.5,I32&gt;=0.5,I33&gt;=0.5,I34&gt;=0.5,I35&gt;=0.5,I36&gt;=0.5,I37&gt;=0.5,I38&gt;=0.5,I39&gt;=0.5,I40&gt;=0.5),"PASS","NOT PASS")</f>
        <v>PASS</v>
      </c>
      <c r="R5" s="719"/>
    </row>
    <row r="6" spans="1:18" ht="12.75" customHeight="1" thickBot="1">
      <c r="A6" s="732"/>
      <c r="B6" s="732"/>
      <c r="C6" s="732"/>
      <c r="D6" s="733"/>
      <c r="E6" s="733"/>
      <c r="F6" s="733"/>
      <c r="G6" s="733"/>
      <c r="H6" s="736"/>
      <c r="I6" s="737"/>
      <c r="L6" s="742"/>
      <c r="M6" s="743"/>
      <c r="O6" s="742"/>
      <c r="P6" s="743"/>
      <c r="Q6" s="720"/>
      <c r="R6" s="721"/>
    </row>
    <row r="7" spans="1:18" ht="12.75" customHeight="1" thickBot="1">
      <c r="A7" s="732"/>
      <c r="B7" s="732"/>
      <c r="C7" s="732"/>
      <c r="D7" s="733"/>
      <c r="E7" s="733"/>
      <c r="F7" s="733"/>
      <c r="G7" s="733"/>
      <c r="H7" s="736"/>
      <c r="I7" s="737"/>
      <c r="L7" s="742"/>
      <c r="M7" s="743"/>
      <c r="O7" s="742"/>
      <c r="P7" s="743"/>
      <c r="Q7" s="720"/>
      <c r="R7" s="721"/>
    </row>
    <row r="8" spans="1:18" ht="12.75" customHeight="1" thickBot="1">
      <c r="A8" s="732"/>
      <c r="B8" s="732"/>
      <c r="C8" s="732"/>
      <c r="D8" s="733"/>
      <c r="E8" s="733"/>
      <c r="F8" s="733"/>
      <c r="G8" s="733"/>
      <c r="H8" s="736"/>
      <c r="I8" s="737"/>
      <c r="L8" s="742"/>
      <c r="M8" s="743"/>
      <c r="O8" s="742"/>
      <c r="P8" s="743"/>
      <c r="Q8" s="720"/>
      <c r="R8" s="721"/>
    </row>
    <row r="9" spans="1:18" ht="12.75" customHeight="1" thickBot="1">
      <c r="A9" s="732"/>
      <c r="B9" s="732"/>
      <c r="C9" s="732"/>
      <c r="D9" s="733"/>
      <c r="E9" s="733"/>
      <c r="F9" s="733"/>
      <c r="G9" s="733"/>
      <c r="H9" s="736"/>
      <c r="I9" s="737"/>
      <c r="L9" s="742"/>
      <c r="M9" s="743"/>
      <c r="O9" s="742"/>
      <c r="P9" s="743"/>
      <c r="Q9" s="720"/>
      <c r="R9" s="721"/>
    </row>
    <row r="10" spans="1:18" ht="12.75" customHeight="1" thickBot="1">
      <c r="A10" s="732"/>
      <c r="B10" s="732"/>
      <c r="C10" s="732"/>
      <c r="D10" s="733"/>
      <c r="E10" s="733"/>
      <c r="F10" s="733"/>
      <c r="G10" s="733"/>
      <c r="H10" s="736"/>
      <c r="I10" s="737"/>
      <c r="L10" s="742"/>
      <c r="M10" s="743"/>
      <c r="O10" s="742"/>
      <c r="P10" s="743"/>
      <c r="Q10" s="720"/>
      <c r="R10" s="721"/>
    </row>
    <row r="11" spans="1:18" ht="12.75" customHeight="1" thickBot="1">
      <c r="A11" s="732"/>
      <c r="B11" s="732"/>
      <c r="C11" s="732"/>
      <c r="D11" s="733"/>
      <c r="E11" s="733"/>
      <c r="F11" s="733"/>
      <c r="G11" s="733"/>
      <c r="H11" s="738"/>
      <c r="I11" s="739"/>
      <c r="L11" s="744"/>
      <c r="M11" s="745"/>
      <c r="O11" s="744"/>
      <c r="P11" s="745"/>
      <c r="Q11" s="722"/>
      <c r="R11" s="723"/>
    </row>
    <row r="12" spans="1:18" ht="12.75" thickBot="1"/>
    <row r="13" spans="1:18" ht="12.75" thickBot="1">
      <c r="A13" s="734" t="s">
        <v>134</v>
      </c>
      <c r="B13" s="746"/>
      <c r="C13" s="748" t="s">
        <v>135</v>
      </c>
      <c r="D13" s="750" t="s">
        <v>191</v>
      </c>
      <c r="E13" s="735"/>
      <c r="F13" s="751" t="s">
        <v>6</v>
      </c>
      <c r="G13" s="752"/>
      <c r="H13" s="752"/>
      <c r="I13" s="753"/>
    </row>
    <row r="14" spans="1:18" ht="12.75" thickBot="1">
      <c r="A14" s="738"/>
      <c r="B14" s="747"/>
      <c r="C14" s="749"/>
      <c r="D14" s="747"/>
      <c r="E14" s="739"/>
      <c r="F14" s="754" t="s">
        <v>192</v>
      </c>
      <c r="G14" s="755"/>
      <c r="H14" s="756" t="s">
        <v>193</v>
      </c>
      <c r="I14" s="757"/>
    </row>
    <row r="15" spans="1:18">
      <c r="A15" s="187" t="s">
        <v>136</v>
      </c>
      <c r="B15" s="188"/>
      <c r="C15" s="189" t="s">
        <v>137</v>
      </c>
      <c r="D15" s="188" t="s">
        <v>205</v>
      </c>
      <c r="E15" s="197">
        <v>39</v>
      </c>
      <c r="F15" s="214">
        <v>29</v>
      </c>
      <c r="G15" s="215">
        <f>F15/E15</f>
        <v>0.74358974358974361</v>
      </c>
      <c r="H15" s="216">
        <v>39</v>
      </c>
      <c r="I15" s="218">
        <f t="shared" ref="I15:I41" si="0">H15/E15</f>
        <v>1</v>
      </c>
    </row>
    <row r="16" spans="1:18">
      <c r="A16" s="190" t="s">
        <v>138</v>
      </c>
      <c r="B16" s="191"/>
      <c r="C16" s="192" t="s">
        <v>139</v>
      </c>
      <c r="D16" s="191" t="s">
        <v>194</v>
      </c>
      <c r="E16" s="198">
        <v>5</v>
      </c>
      <c r="F16" s="190">
        <v>1</v>
      </c>
      <c r="G16" s="199">
        <f t="shared" ref="G16:G40" si="1">F16/E16</f>
        <v>0.2</v>
      </c>
      <c r="H16" s="217">
        <v>5</v>
      </c>
      <c r="I16" s="200">
        <f t="shared" si="0"/>
        <v>1</v>
      </c>
    </row>
    <row r="17" spans="1:9">
      <c r="A17" s="190" t="s">
        <v>140</v>
      </c>
      <c r="B17" s="191"/>
      <c r="C17" s="192" t="s">
        <v>141</v>
      </c>
      <c r="D17" s="191" t="s">
        <v>194</v>
      </c>
      <c r="E17" s="198">
        <v>5</v>
      </c>
      <c r="F17" s="190">
        <v>1</v>
      </c>
      <c r="G17" s="199">
        <f t="shared" si="1"/>
        <v>0.2</v>
      </c>
      <c r="H17" s="217">
        <v>5</v>
      </c>
      <c r="I17" s="200">
        <f t="shared" si="0"/>
        <v>1</v>
      </c>
    </row>
    <row r="18" spans="1:9">
      <c r="A18" s="190" t="s">
        <v>142</v>
      </c>
      <c r="B18" s="191"/>
      <c r="C18" s="192" t="s">
        <v>143</v>
      </c>
      <c r="D18" s="191" t="s">
        <v>195</v>
      </c>
      <c r="E18" s="198">
        <v>3</v>
      </c>
      <c r="F18" s="190">
        <v>3</v>
      </c>
      <c r="G18" s="199">
        <f t="shared" si="1"/>
        <v>1</v>
      </c>
      <c r="H18" s="217">
        <v>3</v>
      </c>
      <c r="I18" s="200">
        <f t="shared" si="0"/>
        <v>1</v>
      </c>
    </row>
    <row r="19" spans="1:9">
      <c r="A19" s="190" t="s">
        <v>144</v>
      </c>
      <c r="B19" s="191"/>
      <c r="C19" s="192" t="s">
        <v>145</v>
      </c>
      <c r="D19" s="191" t="s">
        <v>196</v>
      </c>
      <c r="E19" s="198">
        <v>10</v>
      </c>
      <c r="F19" s="190">
        <v>8</v>
      </c>
      <c r="G19" s="199">
        <f t="shared" si="1"/>
        <v>0.8</v>
      </c>
      <c r="H19" s="217">
        <v>10</v>
      </c>
      <c r="I19" s="200">
        <f t="shared" si="0"/>
        <v>1</v>
      </c>
    </row>
    <row r="20" spans="1:9">
      <c r="A20" s="190" t="s">
        <v>146</v>
      </c>
      <c r="B20" s="191"/>
      <c r="C20" s="192" t="s">
        <v>147</v>
      </c>
      <c r="D20" s="191" t="s">
        <v>194</v>
      </c>
      <c r="E20" s="198">
        <v>5</v>
      </c>
      <c r="F20" s="190">
        <v>5</v>
      </c>
      <c r="G20" s="199">
        <f t="shared" si="1"/>
        <v>1</v>
      </c>
      <c r="H20" s="217">
        <v>5</v>
      </c>
      <c r="I20" s="200">
        <f t="shared" si="0"/>
        <v>1</v>
      </c>
    </row>
    <row r="21" spans="1:9">
      <c r="A21" s="190" t="s">
        <v>148</v>
      </c>
      <c r="B21" s="191"/>
      <c r="C21" s="192" t="s">
        <v>149</v>
      </c>
      <c r="D21" s="191" t="s">
        <v>194</v>
      </c>
      <c r="E21" s="198">
        <v>5</v>
      </c>
      <c r="F21" s="190">
        <v>3</v>
      </c>
      <c r="G21" s="199">
        <f t="shared" si="1"/>
        <v>0.6</v>
      </c>
      <c r="H21" s="217">
        <v>5</v>
      </c>
      <c r="I21" s="200">
        <f t="shared" si="0"/>
        <v>1</v>
      </c>
    </row>
    <row r="22" spans="1:9">
      <c r="A22" s="190" t="s">
        <v>150</v>
      </c>
      <c r="B22" s="191"/>
      <c r="C22" s="192" t="s">
        <v>151</v>
      </c>
      <c r="D22" s="191" t="s">
        <v>197</v>
      </c>
      <c r="E22" s="198">
        <v>27</v>
      </c>
      <c r="F22" s="190">
        <v>17</v>
      </c>
      <c r="G22" s="199">
        <f t="shared" si="1"/>
        <v>0.62962962962962965</v>
      </c>
      <c r="H22" s="217">
        <v>27</v>
      </c>
      <c r="I22" s="200">
        <f t="shared" si="0"/>
        <v>1</v>
      </c>
    </row>
    <row r="23" spans="1:9">
      <c r="A23" s="190" t="s">
        <v>152</v>
      </c>
      <c r="B23" s="191"/>
      <c r="C23" s="192" t="s">
        <v>153</v>
      </c>
      <c r="D23" s="191" t="s">
        <v>198</v>
      </c>
      <c r="E23" s="198">
        <v>6</v>
      </c>
      <c r="F23" s="190">
        <v>0</v>
      </c>
      <c r="G23" s="199">
        <f t="shared" si="1"/>
        <v>0</v>
      </c>
      <c r="H23" s="217">
        <v>6</v>
      </c>
      <c r="I23" s="200">
        <f t="shared" si="0"/>
        <v>1</v>
      </c>
    </row>
    <row r="24" spans="1:9">
      <c r="A24" s="190" t="s">
        <v>154</v>
      </c>
      <c r="B24" s="191"/>
      <c r="C24" s="192" t="s">
        <v>155</v>
      </c>
      <c r="D24" s="191" t="s">
        <v>199</v>
      </c>
      <c r="E24" s="198">
        <v>3</v>
      </c>
      <c r="F24" s="190">
        <v>3</v>
      </c>
      <c r="G24" s="199">
        <f t="shared" si="1"/>
        <v>1</v>
      </c>
      <c r="H24" s="217">
        <v>3</v>
      </c>
      <c r="I24" s="200">
        <f t="shared" si="0"/>
        <v>1</v>
      </c>
    </row>
    <row r="25" spans="1:9">
      <c r="A25" s="190" t="s">
        <v>156</v>
      </c>
      <c r="B25" s="191"/>
      <c r="C25" s="192" t="s">
        <v>157</v>
      </c>
      <c r="D25" s="191" t="s">
        <v>199</v>
      </c>
      <c r="E25" s="198">
        <v>3</v>
      </c>
      <c r="F25" s="190">
        <v>3</v>
      </c>
      <c r="G25" s="199">
        <f t="shared" si="1"/>
        <v>1</v>
      </c>
      <c r="H25" s="217">
        <v>3</v>
      </c>
      <c r="I25" s="200">
        <f t="shared" si="0"/>
        <v>1</v>
      </c>
    </row>
    <row r="26" spans="1:9">
      <c r="A26" s="190" t="s">
        <v>158</v>
      </c>
      <c r="B26" s="191"/>
      <c r="C26" s="192" t="s">
        <v>159</v>
      </c>
      <c r="D26" s="191" t="s">
        <v>199</v>
      </c>
      <c r="E26" s="198">
        <v>3</v>
      </c>
      <c r="F26" s="190">
        <v>3</v>
      </c>
      <c r="G26" s="199">
        <f t="shared" si="1"/>
        <v>1</v>
      </c>
      <c r="H26" s="217">
        <v>3</v>
      </c>
      <c r="I26" s="200">
        <f t="shared" si="0"/>
        <v>1</v>
      </c>
    </row>
    <row r="27" spans="1:9">
      <c r="A27" s="190" t="s">
        <v>160</v>
      </c>
      <c r="B27" s="191"/>
      <c r="C27" s="192" t="s">
        <v>5</v>
      </c>
      <c r="D27" s="191" t="s">
        <v>199</v>
      </c>
      <c r="E27" s="198">
        <v>3</v>
      </c>
      <c r="F27" s="190">
        <v>0</v>
      </c>
      <c r="G27" s="199">
        <f t="shared" si="1"/>
        <v>0</v>
      </c>
      <c r="H27" s="217">
        <v>3</v>
      </c>
      <c r="I27" s="200">
        <f t="shared" si="0"/>
        <v>1</v>
      </c>
    </row>
    <row r="28" spans="1:9">
      <c r="A28" s="190" t="s">
        <v>161</v>
      </c>
      <c r="B28" s="191"/>
      <c r="C28" s="192" t="s">
        <v>162</v>
      </c>
      <c r="D28" s="191" t="s">
        <v>199</v>
      </c>
      <c r="E28" s="198">
        <v>3</v>
      </c>
      <c r="F28" s="190">
        <v>0</v>
      </c>
      <c r="G28" s="199">
        <f t="shared" si="1"/>
        <v>0</v>
      </c>
      <c r="H28" s="217">
        <v>3</v>
      </c>
      <c r="I28" s="200">
        <f t="shared" si="0"/>
        <v>1</v>
      </c>
    </row>
    <row r="29" spans="1:9">
      <c r="A29" s="190" t="s">
        <v>163</v>
      </c>
      <c r="B29" s="191"/>
      <c r="C29" s="192" t="s">
        <v>164</v>
      </c>
      <c r="D29" s="191" t="s">
        <v>200</v>
      </c>
      <c r="E29" s="198">
        <v>4</v>
      </c>
      <c r="F29" s="190">
        <v>2</v>
      </c>
      <c r="G29" s="199">
        <f t="shared" si="1"/>
        <v>0.5</v>
      </c>
      <c r="H29" s="217">
        <v>4</v>
      </c>
      <c r="I29" s="200">
        <f t="shared" si="0"/>
        <v>1</v>
      </c>
    </row>
    <row r="30" spans="1:9">
      <c r="A30" s="190" t="s">
        <v>165</v>
      </c>
      <c r="B30" s="193" t="s">
        <v>166</v>
      </c>
      <c r="C30" s="192" t="s">
        <v>167</v>
      </c>
      <c r="D30" s="191" t="s">
        <v>201</v>
      </c>
      <c r="E30" s="198">
        <v>12</v>
      </c>
      <c r="F30" s="190">
        <v>10</v>
      </c>
      <c r="G30" s="199">
        <f t="shared" si="1"/>
        <v>0.83333333333333337</v>
      </c>
      <c r="H30" s="217">
        <v>12</v>
      </c>
      <c r="I30" s="200">
        <f t="shared" si="0"/>
        <v>1</v>
      </c>
    </row>
    <row r="31" spans="1:9">
      <c r="A31" s="190"/>
      <c r="B31" s="193" t="s">
        <v>168</v>
      </c>
      <c r="C31" s="192" t="s">
        <v>169</v>
      </c>
      <c r="D31" s="191" t="s">
        <v>202</v>
      </c>
      <c r="E31" s="198">
        <v>6</v>
      </c>
      <c r="F31" s="190">
        <v>6</v>
      </c>
      <c r="G31" s="199">
        <f t="shared" si="1"/>
        <v>1</v>
      </c>
      <c r="H31" s="217">
        <v>6</v>
      </c>
      <c r="I31" s="200">
        <f t="shared" si="0"/>
        <v>1</v>
      </c>
    </row>
    <row r="32" spans="1:9">
      <c r="A32" s="190"/>
      <c r="B32" s="193" t="s">
        <v>170</v>
      </c>
      <c r="C32" s="192" t="s">
        <v>171</v>
      </c>
      <c r="D32" s="191" t="s">
        <v>202</v>
      </c>
      <c r="E32" s="198">
        <v>6</v>
      </c>
      <c r="F32" s="190">
        <v>2</v>
      </c>
      <c r="G32" s="199">
        <f t="shared" si="1"/>
        <v>0.33333333333333331</v>
      </c>
      <c r="H32" s="217">
        <v>6</v>
      </c>
      <c r="I32" s="200">
        <f t="shared" si="0"/>
        <v>1</v>
      </c>
    </row>
    <row r="33" spans="1:11">
      <c r="A33" s="190"/>
      <c r="B33" s="193" t="s">
        <v>172</v>
      </c>
      <c r="C33" s="192" t="s">
        <v>173</v>
      </c>
      <c r="D33" s="191" t="s">
        <v>202</v>
      </c>
      <c r="E33" s="198">
        <v>6</v>
      </c>
      <c r="F33" s="190">
        <v>0</v>
      </c>
      <c r="G33" s="199">
        <f t="shared" si="1"/>
        <v>0</v>
      </c>
      <c r="H33" s="217">
        <v>6</v>
      </c>
      <c r="I33" s="200">
        <f t="shared" si="0"/>
        <v>1</v>
      </c>
    </row>
    <row r="34" spans="1:11">
      <c r="A34" s="190"/>
      <c r="B34" s="193" t="s">
        <v>174</v>
      </c>
      <c r="C34" s="192" t="s">
        <v>175</v>
      </c>
      <c r="D34" s="191" t="s">
        <v>203</v>
      </c>
      <c r="E34" s="198">
        <v>10</v>
      </c>
      <c r="F34" s="190">
        <v>8</v>
      </c>
      <c r="G34" s="199">
        <f t="shared" si="1"/>
        <v>0.8</v>
      </c>
      <c r="H34" s="217">
        <v>10</v>
      </c>
      <c r="I34" s="200">
        <f t="shared" si="0"/>
        <v>1</v>
      </c>
    </row>
    <row r="35" spans="1:11">
      <c r="A35" s="190"/>
      <c r="B35" s="193" t="s">
        <v>176</v>
      </c>
      <c r="C35" s="192" t="s">
        <v>177</v>
      </c>
      <c r="D35" s="191" t="s">
        <v>202</v>
      </c>
      <c r="E35" s="198">
        <v>6</v>
      </c>
      <c r="F35" s="190">
        <v>6</v>
      </c>
      <c r="G35" s="199">
        <f t="shared" si="1"/>
        <v>1</v>
      </c>
      <c r="H35" s="217">
        <v>6</v>
      </c>
      <c r="I35" s="200">
        <f t="shared" si="0"/>
        <v>1</v>
      </c>
    </row>
    <row r="36" spans="1:11">
      <c r="A36" s="190"/>
      <c r="B36" s="193" t="s">
        <v>178</v>
      </c>
      <c r="C36" s="192" t="s">
        <v>179</v>
      </c>
      <c r="D36" s="191" t="s">
        <v>202</v>
      </c>
      <c r="E36" s="198">
        <v>6</v>
      </c>
      <c r="F36" s="190">
        <v>4</v>
      </c>
      <c r="G36" s="199">
        <f t="shared" si="1"/>
        <v>0.66666666666666663</v>
      </c>
      <c r="H36" s="217">
        <v>6</v>
      </c>
      <c r="I36" s="200">
        <f t="shared" si="0"/>
        <v>1</v>
      </c>
    </row>
    <row r="37" spans="1:11">
      <c r="A37" s="190"/>
      <c r="B37" s="193" t="s">
        <v>180</v>
      </c>
      <c r="C37" s="192" t="s">
        <v>181</v>
      </c>
      <c r="D37" s="191" t="s">
        <v>202</v>
      </c>
      <c r="E37" s="198">
        <v>6</v>
      </c>
      <c r="F37" s="190">
        <v>6</v>
      </c>
      <c r="G37" s="199">
        <f t="shared" si="1"/>
        <v>1</v>
      </c>
      <c r="H37" s="217">
        <v>6</v>
      </c>
      <c r="I37" s="200">
        <f t="shared" si="0"/>
        <v>1</v>
      </c>
    </row>
    <row r="38" spans="1:11">
      <c r="A38" s="190"/>
      <c r="B38" s="193" t="s">
        <v>182</v>
      </c>
      <c r="C38" s="192" t="s">
        <v>4</v>
      </c>
      <c r="D38" s="191" t="s">
        <v>202</v>
      </c>
      <c r="E38" s="198">
        <v>6</v>
      </c>
      <c r="F38" s="190">
        <v>4</v>
      </c>
      <c r="G38" s="199">
        <f t="shared" si="1"/>
        <v>0.66666666666666663</v>
      </c>
      <c r="H38" s="217">
        <v>6</v>
      </c>
      <c r="I38" s="200">
        <f t="shared" si="0"/>
        <v>1</v>
      </c>
    </row>
    <row r="39" spans="1:11">
      <c r="A39" s="190"/>
      <c r="B39" s="193" t="s">
        <v>183</v>
      </c>
      <c r="C39" s="192" t="s">
        <v>184</v>
      </c>
      <c r="D39" s="191" t="s">
        <v>204</v>
      </c>
      <c r="E39" s="198">
        <v>4</v>
      </c>
      <c r="F39" s="190">
        <v>4</v>
      </c>
      <c r="G39" s="199">
        <f t="shared" si="1"/>
        <v>1</v>
      </c>
      <c r="H39" s="217">
        <v>4</v>
      </c>
      <c r="I39" s="200">
        <f t="shared" si="0"/>
        <v>1</v>
      </c>
    </row>
    <row r="40" spans="1:11" ht="12.75" thickBot="1">
      <c r="A40" s="194"/>
      <c r="B40" s="195" t="s">
        <v>185</v>
      </c>
      <c r="C40" s="196" t="s">
        <v>186</v>
      </c>
      <c r="D40" s="201" t="s">
        <v>202</v>
      </c>
      <c r="E40" s="202">
        <v>6</v>
      </c>
      <c r="F40" s="190">
        <v>6</v>
      </c>
      <c r="G40" s="219">
        <f t="shared" si="1"/>
        <v>1</v>
      </c>
      <c r="H40" s="217">
        <v>6</v>
      </c>
      <c r="I40" s="203">
        <f t="shared" si="0"/>
        <v>1</v>
      </c>
    </row>
    <row r="41" spans="1:11" ht="12.75" thickBot="1">
      <c r="A41" s="204"/>
      <c r="B41" s="205"/>
      <c r="C41" s="205"/>
      <c r="D41" s="205" t="s">
        <v>254</v>
      </c>
      <c r="E41" s="206">
        <f>SUM(E15:E40)</f>
        <v>198</v>
      </c>
      <c r="F41" s="220">
        <f>SUM(F15:F40)</f>
        <v>134</v>
      </c>
      <c r="G41" s="221">
        <f>F41/E41</f>
        <v>0.6767676767676768</v>
      </c>
      <c r="H41" s="222">
        <f>SUM(H15:H40)</f>
        <v>198</v>
      </c>
      <c r="I41" s="207">
        <f t="shared" si="0"/>
        <v>1</v>
      </c>
    </row>
    <row r="43" spans="1:11" ht="23.25" customHeight="1">
      <c r="B43" s="760" t="s">
        <v>14</v>
      </c>
      <c r="C43" s="760"/>
      <c r="D43" s="760"/>
      <c r="E43" s="760"/>
      <c r="F43" s="760"/>
      <c r="G43" s="760"/>
    </row>
    <row r="44" spans="1:11" ht="15" customHeight="1">
      <c r="B44" s="1"/>
      <c r="C44" s="1"/>
      <c r="D44" s="1"/>
      <c r="E44" s="2"/>
      <c r="F44" s="209" t="s">
        <v>206</v>
      </c>
      <c r="G44" s="210"/>
      <c r="H44" s="684" t="str">
        <f>SATRIA!H44</f>
        <v>26 AGUSTUS - 03 SEP  2024</v>
      </c>
      <c r="I44" s="684"/>
    </row>
    <row r="45" spans="1:11" ht="21" customHeight="1">
      <c r="B45" s="761" t="s">
        <v>0</v>
      </c>
      <c r="C45" s="761" t="s">
        <v>7</v>
      </c>
      <c r="D45" s="763" t="s">
        <v>8</v>
      </c>
      <c r="E45" s="764"/>
      <c r="F45" s="761" t="s">
        <v>9</v>
      </c>
      <c r="G45" s="765" t="s">
        <v>10</v>
      </c>
      <c r="H45" s="765"/>
      <c r="I45" s="765"/>
      <c r="J45" s="765"/>
      <c r="K45" s="765"/>
    </row>
    <row r="46" spans="1:11" ht="19.5" customHeight="1">
      <c r="B46" s="762"/>
      <c r="C46" s="762"/>
      <c r="D46" s="539" t="s">
        <v>11</v>
      </c>
      <c r="E46" s="539" t="s">
        <v>12</v>
      </c>
      <c r="F46" s="762"/>
      <c r="G46" s="766" t="s">
        <v>13</v>
      </c>
      <c r="H46" s="766"/>
      <c r="I46" s="766"/>
      <c r="J46" s="766"/>
      <c r="K46" s="766"/>
    </row>
    <row r="47" spans="1:11" ht="21" customHeight="1">
      <c r="B47" s="761">
        <f>A5</f>
        <v>6</v>
      </c>
      <c r="C47" s="768" t="str">
        <f>D5</f>
        <v>ROHMAD RIZKI ABDUL S</v>
      </c>
      <c r="D47" s="771">
        <f>L5</f>
        <v>67.676767676767682</v>
      </c>
      <c r="E47" s="774">
        <f>O5</f>
        <v>100</v>
      </c>
      <c r="F47" s="777" t="str">
        <f>IF(E47="","",IF(E47&lt;80,"D",IF(E47&lt;86,"C",IF(E47&lt;90,"B",IF(E47&lt;100,"A","S")))))</f>
        <v>S</v>
      </c>
      <c r="G47" s="758" t="s">
        <v>349</v>
      </c>
      <c r="H47" s="759"/>
      <c r="I47" s="759"/>
      <c r="J47" s="759"/>
      <c r="K47" s="759"/>
    </row>
    <row r="48" spans="1:11" ht="21" customHeight="1">
      <c r="B48" s="767"/>
      <c r="C48" s="769"/>
      <c r="D48" s="772"/>
      <c r="E48" s="775"/>
      <c r="F48" s="778" t="str">
        <f>IF(E48="","",IF(E48&lt;30,"D",IF(E48&lt;43,"C",IF(E48&lt;47,"B",IF(E48&lt;49,"A","S")))))</f>
        <v/>
      </c>
      <c r="G48" s="759"/>
      <c r="H48" s="759"/>
      <c r="I48" s="759"/>
      <c r="J48" s="759"/>
      <c r="K48" s="759"/>
    </row>
    <row r="49" spans="2:11" ht="21" customHeight="1">
      <c r="B49" s="767"/>
      <c r="C49" s="769"/>
      <c r="D49" s="772"/>
      <c r="E49" s="775"/>
      <c r="F49" s="778" t="str">
        <f>IF(E49="","",IF(E49&lt;30,"D",IF(E49&lt;43,"C",IF(E49&lt;47,"B",IF(E49&lt;49,"A","S")))))</f>
        <v/>
      </c>
      <c r="G49" s="759"/>
      <c r="H49" s="759"/>
      <c r="I49" s="759"/>
      <c r="J49" s="759"/>
      <c r="K49" s="759"/>
    </row>
    <row r="50" spans="2:11" ht="21" customHeight="1">
      <c r="B50" s="762"/>
      <c r="C50" s="770"/>
      <c r="D50" s="773"/>
      <c r="E50" s="776"/>
      <c r="F50" s="779" t="str">
        <f>IF(E50="","",IF(E50&lt;30,"D",IF(E50&lt;43,"C",IF(E50&lt;47,"B",IF(E50&lt;49,"A","S")))))</f>
        <v/>
      </c>
      <c r="G50" s="759"/>
      <c r="H50" s="759"/>
      <c r="I50" s="759"/>
      <c r="J50" s="759"/>
      <c r="K50" s="759"/>
    </row>
  </sheetData>
  <mergeCells count="31">
    <mergeCell ref="G47:K50"/>
    <mergeCell ref="B43:G43"/>
    <mergeCell ref="B45:B46"/>
    <mergeCell ref="C45:C46"/>
    <mergeCell ref="D45:E45"/>
    <mergeCell ref="F45:F46"/>
    <mergeCell ref="G45:K45"/>
    <mergeCell ref="G46:K46"/>
    <mergeCell ref="B47:B50"/>
    <mergeCell ref="C47:C50"/>
    <mergeCell ref="D47:D50"/>
    <mergeCell ref="E47:E50"/>
    <mergeCell ref="F47:F50"/>
    <mergeCell ref="A13:B14"/>
    <mergeCell ref="C13:C14"/>
    <mergeCell ref="D13:E14"/>
    <mergeCell ref="F13:I13"/>
    <mergeCell ref="F14:G14"/>
    <mergeCell ref="H14:I14"/>
    <mergeCell ref="Q5:R11"/>
    <mergeCell ref="A3:C4"/>
    <mergeCell ref="D3:G4"/>
    <mergeCell ref="H3:I4"/>
    <mergeCell ref="L4:M4"/>
    <mergeCell ref="O4:P4"/>
    <mergeCell ref="Q4:R4"/>
    <mergeCell ref="A5:C11"/>
    <mergeCell ref="D5:G11"/>
    <mergeCell ref="H5:I11"/>
    <mergeCell ref="L5:M11"/>
    <mergeCell ref="O5:P11"/>
  </mergeCells>
  <printOptions horizontalCentered="1"/>
  <pageMargins left="0.45" right="0.45" top="0.75" bottom="0.75" header="0.3" footer="0.3"/>
  <pageSetup paperSize="9" scale="61" orientation="landscape" horizontalDpi="0"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sheetPr>
  <dimension ref="A2:R50"/>
  <sheetViews>
    <sheetView showGridLines="0" topLeftCell="A4" zoomScale="110" zoomScaleNormal="110" workbookViewId="0">
      <selection activeCell="H16" sqref="H16"/>
    </sheetView>
  </sheetViews>
  <sheetFormatPr defaultColWidth="9.140625" defaultRowHeight="12"/>
  <cols>
    <col min="1" max="1" width="9" style="186" customWidth="1"/>
    <col min="2" max="2" width="5.7109375" style="186" customWidth="1"/>
    <col min="3" max="3" width="23.7109375" style="186" customWidth="1"/>
    <col min="4" max="4" width="11.42578125" style="186" bestFit="1" customWidth="1"/>
    <col min="5" max="5" width="11.42578125" style="186" customWidth="1"/>
    <col min="6" max="9" width="10.7109375" style="186" customWidth="1"/>
    <col min="10" max="16" width="9.140625" style="186"/>
    <col min="17" max="18" width="10" style="186" customWidth="1"/>
    <col min="19" max="19" width="9.140625" style="186"/>
    <col min="20" max="20" width="9.140625" style="186" customWidth="1"/>
    <col min="21" max="21" width="2" style="186" customWidth="1"/>
    <col min="22" max="16384" width="9.140625" style="186"/>
  </cols>
  <sheetData>
    <row r="2" spans="1:18" ht="12.75" thickBot="1"/>
    <row r="3" spans="1:18" ht="12.75" thickBot="1">
      <c r="A3" s="724" t="s">
        <v>187</v>
      </c>
      <c r="B3" s="724"/>
      <c r="C3" s="724"/>
      <c r="D3" s="725" t="s">
        <v>7</v>
      </c>
      <c r="E3" s="725"/>
      <c r="F3" s="725"/>
      <c r="G3" s="725"/>
      <c r="H3" s="725" t="s">
        <v>188</v>
      </c>
      <c r="I3" s="725"/>
      <c r="L3" s="208"/>
      <c r="O3" s="208"/>
    </row>
    <row r="4" spans="1:18" ht="18" thickBot="1">
      <c r="A4" s="724"/>
      <c r="B4" s="724"/>
      <c r="C4" s="724"/>
      <c r="D4" s="725"/>
      <c r="E4" s="725"/>
      <c r="F4" s="725"/>
      <c r="G4" s="725"/>
      <c r="H4" s="725"/>
      <c r="I4" s="725"/>
      <c r="L4" s="726" t="s">
        <v>189</v>
      </c>
      <c r="M4" s="727"/>
      <c r="O4" s="728" t="s">
        <v>190</v>
      </c>
      <c r="P4" s="729"/>
      <c r="Q4" s="730" t="s">
        <v>271</v>
      </c>
      <c r="R4" s="731"/>
    </row>
    <row r="5" spans="1:18" ht="12.75" customHeight="1" thickBot="1">
      <c r="A5" s="732">
        <f>PESERTA!A15</f>
        <v>7</v>
      </c>
      <c r="B5" s="732"/>
      <c r="C5" s="732"/>
      <c r="D5" s="733" t="str">
        <f>PESERTA!C15</f>
        <v>SINTA MELIA</v>
      </c>
      <c r="E5" s="733"/>
      <c r="F5" s="733"/>
      <c r="G5" s="733"/>
      <c r="H5" s="734"/>
      <c r="I5" s="735"/>
      <c r="L5" s="740">
        <f>G41*100</f>
        <v>57.070707070707073</v>
      </c>
      <c r="M5" s="741"/>
      <c r="O5" s="740">
        <f>I41*100</f>
        <v>96.969696969696969</v>
      </c>
      <c r="P5" s="741"/>
      <c r="Q5" s="718" t="str">
        <f>IF(AND(I15&gt;=0.5,I16&gt;=0.5,I17&gt;=0.5,I18&gt;=0.5,I19&gt;=0.5,I20&gt;=0.5,I21&gt;=0.5,I22&gt;=0.5,I23&gt;=0.5,I24&gt;=0.5,I25&gt;=0.5,I26&gt;=0.5,I27&gt;=0.5,I28&gt;=0.5,I29&gt;=0.5,I30&gt;=0.5,I31&gt;=0.5,I32&gt;=0.5,I33&gt;=0.5,I34&gt;=0.5,I35&gt;=0.5,I36&gt;=0.5,I37&gt;=0.5,I38&gt;=0.5,I39&gt;=0.5,I40&gt;=0.5),"PASS","NOT PASS")</f>
        <v>PASS</v>
      </c>
      <c r="R5" s="719"/>
    </row>
    <row r="6" spans="1:18" ht="12.75" customHeight="1" thickBot="1">
      <c r="A6" s="732"/>
      <c r="B6" s="732"/>
      <c r="C6" s="732"/>
      <c r="D6" s="733"/>
      <c r="E6" s="733"/>
      <c r="F6" s="733"/>
      <c r="G6" s="733"/>
      <c r="H6" s="736"/>
      <c r="I6" s="737"/>
      <c r="L6" s="742"/>
      <c r="M6" s="743"/>
      <c r="O6" s="742"/>
      <c r="P6" s="743"/>
      <c r="Q6" s="720"/>
      <c r="R6" s="721"/>
    </row>
    <row r="7" spans="1:18" ht="12.75" customHeight="1" thickBot="1">
      <c r="A7" s="732"/>
      <c r="B7" s="732"/>
      <c r="C7" s="732"/>
      <c r="D7" s="733"/>
      <c r="E7" s="733"/>
      <c r="F7" s="733"/>
      <c r="G7" s="733"/>
      <c r="H7" s="736"/>
      <c r="I7" s="737"/>
      <c r="L7" s="742"/>
      <c r="M7" s="743"/>
      <c r="O7" s="742"/>
      <c r="P7" s="743"/>
      <c r="Q7" s="720"/>
      <c r="R7" s="721"/>
    </row>
    <row r="8" spans="1:18" ht="12.75" customHeight="1" thickBot="1">
      <c r="A8" s="732"/>
      <c r="B8" s="732"/>
      <c r="C8" s="732"/>
      <c r="D8" s="733"/>
      <c r="E8" s="733"/>
      <c r="F8" s="733"/>
      <c r="G8" s="733"/>
      <c r="H8" s="736"/>
      <c r="I8" s="737"/>
      <c r="L8" s="742"/>
      <c r="M8" s="743"/>
      <c r="O8" s="742"/>
      <c r="P8" s="743"/>
      <c r="Q8" s="720"/>
      <c r="R8" s="721"/>
    </row>
    <row r="9" spans="1:18" ht="12.75" customHeight="1" thickBot="1">
      <c r="A9" s="732"/>
      <c r="B9" s="732"/>
      <c r="C9" s="732"/>
      <c r="D9" s="733"/>
      <c r="E9" s="733"/>
      <c r="F9" s="733"/>
      <c r="G9" s="733"/>
      <c r="H9" s="736"/>
      <c r="I9" s="737"/>
      <c r="L9" s="742"/>
      <c r="M9" s="743"/>
      <c r="O9" s="742"/>
      <c r="P9" s="743"/>
      <c r="Q9" s="720"/>
      <c r="R9" s="721"/>
    </row>
    <row r="10" spans="1:18" ht="12.75" customHeight="1" thickBot="1">
      <c r="A10" s="732"/>
      <c r="B10" s="732"/>
      <c r="C10" s="732"/>
      <c r="D10" s="733"/>
      <c r="E10" s="733"/>
      <c r="F10" s="733"/>
      <c r="G10" s="733"/>
      <c r="H10" s="736"/>
      <c r="I10" s="737"/>
      <c r="L10" s="742"/>
      <c r="M10" s="743"/>
      <c r="O10" s="742"/>
      <c r="P10" s="743"/>
      <c r="Q10" s="720"/>
      <c r="R10" s="721"/>
    </row>
    <row r="11" spans="1:18" ht="12.75" customHeight="1" thickBot="1">
      <c r="A11" s="732"/>
      <c r="B11" s="732"/>
      <c r="C11" s="732"/>
      <c r="D11" s="733"/>
      <c r="E11" s="733"/>
      <c r="F11" s="733"/>
      <c r="G11" s="733"/>
      <c r="H11" s="738"/>
      <c r="I11" s="739"/>
      <c r="L11" s="744"/>
      <c r="M11" s="745"/>
      <c r="O11" s="744"/>
      <c r="P11" s="745"/>
      <c r="Q11" s="722"/>
      <c r="R11" s="723"/>
    </row>
    <row r="12" spans="1:18" ht="12.75" thickBot="1"/>
    <row r="13" spans="1:18" ht="12.75" thickBot="1">
      <c r="A13" s="734" t="s">
        <v>134</v>
      </c>
      <c r="B13" s="746"/>
      <c r="C13" s="748" t="s">
        <v>135</v>
      </c>
      <c r="D13" s="750" t="s">
        <v>191</v>
      </c>
      <c r="E13" s="735"/>
      <c r="F13" s="751" t="s">
        <v>6</v>
      </c>
      <c r="G13" s="752"/>
      <c r="H13" s="752"/>
      <c r="I13" s="753"/>
    </row>
    <row r="14" spans="1:18" ht="12.75" thickBot="1">
      <c r="A14" s="738"/>
      <c r="B14" s="747"/>
      <c r="C14" s="749"/>
      <c r="D14" s="747"/>
      <c r="E14" s="739"/>
      <c r="F14" s="754" t="s">
        <v>192</v>
      </c>
      <c r="G14" s="755"/>
      <c r="H14" s="756" t="s">
        <v>193</v>
      </c>
      <c r="I14" s="757"/>
    </row>
    <row r="15" spans="1:18">
      <c r="A15" s="187" t="s">
        <v>136</v>
      </c>
      <c r="B15" s="188"/>
      <c r="C15" s="189" t="s">
        <v>137</v>
      </c>
      <c r="D15" s="188" t="s">
        <v>205</v>
      </c>
      <c r="E15" s="197">
        <v>39</v>
      </c>
      <c r="F15" s="214">
        <v>28</v>
      </c>
      <c r="G15" s="215">
        <f>F15/E15</f>
        <v>0.71794871794871795</v>
      </c>
      <c r="H15" s="216">
        <v>35</v>
      </c>
      <c r="I15" s="218">
        <f t="shared" ref="I15:I41" si="0">H15/E15</f>
        <v>0.89743589743589747</v>
      </c>
    </row>
    <row r="16" spans="1:18">
      <c r="A16" s="190" t="s">
        <v>138</v>
      </c>
      <c r="B16" s="191"/>
      <c r="C16" s="192" t="s">
        <v>139</v>
      </c>
      <c r="D16" s="191" t="s">
        <v>194</v>
      </c>
      <c r="E16" s="198">
        <v>5</v>
      </c>
      <c r="F16" s="190">
        <v>1</v>
      </c>
      <c r="G16" s="199">
        <f t="shared" ref="G16:G40" si="1">F16/E16</f>
        <v>0.2</v>
      </c>
      <c r="H16" s="217">
        <v>5</v>
      </c>
      <c r="I16" s="200">
        <f t="shared" si="0"/>
        <v>1</v>
      </c>
    </row>
    <row r="17" spans="1:9">
      <c r="A17" s="190" t="s">
        <v>140</v>
      </c>
      <c r="B17" s="191"/>
      <c r="C17" s="192" t="s">
        <v>141</v>
      </c>
      <c r="D17" s="191" t="s">
        <v>194</v>
      </c>
      <c r="E17" s="198">
        <v>5</v>
      </c>
      <c r="F17" s="190">
        <v>0</v>
      </c>
      <c r="G17" s="199">
        <f t="shared" si="1"/>
        <v>0</v>
      </c>
      <c r="H17" s="217">
        <v>5</v>
      </c>
      <c r="I17" s="200">
        <f t="shared" si="0"/>
        <v>1</v>
      </c>
    </row>
    <row r="18" spans="1:9">
      <c r="A18" s="190" t="s">
        <v>142</v>
      </c>
      <c r="B18" s="191"/>
      <c r="C18" s="192" t="s">
        <v>143</v>
      </c>
      <c r="D18" s="191" t="s">
        <v>195</v>
      </c>
      <c r="E18" s="198">
        <v>3</v>
      </c>
      <c r="F18" s="190">
        <v>3</v>
      </c>
      <c r="G18" s="199">
        <f t="shared" si="1"/>
        <v>1</v>
      </c>
      <c r="H18" s="217">
        <v>3</v>
      </c>
      <c r="I18" s="200">
        <f t="shared" si="0"/>
        <v>1</v>
      </c>
    </row>
    <row r="19" spans="1:9">
      <c r="A19" s="190" t="s">
        <v>144</v>
      </c>
      <c r="B19" s="191"/>
      <c r="C19" s="192" t="s">
        <v>145</v>
      </c>
      <c r="D19" s="191" t="s">
        <v>196</v>
      </c>
      <c r="E19" s="198">
        <v>10</v>
      </c>
      <c r="F19" s="190">
        <v>8</v>
      </c>
      <c r="G19" s="199">
        <f t="shared" si="1"/>
        <v>0.8</v>
      </c>
      <c r="H19" s="217">
        <v>10</v>
      </c>
      <c r="I19" s="200">
        <f t="shared" si="0"/>
        <v>1</v>
      </c>
    </row>
    <row r="20" spans="1:9">
      <c r="A20" s="190" t="s">
        <v>146</v>
      </c>
      <c r="B20" s="191"/>
      <c r="C20" s="192" t="s">
        <v>147</v>
      </c>
      <c r="D20" s="191" t="s">
        <v>194</v>
      </c>
      <c r="E20" s="198">
        <v>5</v>
      </c>
      <c r="F20" s="190">
        <v>2</v>
      </c>
      <c r="G20" s="199">
        <f t="shared" si="1"/>
        <v>0.4</v>
      </c>
      <c r="H20" s="217">
        <v>5</v>
      </c>
      <c r="I20" s="200">
        <f t="shared" si="0"/>
        <v>1</v>
      </c>
    </row>
    <row r="21" spans="1:9">
      <c r="A21" s="190" t="s">
        <v>148</v>
      </c>
      <c r="B21" s="191"/>
      <c r="C21" s="192" t="s">
        <v>149</v>
      </c>
      <c r="D21" s="191" t="s">
        <v>194</v>
      </c>
      <c r="E21" s="198">
        <v>5</v>
      </c>
      <c r="F21" s="190">
        <v>4</v>
      </c>
      <c r="G21" s="199">
        <f t="shared" si="1"/>
        <v>0.8</v>
      </c>
      <c r="H21" s="217">
        <v>5</v>
      </c>
      <c r="I21" s="200">
        <f t="shared" si="0"/>
        <v>1</v>
      </c>
    </row>
    <row r="22" spans="1:9">
      <c r="A22" s="190" t="s">
        <v>150</v>
      </c>
      <c r="B22" s="191"/>
      <c r="C22" s="192" t="s">
        <v>151</v>
      </c>
      <c r="D22" s="191" t="s">
        <v>197</v>
      </c>
      <c r="E22" s="198">
        <v>27</v>
      </c>
      <c r="F22" s="190">
        <v>18</v>
      </c>
      <c r="G22" s="199">
        <f t="shared" si="1"/>
        <v>0.66666666666666663</v>
      </c>
      <c r="H22" s="217">
        <v>27</v>
      </c>
      <c r="I22" s="200">
        <f t="shared" si="0"/>
        <v>1</v>
      </c>
    </row>
    <row r="23" spans="1:9">
      <c r="A23" s="190" t="s">
        <v>152</v>
      </c>
      <c r="B23" s="191"/>
      <c r="C23" s="192" t="s">
        <v>153</v>
      </c>
      <c r="D23" s="191" t="s">
        <v>198</v>
      </c>
      <c r="E23" s="198">
        <v>6</v>
      </c>
      <c r="F23" s="190">
        <v>0</v>
      </c>
      <c r="G23" s="199">
        <f t="shared" si="1"/>
        <v>0</v>
      </c>
      <c r="H23" s="217">
        <v>6</v>
      </c>
      <c r="I23" s="200">
        <f t="shared" si="0"/>
        <v>1</v>
      </c>
    </row>
    <row r="24" spans="1:9">
      <c r="A24" s="190" t="s">
        <v>154</v>
      </c>
      <c r="B24" s="191"/>
      <c r="C24" s="192" t="s">
        <v>155</v>
      </c>
      <c r="D24" s="191" t="s">
        <v>199</v>
      </c>
      <c r="E24" s="198">
        <v>3</v>
      </c>
      <c r="F24" s="190">
        <v>0</v>
      </c>
      <c r="G24" s="199">
        <f t="shared" si="1"/>
        <v>0</v>
      </c>
      <c r="H24" s="217">
        <v>3</v>
      </c>
      <c r="I24" s="200">
        <f t="shared" si="0"/>
        <v>1</v>
      </c>
    </row>
    <row r="25" spans="1:9">
      <c r="A25" s="190" t="s">
        <v>156</v>
      </c>
      <c r="B25" s="191"/>
      <c r="C25" s="192" t="s">
        <v>157</v>
      </c>
      <c r="D25" s="191" t="s">
        <v>199</v>
      </c>
      <c r="E25" s="198">
        <v>3</v>
      </c>
      <c r="F25" s="190">
        <v>3</v>
      </c>
      <c r="G25" s="199">
        <f t="shared" si="1"/>
        <v>1</v>
      </c>
      <c r="H25" s="217">
        <v>3</v>
      </c>
      <c r="I25" s="200">
        <f t="shared" si="0"/>
        <v>1</v>
      </c>
    </row>
    <row r="26" spans="1:9">
      <c r="A26" s="190" t="s">
        <v>158</v>
      </c>
      <c r="B26" s="191"/>
      <c r="C26" s="192" t="s">
        <v>159</v>
      </c>
      <c r="D26" s="191" t="s">
        <v>199</v>
      </c>
      <c r="E26" s="198">
        <v>3</v>
      </c>
      <c r="F26" s="190">
        <v>0</v>
      </c>
      <c r="G26" s="199">
        <f t="shared" si="1"/>
        <v>0</v>
      </c>
      <c r="H26" s="217">
        <v>3</v>
      </c>
      <c r="I26" s="200">
        <f t="shared" si="0"/>
        <v>1</v>
      </c>
    </row>
    <row r="27" spans="1:9">
      <c r="A27" s="190" t="s">
        <v>160</v>
      </c>
      <c r="B27" s="191"/>
      <c r="C27" s="192" t="s">
        <v>5</v>
      </c>
      <c r="D27" s="191" t="s">
        <v>199</v>
      </c>
      <c r="E27" s="198">
        <v>3</v>
      </c>
      <c r="F27" s="190">
        <v>0</v>
      </c>
      <c r="G27" s="199">
        <f t="shared" si="1"/>
        <v>0</v>
      </c>
      <c r="H27" s="217">
        <v>3</v>
      </c>
      <c r="I27" s="200">
        <f t="shared" si="0"/>
        <v>1</v>
      </c>
    </row>
    <row r="28" spans="1:9">
      <c r="A28" s="190" t="s">
        <v>161</v>
      </c>
      <c r="B28" s="191"/>
      <c r="C28" s="192" t="s">
        <v>162</v>
      </c>
      <c r="D28" s="191" t="s">
        <v>199</v>
      </c>
      <c r="E28" s="198">
        <v>3</v>
      </c>
      <c r="F28" s="190">
        <v>0</v>
      </c>
      <c r="G28" s="199">
        <f t="shared" si="1"/>
        <v>0</v>
      </c>
      <c r="H28" s="217">
        <v>3</v>
      </c>
      <c r="I28" s="200">
        <f t="shared" si="0"/>
        <v>1</v>
      </c>
    </row>
    <row r="29" spans="1:9">
      <c r="A29" s="190" t="s">
        <v>163</v>
      </c>
      <c r="B29" s="191"/>
      <c r="C29" s="192" t="s">
        <v>164</v>
      </c>
      <c r="D29" s="191" t="s">
        <v>200</v>
      </c>
      <c r="E29" s="198">
        <v>4</v>
      </c>
      <c r="F29" s="190">
        <v>2</v>
      </c>
      <c r="G29" s="199">
        <f t="shared" si="1"/>
        <v>0.5</v>
      </c>
      <c r="H29" s="217">
        <v>4</v>
      </c>
      <c r="I29" s="200">
        <f t="shared" si="0"/>
        <v>1</v>
      </c>
    </row>
    <row r="30" spans="1:9">
      <c r="A30" s="190" t="s">
        <v>165</v>
      </c>
      <c r="B30" s="193" t="s">
        <v>166</v>
      </c>
      <c r="C30" s="192" t="s">
        <v>167</v>
      </c>
      <c r="D30" s="191" t="s">
        <v>201</v>
      </c>
      <c r="E30" s="198">
        <v>12</v>
      </c>
      <c r="F30" s="190">
        <v>8</v>
      </c>
      <c r="G30" s="199">
        <f t="shared" si="1"/>
        <v>0.66666666666666663</v>
      </c>
      <c r="H30" s="217">
        <v>12</v>
      </c>
      <c r="I30" s="200">
        <f t="shared" si="0"/>
        <v>1</v>
      </c>
    </row>
    <row r="31" spans="1:9">
      <c r="A31" s="190"/>
      <c r="B31" s="193" t="s">
        <v>168</v>
      </c>
      <c r="C31" s="192" t="s">
        <v>169</v>
      </c>
      <c r="D31" s="191" t="s">
        <v>202</v>
      </c>
      <c r="E31" s="198">
        <v>6</v>
      </c>
      <c r="F31" s="190">
        <v>2</v>
      </c>
      <c r="G31" s="199">
        <f t="shared" si="1"/>
        <v>0.33333333333333331</v>
      </c>
      <c r="H31" s="217">
        <v>6</v>
      </c>
      <c r="I31" s="200">
        <f t="shared" si="0"/>
        <v>1</v>
      </c>
    </row>
    <row r="32" spans="1:9">
      <c r="A32" s="190"/>
      <c r="B32" s="193" t="s">
        <v>170</v>
      </c>
      <c r="C32" s="192" t="s">
        <v>171</v>
      </c>
      <c r="D32" s="191" t="s">
        <v>202</v>
      </c>
      <c r="E32" s="198">
        <v>6</v>
      </c>
      <c r="F32" s="190">
        <v>2</v>
      </c>
      <c r="G32" s="199">
        <f t="shared" si="1"/>
        <v>0.33333333333333331</v>
      </c>
      <c r="H32" s="217">
        <v>6</v>
      </c>
      <c r="I32" s="200">
        <f t="shared" si="0"/>
        <v>1</v>
      </c>
    </row>
    <row r="33" spans="1:11">
      <c r="A33" s="190"/>
      <c r="B33" s="193" t="s">
        <v>172</v>
      </c>
      <c r="C33" s="192" t="s">
        <v>173</v>
      </c>
      <c r="D33" s="191" t="s">
        <v>202</v>
      </c>
      <c r="E33" s="198">
        <v>6</v>
      </c>
      <c r="F33" s="190">
        <v>0</v>
      </c>
      <c r="G33" s="199">
        <f t="shared" si="1"/>
        <v>0</v>
      </c>
      <c r="H33" s="217">
        <v>6</v>
      </c>
      <c r="I33" s="200">
        <f t="shared" si="0"/>
        <v>1</v>
      </c>
    </row>
    <row r="34" spans="1:11">
      <c r="A34" s="190"/>
      <c r="B34" s="193" t="s">
        <v>174</v>
      </c>
      <c r="C34" s="192" t="s">
        <v>175</v>
      </c>
      <c r="D34" s="191" t="s">
        <v>203</v>
      </c>
      <c r="E34" s="198">
        <v>10</v>
      </c>
      <c r="F34" s="190">
        <v>10</v>
      </c>
      <c r="G34" s="199">
        <f t="shared" si="1"/>
        <v>1</v>
      </c>
      <c r="H34" s="217">
        <v>10</v>
      </c>
      <c r="I34" s="200">
        <f t="shared" si="0"/>
        <v>1</v>
      </c>
    </row>
    <row r="35" spans="1:11">
      <c r="A35" s="190"/>
      <c r="B35" s="193" t="s">
        <v>176</v>
      </c>
      <c r="C35" s="192" t="s">
        <v>177</v>
      </c>
      <c r="D35" s="191" t="s">
        <v>202</v>
      </c>
      <c r="E35" s="198">
        <v>6</v>
      </c>
      <c r="F35" s="190">
        <v>6</v>
      </c>
      <c r="G35" s="199">
        <f t="shared" si="1"/>
        <v>1</v>
      </c>
      <c r="H35" s="217">
        <v>6</v>
      </c>
      <c r="I35" s="200">
        <f t="shared" si="0"/>
        <v>1</v>
      </c>
    </row>
    <row r="36" spans="1:11">
      <c r="A36" s="190"/>
      <c r="B36" s="193" t="s">
        <v>178</v>
      </c>
      <c r="C36" s="192" t="s">
        <v>179</v>
      </c>
      <c r="D36" s="191" t="s">
        <v>202</v>
      </c>
      <c r="E36" s="198">
        <v>6</v>
      </c>
      <c r="F36" s="190">
        <v>2</v>
      </c>
      <c r="G36" s="199">
        <f t="shared" si="1"/>
        <v>0.33333333333333331</v>
      </c>
      <c r="H36" s="217">
        <v>4</v>
      </c>
      <c r="I36" s="200">
        <f t="shared" si="0"/>
        <v>0.66666666666666663</v>
      </c>
    </row>
    <row r="37" spans="1:11">
      <c r="A37" s="190"/>
      <c r="B37" s="193" t="s">
        <v>180</v>
      </c>
      <c r="C37" s="192" t="s">
        <v>181</v>
      </c>
      <c r="D37" s="191" t="s">
        <v>202</v>
      </c>
      <c r="E37" s="198">
        <v>6</v>
      </c>
      <c r="F37" s="190">
        <v>6</v>
      </c>
      <c r="G37" s="199">
        <f t="shared" si="1"/>
        <v>1</v>
      </c>
      <c r="H37" s="217">
        <v>6</v>
      </c>
      <c r="I37" s="200">
        <f t="shared" si="0"/>
        <v>1</v>
      </c>
    </row>
    <row r="38" spans="1:11">
      <c r="A38" s="190"/>
      <c r="B38" s="193" t="s">
        <v>182</v>
      </c>
      <c r="C38" s="192" t="s">
        <v>4</v>
      </c>
      <c r="D38" s="191" t="s">
        <v>202</v>
      </c>
      <c r="E38" s="198">
        <v>6</v>
      </c>
      <c r="F38" s="190">
        <v>4</v>
      </c>
      <c r="G38" s="199">
        <f t="shared" si="1"/>
        <v>0.66666666666666663</v>
      </c>
      <c r="H38" s="217">
        <v>6</v>
      </c>
      <c r="I38" s="200">
        <f t="shared" si="0"/>
        <v>1</v>
      </c>
    </row>
    <row r="39" spans="1:11">
      <c r="A39" s="190"/>
      <c r="B39" s="193" t="s">
        <v>183</v>
      </c>
      <c r="C39" s="192" t="s">
        <v>184</v>
      </c>
      <c r="D39" s="191" t="s">
        <v>204</v>
      </c>
      <c r="E39" s="198">
        <v>4</v>
      </c>
      <c r="F39" s="190">
        <v>2</v>
      </c>
      <c r="G39" s="199">
        <f t="shared" si="1"/>
        <v>0.5</v>
      </c>
      <c r="H39" s="217">
        <v>4</v>
      </c>
      <c r="I39" s="200">
        <f t="shared" si="0"/>
        <v>1</v>
      </c>
    </row>
    <row r="40" spans="1:11" ht="12.75" thickBot="1">
      <c r="A40" s="194"/>
      <c r="B40" s="195" t="s">
        <v>185</v>
      </c>
      <c r="C40" s="196" t="s">
        <v>186</v>
      </c>
      <c r="D40" s="201" t="s">
        <v>202</v>
      </c>
      <c r="E40" s="202">
        <v>6</v>
      </c>
      <c r="F40" s="190">
        <v>2</v>
      </c>
      <c r="G40" s="219">
        <f t="shared" si="1"/>
        <v>0.33333333333333331</v>
      </c>
      <c r="H40" s="217">
        <v>6</v>
      </c>
      <c r="I40" s="203">
        <f t="shared" si="0"/>
        <v>1</v>
      </c>
    </row>
    <row r="41" spans="1:11" ht="12.75" thickBot="1">
      <c r="A41" s="204"/>
      <c r="B41" s="205"/>
      <c r="C41" s="205"/>
      <c r="D41" s="205" t="s">
        <v>254</v>
      </c>
      <c r="E41" s="206">
        <f>SUM(E15:E40)</f>
        <v>198</v>
      </c>
      <c r="F41" s="220">
        <f>SUM(F15:F40)</f>
        <v>113</v>
      </c>
      <c r="G41" s="221">
        <f>F41/E41</f>
        <v>0.57070707070707072</v>
      </c>
      <c r="H41" s="222">
        <f>SUM(H15:H40)</f>
        <v>192</v>
      </c>
      <c r="I41" s="207">
        <f t="shared" si="0"/>
        <v>0.96969696969696972</v>
      </c>
    </row>
    <row r="43" spans="1:11" ht="23.25" customHeight="1">
      <c r="B43" s="760" t="s">
        <v>14</v>
      </c>
      <c r="C43" s="760"/>
      <c r="D43" s="760"/>
      <c r="E43" s="760"/>
      <c r="F43" s="760"/>
      <c r="G43" s="760"/>
    </row>
    <row r="44" spans="1:11" ht="15" customHeight="1">
      <c r="B44" s="1"/>
      <c r="C44" s="1"/>
      <c r="D44" s="1"/>
      <c r="E44" s="2"/>
      <c r="F44" s="209" t="s">
        <v>206</v>
      </c>
      <c r="G44" s="210"/>
      <c r="H44" s="684" t="str">
        <f>SATRIA!H44</f>
        <v>26 AGUSTUS - 03 SEP  2024</v>
      </c>
      <c r="I44" s="684"/>
    </row>
    <row r="45" spans="1:11" ht="21" customHeight="1">
      <c r="B45" s="761" t="s">
        <v>0</v>
      </c>
      <c r="C45" s="761" t="s">
        <v>7</v>
      </c>
      <c r="D45" s="763" t="s">
        <v>8</v>
      </c>
      <c r="E45" s="764"/>
      <c r="F45" s="761" t="s">
        <v>9</v>
      </c>
      <c r="G45" s="765" t="s">
        <v>10</v>
      </c>
      <c r="H45" s="765"/>
      <c r="I45" s="765"/>
      <c r="J45" s="765"/>
      <c r="K45" s="765"/>
    </row>
    <row r="46" spans="1:11" ht="19.5" customHeight="1">
      <c r="B46" s="762"/>
      <c r="C46" s="762"/>
      <c r="D46" s="506" t="s">
        <v>11</v>
      </c>
      <c r="E46" s="506" t="s">
        <v>12</v>
      </c>
      <c r="F46" s="762"/>
      <c r="G46" s="766" t="s">
        <v>13</v>
      </c>
      <c r="H46" s="766"/>
      <c r="I46" s="766"/>
      <c r="J46" s="766"/>
      <c r="K46" s="766"/>
    </row>
    <row r="47" spans="1:11" ht="21" customHeight="1">
      <c r="B47" s="761">
        <f>A5</f>
        <v>7</v>
      </c>
      <c r="C47" s="768" t="str">
        <f>D5</f>
        <v>SINTA MELIA</v>
      </c>
      <c r="D47" s="771">
        <f>L5</f>
        <v>57.070707070707073</v>
      </c>
      <c r="E47" s="774">
        <f>O5</f>
        <v>96.969696969696969</v>
      </c>
      <c r="F47" s="777" t="str">
        <f>IF(E47="","",IF(E47&lt;80,"D",IF(E47&lt;86,"C",IF(E47&lt;90,"B",IF(E47&lt;100,"A","S")))))</f>
        <v>A</v>
      </c>
      <c r="G47" s="758" t="s">
        <v>349</v>
      </c>
      <c r="H47" s="759"/>
      <c r="I47" s="759"/>
      <c r="J47" s="759"/>
      <c r="K47" s="759"/>
    </row>
    <row r="48" spans="1:11" ht="21" customHeight="1">
      <c r="B48" s="767"/>
      <c r="C48" s="769"/>
      <c r="D48" s="772"/>
      <c r="E48" s="775"/>
      <c r="F48" s="778" t="str">
        <f>IF(E48="","",IF(E48&lt;30,"D",IF(E48&lt;43,"C",IF(E48&lt;47,"B",IF(E48&lt;49,"A","S")))))</f>
        <v/>
      </c>
      <c r="G48" s="759"/>
      <c r="H48" s="759"/>
      <c r="I48" s="759"/>
      <c r="J48" s="759"/>
      <c r="K48" s="759"/>
    </row>
    <row r="49" spans="2:11" ht="21" customHeight="1">
      <c r="B49" s="767"/>
      <c r="C49" s="769"/>
      <c r="D49" s="772"/>
      <c r="E49" s="775"/>
      <c r="F49" s="778" t="str">
        <f>IF(E49="","",IF(E49&lt;30,"D",IF(E49&lt;43,"C",IF(E49&lt;47,"B",IF(E49&lt;49,"A","S")))))</f>
        <v/>
      </c>
      <c r="G49" s="759"/>
      <c r="H49" s="759"/>
      <c r="I49" s="759"/>
      <c r="J49" s="759"/>
      <c r="K49" s="759"/>
    </row>
    <row r="50" spans="2:11" ht="21" customHeight="1">
      <c r="B50" s="762"/>
      <c r="C50" s="770"/>
      <c r="D50" s="773"/>
      <c r="E50" s="776"/>
      <c r="F50" s="779" t="str">
        <f>IF(E50="","",IF(E50&lt;30,"D",IF(E50&lt;43,"C",IF(E50&lt;47,"B",IF(E50&lt;49,"A","S")))))</f>
        <v/>
      </c>
      <c r="G50" s="759"/>
      <c r="H50" s="759"/>
      <c r="I50" s="759"/>
      <c r="J50" s="759"/>
      <c r="K50" s="759"/>
    </row>
  </sheetData>
  <mergeCells count="31">
    <mergeCell ref="Q5:R11"/>
    <mergeCell ref="A3:C4"/>
    <mergeCell ref="D3:G4"/>
    <mergeCell ref="H3:I4"/>
    <mergeCell ref="L4:M4"/>
    <mergeCell ref="O4:P4"/>
    <mergeCell ref="Q4:R4"/>
    <mergeCell ref="A5:C11"/>
    <mergeCell ref="D5:G11"/>
    <mergeCell ref="H5:I11"/>
    <mergeCell ref="L5:M11"/>
    <mergeCell ref="O5:P11"/>
    <mergeCell ref="A13:B14"/>
    <mergeCell ref="C13:C14"/>
    <mergeCell ref="D13:E14"/>
    <mergeCell ref="F13:I13"/>
    <mergeCell ref="F14:G14"/>
    <mergeCell ref="H14:I14"/>
    <mergeCell ref="G47:K50"/>
    <mergeCell ref="B43:G43"/>
    <mergeCell ref="B45:B46"/>
    <mergeCell ref="C45:C46"/>
    <mergeCell ref="D45:E45"/>
    <mergeCell ref="F45:F46"/>
    <mergeCell ref="G45:K45"/>
    <mergeCell ref="G46:K46"/>
    <mergeCell ref="B47:B50"/>
    <mergeCell ref="C47:C50"/>
    <mergeCell ref="D47:D50"/>
    <mergeCell ref="E47:E50"/>
    <mergeCell ref="F47:F50"/>
  </mergeCells>
  <printOptions horizontalCentered="1"/>
  <pageMargins left="0.45" right="0.45" top="0.75" bottom="0.75" header="0.3" footer="0.3"/>
  <pageSetup paperSize="9" scale="61" orientation="landscape" horizontalDpi="0" verticalDpi="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sheetPr>
  <dimension ref="A2:R50"/>
  <sheetViews>
    <sheetView showGridLines="0" zoomScale="110" zoomScaleNormal="110" workbookViewId="0">
      <selection activeCell="H16" sqref="H16"/>
    </sheetView>
  </sheetViews>
  <sheetFormatPr defaultColWidth="9.140625" defaultRowHeight="12"/>
  <cols>
    <col min="1" max="1" width="9" style="186" customWidth="1"/>
    <col min="2" max="2" width="5.7109375" style="186" customWidth="1"/>
    <col min="3" max="3" width="23.7109375" style="186" customWidth="1"/>
    <col min="4" max="4" width="11.42578125" style="186" bestFit="1" customWidth="1"/>
    <col min="5" max="5" width="11.42578125" style="186" customWidth="1"/>
    <col min="6" max="9" width="10.7109375" style="186" customWidth="1"/>
    <col min="10" max="16" width="9.140625" style="186"/>
    <col min="17" max="18" width="10" style="186" customWidth="1"/>
    <col min="19" max="19" width="9.140625" style="186"/>
    <col min="20" max="20" width="9.140625" style="186" customWidth="1"/>
    <col min="21" max="21" width="2" style="186" customWidth="1"/>
    <col min="22" max="16384" width="9.140625" style="186"/>
  </cols>
  <sheetData>
    <row r="2" spans="1:18" ht="12.75" thickBot="1"/>
    <row r="3" spans="1:18" ht="12.75" thickBot="1">
      <c r="A3" s="724" t="s">
        <v>187</v>
      </c>
      <c r="B3" s="724"/>
      <c r="C3" s="724"/>
      <c r="D3" s="725" t="s">
        <v>7</v>
      </c>
      <c r="E3" s="725"/>
      <c r="F3" s="725"/>
      <c r="G3" s="725"/>
      <c r="H3" s="725" t="s">
        <v>188</v>
      </c>
      <c r="I3" s="725"/>
      <c r="L3" s="208"/>
      <c r="O3" s="208"/>
    </row>
    <row r="4" spans="1:18" ht="18" thickBot="1">
      <c r="A4" s="724"/>
      <c r="B4" s="724"/>
      <c r="C4" s="724"/>
      <c r="D4" s="725"/>
      <c r="E4" s="725"/>
      <c r="F4" s="725"/>
      <c r="G4" s="725"/>
      <c r="H4" s="725"/>
      <c r="I4" s="725"/>
      <c r="L4" s="726" t="s">
        <v>189</v>
      </c>
      <c r="M4" s="727"/>
      <c r="O4" s="728" t="s">
        <v>190</v>
      </c>
      <c r="P4" s="729"/>
      <c r="Q4" s="730" t="s">
        <v>271</v>
      </c>
      <c r="R4" s="731"/>
    </row>
    <row r="5" spans="1:18" ht="12.75" customHeight="1" thickBot="1">
      <c r="A5" s="732">
        <f>PESERTA!A15</f>
        <v>7</v>
      </c>
      <c r="B5" s="732"/>
      <c r="C5" s="732"/>
      <c r="D5" s="733" t="str">
        <f>PESERTA!C15</f>
        <v>SINTA MELIA</v>
      </c>
      <c r="E5" s="733"/>
      <c r="F5" s="733"/>
      <c r="G5" s="733"/>
      <c r="H5" s="734"/>
      <c r="I5" s="735"/>
      <c r="L5" s="740">
        <f>G41*100</f>
        <v>57.070707070707073</v>
      </c>
      <c r="M5" s="741"/>
      <c r="O5" s="740">
        <f>I41*100</f>
        <v>100</v>
      </c>
      <c r="P5" s="741"/>
      <c r="Q5" s="718" t="str">
        <f>IF(AND(I15&gt;=0.5,I16&gt;=0.5,I17&gt;=0.5,I18&gt;=0.5,I19&gt;=0.5,I20&gt;=0.5,I21&gt;=0.5,I22&gt;=0.5,I23&gt;=0.5,I24&gt;=0.5,I25&gt;=0.5,I26&gt;=0.5,I27&gt;=0.5,I28&gt;=0.5,I29&gt;=0.5,I30&gt;=0.5,I31&gt;=0.5,I32&gt;=0.5,I33&gt;=0.5,I34&gt;=0.5,I35&gt;=0.5,I36&gt;=0.5,I37&gt;=0.5,I38&gt;=0.5,I39&gt;=0.5,I40&gt;=0.5),"PASS","NOT PASS")</f>
        <v>PASS</v>
      </c>
      <c r="R5" s="719"/>
    </row>
    <row r="6" spans="1:18" ht="12.75" customHeight="1" thickBot="1">
      <c r="A6" s="732"/>
      <c r="B6" s="732"/>
      <c r="C6" s="732"/>
      <c r="D6" s="733"/>
      <c r="E6" s="733"/>
      <c r="F6" s="733"/>
      <c r="G6" s="733"/>
      <c r="H6" s="736"/>
      <c r="I6" s="737"/>
      <c r="L6" s="742"/>
      <c r="M6" s="743"/>
      <c r="O6" s="742"/>
      <c r="P6" s="743"/>
      <c r="Q6" s="720"/>
      <c r="R6" s="721"/>
    </row>
    <row r="7" spans="1:18" ht="12.75" customHeight="1" thickBot="1">
      <c r="A7" s="732"/>
      <c r="B7" s="732"/>
      <c r="C7" s="732"/>
      <c r="D7" s="733"/>
      <c r="E7" s="733"/>
      <c r="F7" s="733"/>
      <c r="G7" s="733"/>
      <c r="H7" s="736"/>
      <c r="I7" s="737"/>
      <c r="L7" s="742"/>
      <c r="M7" s="743"/>
      <c r="O7" s="742"/>
      <c r="P7" s="743"/>
      <c r="Q7" s="720"/>
      <c r="R7" s="721"/>
    </row>
    <row r="8" spans="1:18" ht="12.75" customHeight="1" thickBot="1">
      <c r="A8" s="732"/>
      <c r="B8" s="732"/>
      <c r="C8" s="732"/>
      <c r="D8" s="733"/>
      <c r="E8" s="733"/>
      <c r="F8" s="733"/>
      <c r="G8" s="733"/>
      <c r="H8" s="736"/>
      <c r="I8" s="737"/>
      <c r="L8" s="742"/>
      <c r="M8" s="743"/>
      <c r="O8" s="742"/>
      <c r="P8" s="743"/>
      <c r="Q8" s="720"/>
      <c r="R8" s="721"/>
    </row>
    <row r="9" spans="1:18" ht="12.75" customHeight="1" thickBot="1">
      <c r="A9" s="732"/>
      <c r="B9" s="732"/>
      <c r="C9" s="732"/>
      <c r="D9" s="733"/>
      <c r="E9" s="733"/>
      <c r="F9" s="733"/>
      <c r="G9" s="733"/>
      <c r="H9" s="736"/>
      <c r="I9" s="737"/>
      <c r="L9" s="742"/>
      <c r="M9" s="743"/>
      <c r="O9" s="742"/>
      <c r="P9" s="743"/>
      <c r="Q9" s="720"/>
      <c r="R9" s="721"/>
    </row>
    <row r="10" spans="1:18" ht="12.75" customHeight="1" thickBot="1">
      <c r="A10" s="732"/>
      <c r="B10" s="732"/>
      <c r="C10" s="732"/>
      <c r="D10" s="733"/>
      <c r="E10" s="733"/>
      <c r="F10" s="733"/>
      <c r="G10" s="733"/>
      <c r="H10" s="736"/>
      <c r="I10" s="737"/>
      <c r="L10" s="742"/>
      <c r="M10" s="743"/>
      <c r="O10" s="742"/>
      <c r="P10" s="743"/>
      <c r="Q10" s="720"/>
      <c r="R10" s="721"/>
    </row>
    <row r="11" spans="1:18" ht="12.75" customHeight="1" thickBot="1">
      <c r="A11" s="732"/>
      <c r="B11" s="732"/>
      <c r="C11" s="732"/>
      <c r="D11" s="733"/>
      <c r="E11" s="733"/>
      <c r="F11" s="733"/>
      <c r="G11" s="733"/>
      <c r="H11" s="738"/>
      <c r="I11" s="739"/>
      <c r="L11" s="744"/>
      <c r="M11" s="745"/>
      <c r="O11" s="744"/>
      <c r="P11" s="745"/>
      <c r="Q11" s="722"/>
      <c r="R11" s="723"/>
    </row>
    <row r="12" spans="1:18" ht="12.75" thickBot="1"/>
    <row r="13" spans="1:18" ht="12.75" thickBot="1">
      <c r="A13" s="734" t="s">
        <v>134</v>
      </c>
      <c r="B13" s="746"/>
      <c r="C13" s="748" t="s">
        <v>135</v>
      </c>
      <c r="D13" s="750" t="s">
        <v>191</v>
      </c>
      <c r="E13" s="735"/>
      <c r="F13" s="751" t="s">
        <v>6</v>
      </c>
      <c r="G13" s="752"/>
      <c r="H13" s="752"/>
      <c r="I13" s="753"/>
    </row>
    <row r="14" spans="1:18" ht="12.75" thickBot="1">
      <c r="A14" s="738"/>
      <c r="B14" s="747"/>
      <c r="C14" s="749"/>
      <c r="D14" s="747"/>
      <c r="E14" s="739"/>
      <c r="F14" s="754" t="s">
        <v>192</v>
      </c>
      <c r="G14" s="755"/>
      <c r="H14" s="756" t="s">
        <v>193</v>
      </c>
      <c r="I14" s="757"/>
    </row>
    <row r="15" spans="1:18">
      <c r="A15" s="187" t="s">
        <v>136</v>
      </c>
      <c r="B15" s="188"/>
      <c r="C15" s="189" t="s">
        <v>137</v>
      </c>
      <c r="D15" s="188" t="s">
        <v>205</v>
      </c>
      <c r="E15" s="197">
        <v>39</v>
      </c>
      <c r="F15" s="214">
        <v>28</v>
      </c>
      <c r="G15" s="215">
        <f>F15/E15</f>
        <v>0.71794871794871795</v>
      </c>
      <c r="H15" s="216">
        <v>39</v>
      </c>
      <c r="I15" s="218">
        <f t="shared" ref="I15:I41" si="0">H15/E15</f>
        <v>1</v>
      </c>
    </row>
    <row r="16" spans="1:18">
      <c r="A16" s="190" t="s">
        <v>138</v>
      </c>
      <c r="B16" s="191"/>
      <c r="C16" s="192" t="s">
        <v>139</v>
      </c>
      <c r="D16" s="191" t="s">
        <v>194</v>
      </c>
      <c r="E16" s="198">
        <v>5</v>
      </c>
      <c r="F16" s="190">
        <v>1</v>
      </c>
      <c r="G16" s="199">
        <f t="shared" ref="G16:G40" si="1">F16/E16</f>
        <v>0.2</v>
      </c>
      <c r="H16" s="217">
        <v>5</v>
      </c>
      <c r="I16" s="200">
        <f t="shared" si="0"/>
        <v>1</v>
      </c>
    </row>
    <row r="17" spans="1:9">
      <c r="A17" s="190" t="s">
        <v>140</v>
      </c>
      <c r="B17" s="191"/>
      <c r="C17" s="192" t="s">
        <v>141</v>
      </c>
      <c r="D17" s="191" t="s">
        <v>194</v>
      </c>
      <c r="E17" s="198">
        <v>5</v>
      </c>
      <c r="F17" s="190">
        <v>0</v>
      </c>
      <c r="G17" s="199">
        <f t="shared" si="1"/>
        <v>0</v>
      </c>
      <c r="H17" s="217">
        <v>5</v>
      </c>
      <c r="I17" s="200">
        <f t="shared" si="0"/>
        <v>1</v>
      </c>
    </row>
    <row r="18" spans="1:9">
      <c r="A18" s="190" t="s">
        <v>142</v>
      </c>
      <c r="B18" s="191"/>
      <c r="C18" s="192" t="s">
        <v>143</v>
      </c>
      <c r="D18" s="191" t="s">
        <v>195</v>
      </c>
      <c r="E18" s="198">
        <v>3</v>
      </c>
      <c r="F18" s="190">
        <v>3</v>
      </c>
      <c r="G18" s="199">
        <f t="shared" si="1"/>
        <v>1</v>
      </c>
      <c r="H18" s="217">
        <v>3</v>
      </c>
      <c r="I18" s="200">
        <f t="shared" si="0"/>
        <v>1</v>
      </c>
    </row>
    <row r="19" spans="1:9">
      <c r="A19" s="190" t="s">
        <v>144</v>
      </c>
      <c r="B19" s="191"/>
      <c r="C19" s="192" t="s">
        <v>145</v>
      </c>
      <c r="D19" s="191" t="s">
        <v>196</v>
      </c>
      <c r="E19" s="198">
        <v>10</v>
      </c>
      <c r="F19" s="190">
        <v>8</v>
      </c>
      <c r="G19" s="199">
        <f t="shared" si="1"/>
        <v>0.8</v>
      </c>
      <c r="H19" s="217">
        <v>10</v>
      </c>
      <c r="I19" s="200">
        <f t="shared" si="0"/>
        <v>1</v>
      </c>
    </row>
    <row r="20" spans="1:9">
      <c r="A20" s="190" t="s">
        <v>146</v>
      </c>
      <c r="B20" s="191"/>
      <c r="C20" s="192" t="s">
        <v>147</v>
      </c>
      <c r="D20" s="191" t="s">
        <v>194</v>
      </c>
      <c r="E20" s="198">
        <v>5</v>
      </c>
      <c r="F20" s="190">
        <v>2</v>
      </c>
      <c r="G20" s="199">
        <f t="shared" si="1"/>
        <v>0.4</v>
      </c>
      <c r="H20" s="217">
        <v>5</v>
      </c>
      <c r="I20" s="200">
        <f t="shared" si="0"/>
        <v>1</v>
      </c>
    </row>
    <row r="21" spans="1:9">
      <c r="A21" s="190" t="s">
        <v>148</v>
      </c>
      <c r="B21" s="191"/>
      <c r="C21" s="192" t="s">
        <v>149</v>
      </c>
      <c r="D21" s="191" t="s">
        <v>194</v>
      </c>
      <c r="E21" s="198">
        <v>5</v>
      </c>
      <c r="F21" s="190">
        <v>4</v>
      </c>
      <c r="G21" s="199">
        <f t="shared" si="1"/>
        <v>0.8</v>
      </c>
      <c r="H21" s="217">
        <v>5</v>
      </c>
      <c r="I21" s="200">
        <f t="shared" si="0"/>
        <v>1</v>
      </c>
    </row>
    <row r="22" spans="1:9">
      <c r="A22" s="190" t="s">
        <v>150</v>
      </c>
      <c r="B22" s="191"/>
      <c r="C22" s="192" t="s">
        <v>151</v>
      </c>
      <c r="D22" s="191" t="s">
        <v>197</v>
      </c>
      <c r="E22" s="198">
        <v>27</v>
      </c>
      <c r="F22" s="190">
        <v>18</v>
      </c>
      <c r="G22" s="199">
        <f t="shared" si="1"/>
        <v>0.66666666666666663</v>
      </c>
      <c r="H22" s="217">
        <v>27</v>
      </c>
      <c r="I22" s="200">
        <f t="shared" si="0"/>
        <v>1</v>
      </c>
    </row>
    <row r="23" spans="1:9">
      <c r="A23" s="190" t="s">
        <v>152</v>
      </c>
      <c r="B23" s="191"/>
      <c r="C23" s="192" t="s">
        <v>153</v>
      </c>
      <c r="D23" s="191" t="s">
        <v>198</v>
      </c>
      <c r="E23" s="198">
        <v>6</v>
      </c>
      <c r="F23" s="190">
        <v>0</v>
      </c>
      <c r="G23" s="199">
        <f t="shared" si="1"/>
        <v>0</v>
      </c>
      <c r="H23" s="217">
        <v>6</v>
      </c>
      <c r="I23" s="200">
        <f t="shared" si="0"/>
        <v>1</v>
      </c>
    </row>
    <row r="24" spans="1:9">
      <c r="A24" s="190" t="s">
        <v>154</v>
      </c>
      <c r="B24" s="191"/>
      <c r="C24" s="192" t="s">
        <v>155</v>
      </c>
      <c r="D24" s="191" t="s">
        <v>199</v>
      </c>
      <c r="E24" s="198">
        <v>3</v>
      </c>
      <c r="F24" s="190">
        <v>0</v>
      </c>
      <c r="G24" s="199">
        <f t="shared" si="1"/>
        <v>0</v>
      </c>
      <c r="H24" s="217">
        <v>3</v>
      </c>
      <c r="I24" s="200">
        <f t="shared" si="0"/>
        <v>1</v>
      </c>
    </row>
    <row r="25" spans="1:9">
      <c r="A25" s="190" t="s">
        <v>156</v>
      </c>
      <c r="B25" s="191"/>
      <c r="C25" s="192" t="s">
        <v>157</v>
      </c>
      <c r="D25" s="191" t="s">
        <v>199</v>
      </c>
      <c r="E25" s="198">
        <v>3</v>
      </c>
      <c r="F25" s="190">
        <v>3</v>
      </c>
      <c r="G25" s="199">
        <f t="shared" si="1"/>
        <v>1</v>
      </c>
      <c r="H25" s="217">
        <v>3</v>
      </c>
      <c r="I25" s="200">
        <f t="shared" si="0"/>
        <v>1</v>
      </c>
    </row>
    <row r="26" spans="1:9">
      <c r="A26" s="190" t="s">
        <v>158</v>
      </c>
      <c r="B26" s="191"/>
      <c r="C26" s="192" t="s">
        <v>159</v>
      </c>
      <c r="D26" s="191" t="s">
        <v>199</v>
      </c>
      <c r="E26" s="198">
        <v>3</v>
      </c>
      <c r="F26" s="190">
        <v>0</v>
      </c>
      <c r="G26" s="199">
        <f t="shared" si="1"/>
        <v>0</v>
      </c>
      <c r="H26" s="217">
        <v>3</v>
      </c>
      <c r="I26" s="200">
        <f t="shared" si="0"/>
        <v>1</v>
      </c>
    </row>
    <row r="27" spans="1:9">
      <c r="A27" s="190" t="s">
        <v>160</v>
      </c>
      <c r="B27" s="191"/>
      <c r="C27" s="192" t="s">
        <v>5</v>
      </c>
      <c r="D27" s="191" t="s">
        <v>199</v>
      </c>
      <c r="E27" s="198">
        <v>3</v>
      </c>
      <c r="F27" s="190">
        <v>0</v>
      </c>
      <c r="G27" s="199">
        <f t="shared" si="1"/>
        <v>0</v>
      </c>
      <c r="H27" s="217">
        <v>3</v>
      </c>
      <c r="I27" s="200">
        <f t="shared" si="0"/>
        <v>1</v>
      </c>
    </row>
    <row r="28" spans="1:9">
      <c r="A28" s="190" t="s">
        <v>161</v>
      </c>
      <c r="B28" s="191"/>
      <c r="C28" s="192" t="s">
        <v>162</v>
      </c>
      <c r="D28" s="191" t="s">
        <v>199</v>
      </c>
      <c r="E28" s="198">
        <v>3</v>
      </c>
      <c r="F28" s="190">
        <v>0</v>
      </c>
      <c r="G28" s="199">
        <f t="shared" si="1"/>
        <v>0</v>
      </c>
      <c r="H28" s="217">
        <v>3</v>
      </c>
      <c r="I28" s="200">
        <f t="shared" si="0"/>
        <v>1</v>
      </c>
    </row>
    <row r="29" spans="1:9">
      <c r="A29" s="190" t="s">
        <v>163</v>
      </c>
      <c r="B29" s="191"/>
      <c r="C29" s="192" t="s">
        <v>164</v>
      </c>
      <c r="D29" s="191" t="s">
        <v>200</v>
      </c>
      <c r="E29" s="198">
        <v>4</v>
      </c>
      <c r="F29" s="190">
        <v>2</v>
      </c>
      <c r="G29" s="199">
        <f t="shared" si="1"/>
        <v>0.5</v>
      </c>
      <c r="H29" s="217">
        <v>4</v>
      </c>
      <c r="I29" s="200">
        <f t="shared" si="0"/>
        <v>1</v>
      </c>
    </row>
    <row r="30" spans="1:9">
      <c r="A30" s="190" t="s">
        <v>165</v>
      </c>
      <c r="B30" s="193" t="s">
        <v>166</v>
      </c>
      <c r="C30" s="192" t="s">
        <v>167</v>
      </c>
      <c r="D30" s="191" t="s">
        <v>201</v>
      </c>
      <c r="E30" s="198">
        <v>12</v>
      </c>
      <c r="F30" s="190">
        <v>8</v>
      </c>
      <c r="G30" s="199">
        <f t="shared" si="1"/>
        <v>0.66666666666666663</v>
      </c>
      <c r="H30" s="217">
        <v>12</v>
      </c>
      <c r="I30" s="200">
        <f t="shared" si="0"/>
        <v>1</v>
      </c>
    </row>
    <row r="31" spans="1:9">
      <c r="A31" s="190"/>
      <c r="B31" s="193" t="s">
        <v>168</v>
      </c>
      <c r="C31" s="192" t="s">
        <v>169</v>
      </c>
      <c r="D31" s="191" t="s">
        <v>202</v>
      </c>
      <c r="E31" s="198">
        <v>6</v>
      </c>
      <c r="F31" s="190">
        <v>2</v>
      </c>
      <c r="G31" s="199">
        <f t="shared" si="1"/>
        <v>0.33333333333333331</v>
      </c>
      <c r="H31" s="217">
        <v>6</v>
      </c>
      <c r="I31" s="200">
        <f t="shared" si="0"/>
        <v>1</v>
      </c>
    </row>
    <row r="32" spans="1:9">
      <c r="A32" s="190"/>
      <c r="B32" s="193" t="s">
        <v>170</v>
      </c>
      <c r="C32" s="192" t="s">
        <v>171</v>
      </c>
      <c r="D32" s="191" t="s">
        <v>202</v>
      </c>
      <c r="E32" s="198">
        <v>6</v>
      </c>
      <c r="F32" s="190">
        <v>2</v>
      </c>
      <c r="G32" s="199">
        <f t="shared" si="1"/>
        <v>0.33333333333333331</v>
      </c>
      <c r="H32" s="217">
        <v>6</v>
      </c>
      <c r="I32" s="200">
        <f t="shared" si="0"/>
        <v>1</v>
      </c>
    </row>
    <row r="33" spans="1:11">
      <c r="A33" s="190"/>
      <c r="B33" s="193" t="s">
        <v>172</v>
      </c>
      <c r="C33" s="192" t="s">
        <v>173</v>
      </c>
      <c r="D33" s="191" t="s">
        <v>202</v>
      </c>
      <c r="E33" s="198">
        <v>6</v>
      </c>
      <c r="F33" s="190">
        <v>0</v>
      </c>
      <c r="G33" s="199">
        <f t="shared" si="1"/>
        <v>0</v>
      </c>
      <c r="H33" s="217">
        <v>6</v>
      </c>
      <c r="I33" s="200">
        <f t="shared" si="0"/>
        <v>1</v>
      </c>
    </row>
    <row r="34" spans="1:11">
      <c r="A34" s="190"/>
      <c r="B34" s="193" t="s">
        <v>174</v>
      </c>
      <c r="C34" s="192" t="s">
        <v>175</v>
      </c>
      <c r="D34" s="191" t="s">
        <v>203</v>
      </c>
      <c r="E34" s="198">
        <v>10</v>
      </c>
      <c r="F34" s="190">
        <v>10</v>
      </c>
      <c r="G34" s="199">
        <f t="shared" si="1"/>
        <v>1</v>
      </c>
      <c r="H34" s="217">
        <v>10</v>
      </c>
      <c r="I34" s="200">
        <f t="shared" si="0"/>
        <v>1</v>
      </c>
    </row>
    <row r="35" spans="1:11">
      <c r="A35" s="190"/>
      <c r="B35" s="193" t="s">
        <v>176</v>
      </c>
      <c r="C35" s="192" t="s">
        <v>177</v>
      </c>
      <c r="D35" s="191" t="s">
        <v>202</v>
      </c>
      <c r="E35" s="198">
        <v>6</v>
      </c>
      <c r="F35" s="190">
        <v>6</v>
      </c>
      <c r="G35" s="199">
        <f t="shared" si="1"/>
        <v>1</v>
      </c>
      <c r="H35" s="217">
        <v>6</v>
      </c>
      <c r="I35" s="200">
        <f t="shared" si="0"/>
        <v>1</v>
      </c>
    </row>
    <row r="36" spans="1:11">
      <c r="A36" s="190"/>
      <c r="B36" s="193" t="s">
        <v>178</v>
      </c>
      <c r="C36" s="192" t="s">
        <v>179</v>
      </c>
      <c r="D36" s="191" t="s">
        <v>202</v>
      </c>
      <c r="E36" s="198">
        <v>6</v>
      </c>
      <c r="F36" s="190">
        <v>2</v>
      </c>
      <c r="G36" s="199">
        <f t="shared" si="1"/>
        <v>0.33333333333333331</v>
      </c>
      <c r="H36" s="217">
        <v>6</v>
      </c>
      <c r="I36" s="200">
        <f t="shared" si="0"/>
        <v>1</v>
      </c>
    </row>
    <row r="37" spans="1:11">
      <c r="A37" s="190"/>
      <c r="B37" s="193" t="s">
        <v>180</v>
      </c>
      <c r="C37" s="192" t="s">
        <v>181</v>
      </c>
      <c r="D37" s="191" t="s">
        <v>202</v>
      </c>
      <c r="E37" s="198">
        <v>6</v>
      </c>
      <c r="F37" s="190">
        <v>6</v>
      </c>
      <c r="G37" s="199">
        <f t="shared" si="1"/>
        <v>1</v>
      </c>
      <c r="H37" s="217">
        <v>6</v>
      </c>
      <c r="I37" s="200">
        <f t="shared" si="0"/>
        <v>1</v>
      </c>
    </row>
    <row r="38" spans="1:11">
      <c r="A38" s="190"/>
      <c r="B38" s="193" t="s">
        <v>182</v>
      </c>
      <c r="C38" s="192" t="s">
        <v>4</v>
      </c>
      <c r="D38" s="191" t="s">
        <v>202</v>
      </c>
      <c r="E38" s="198">
        <v>6</v>
      </c>
      <c r="F38" s="190">
        <v>4</v>
      </c>
      <c r="G38" s="199">
        <f t="shared" si="1"/>
        <v>0.66666666666666663</v>
      </c>
      <c r="H38" s="217">
        <v>6</v>
      </c>
      <c r="I38" s="200">
        <f t="shared" si="0"/>
        <v>1</v>
      </c>
    </row>
    <row r="39" spans="1:11">
      <c r="A39" s="190"/>
      <c r="B39" s="193" t="s">
        <v>183</v>
      </c>
      <c r="C39" s="192" t="s">
        <v>184</v>
      </c>
      <c r="D39" s="191" t="s">
        <v>204</v>
      </c>
      <c r="E39" s="198">
        <v>4</v>
      </c>
      <c r="F39" s="190">
        <v>2</v>
      </c>
      <c r="G39" s="199">
        <f t="shared" si="1"/>
        <v>0.5</v>
      </c>
      <c r="H39" s="217">
        <v>4</v>
      </c>
      <c r="I39" s="200">
        <f t="shared" si="0"/>
        <v>1</v>
      </c>
    </row>
    <row r="40" spans="1:11" ht="12.75" thickBot="1">
      <c r="A40" s="194"/>
      <c r="B40" s="195" t="s">
        <v>185</v>
      </c>
      <c r="C40" s="196" t="s">
        <v>186</v>
      </c>
      <c r="D40" s="201" t="s">
        <v>202</v>
      </c>
      <c r="E40" s="202">
        <v>6</v>
      </c>
      <c r="F40" s="190">
        <v>2</v>
      </c>
      <c r="G40" s="219">
        <f t="shared" si="1"/>
        <v>0.33333333333333331</v>
      </c>
      <c r="H40" s="217">
        <v>6</v>
      </c>
      <c r="I40" s="203">
        <f t="shared" si="0"/>
        <v>1</v>
      </c>
    </row>
    <row r="41" spans="1:11" ht="12.75" thickBot="1">
      <c r="A41" s="204"/>
      <c r="B41" s="205"/>
      <c r="C41" s="205"/>
      <c r="D41" s="205" t="s">
        <v>254</v>
      </c>
      <c r="E41" s="206">
        <f>SUM(E15:E40)</f>
        <v>198</v>
      </c>
      <c r="F41" s="220">
        <f>SUM(F15:F40)</f>
        <v>113</v>
      </c>
      <c r="G41" s="221">
        <f>F41/E41</f>
        <v>0.57070707070707072</v>
      </c>
      <c r="H41" s="222">
        <f>SUM(H15:H40)</f>
        <v>198</v>
      </c>
      <c r="I41" s="207">
        <f t="shared" si="0"/>
        <v>1</v>
      </c>
    </row>
    <row r="43" spans="1:11" ht="23.25" customHeight="1">
      <c r="B43" s="760" t="s">
        <v>14</v>
      </c>
      <c r="C43" s="760"/>
      <c r="D43" s="760"/>
      <c r="E43" s="760"/>
      <c r="F43" s="760"/>
      <c r="G43" s="760"/>
    </row>
    <row r="44" spans="1:11" ht="15" customHeight="1">
      <c r="B44" s="1"/>
      <c r="C44" s="1"/>
      <c r="D44" s="1"/>
      <c r="E44" s="2"/>
      <c r="F44" s="209" t="s">
        <v>206</v>
      </c>
      <c r="G44" s="210"/>
      <c r="H44" s="684" t="str">
        <f>SATRIA!H44</f>
        <v>26 AGUSTUS - 03 SEP  2024</v>
      </c>
      <c r="I44" s="684"/>
    </row>
    <row r="45" spans="1:11" ht="21" customHeight="1">
      <c r="B45" s="761" t="s">
        <v>0</v>
      </c>
      <c r="C45" s="761" t="s">
        <v>7</v>
      </c>
      <c r="D45" s="763" t="s">
        <v>8</v>
      </c>
      <c r="E45" s="764"/>
      <c r="F45" s="761" t="s">
        <v>9</v>
      </c>
      <c r="G45" s="765" t="s">
        <v>10</v>
      </c>
      <c r="H45" s="765"/>
      <c r="I45" s="765"/>
      <c r="J45" s="765"/>
      <c r="K45" s="765"/>
    </row>
    <row r="46" spans="1:11" ht="19.5" customHeight="1">
      <c r="B46" s="762"/>
      <c r="C46" s="762"/>
      <c r="D46" s="671" t="s">
        <v>11</v>
      </c>
      <c r="E46" s="671" t="s">
        <v>12</v>
      </c>
      <c r="F46" s="762"/>
      <c r="G46" s="766" t="s">
        <v>13</v>
      </c>
      <c r="H46" s="766"/>
      <c r="I46" s="766"/>
      <c r="J46" s="766"/>
      <c r="K46" s="766"/>
    </row>
    <row r="47" spans="1:11" ht="21" customHeight="1">
      <c r="B47" s="761">
        <f>A5</f>
        <v>7</v>
      </c>
      <c r="C47" s="768" t="str">
        <f>D5</f>
        <v>SINTA MELIA</v>
      </c>
      <c r="D47" s="771">
        <f>L5</f>
        <v>57.070707070707073</v>
      </c>
      <c r="E47" s="774">
        <f>O5</f>
        <v>100</v>
      </c>
      <c r="F47" s="777" t="str">
        <f>IF(E47="","",IF(E47&lt;80,"D",IF(E47&lt;86,"C",IF(E47&lt;90,"B",IF(E47&lt;100,"A","S")))))</f>
        <v>S</v>
      </c>
      <c r="G47" s="758" t="s">
        <v>349</v>
      </c>
      <c r="H47" s="759"/>
      <c r="I47" s="759"/>
      <c r="J47" s="759"/>
      <c r="K47" s="759"/>
    </row>
    <row r="48" spans="1:11" ht="21" customHeight="1">
      <c r="B48" s="767"/>
      <c r="C48" s="769"/>
      <c r="D48" s="772"/>
      <c r="E48" s="775"/>
      <c r="F48" s="778" t="str">
        <f>IF(E48="","",IF(E48&lt;30,"D",IF(E48&lt;43,"C",IF(E48&lt;47,"B",IF(E48&lt;49,"A","S")))))</f>
        <v/>
      </c>
      <c r="G48" s="759"/>
      <c r="H48" s="759"/>
      <c r="I48" s="759"/>
      <c r="J48" s="759"/>
      <c r="K48" s="759"/>
    </row>
    <row r="49" spans="2:11" ht="21" customHeight="1">
      <c r="B49" s="767"/>
      <c r="C49" s="769"/>
      <c r="D49" s="772"/>
      <c r="E49" s="775"/>
      <c r="F49" s="778" t="str">
        <f>IF(E49="","",IF(E49&lt;30,"D",IF(E49&lt;43,"C",IF(E49&lt;47,"B",IF(E49&lt;49,"A","S")))))</f>
        <v/>
      </c>
      <c r="G49" s="759"/>
      <c r="H49" s="759"/>
      <c r="I49" s="759"/>
      <c r="J49" s="759"/>
      <c r="K49" s="759"/>
    </row>
    <row r="50" spans="2:11" ht="21" customHeight="1">
      <c r="B50" s="762"/>
      <c r="C50" s="770"/>
      <c r="D50" s="773"/>
      <c r="E50" s="776"/>
      <c r="F50" s="779" t="str">
        <f>IF(E50="","",IF(E50&lt;30,"D",IF(E50&lt;43,"C",IF(E50&lt;47,"B",IF(E50&lt;49,"A","S")))))</f>
        <v/>
      </c>
      <c r="G50" s="759"/>
      <c r="H50" s="759"/>
      <c r="I50" s="759"/>
      <c r="J50" s="759"/>
      <c r="K50" s="759"/>
    </row>
  </sheetData>
  <mergeCells count="31">
    <mergeCell ref="G47:K50"/>
    <mergeCell ref="B43:G43"/>
    <mergeCell ref="B45:B46"/>
    <mergeCell ref="C45:C46"/>
    <mergeCell ref="D45:E45"/>
    <mergeCell ref="F45:F46"/>
    <mergeCell ref="G45:K45"/>
    <mergeCell ref="G46:K46"/>
    <mergeCell ref="B47:B50"/>
    <mergeCell ref="C47:C50"/>
    <mergeCell ref="D47:D50"/>
    <mergeCell ref="E47:E50"/>
    <mergeCell ref="F47:F50"/>
    <mergeCell ref="A13:B14"/>
    <mergeCell ref="C13:C14"/>
    <mergeCell ref="D13:E14"/>
    <mergeCell ref="F13:I13"/>
    <mergeCell ref="F14:G14"/>
    <mergeCell ref="H14:I14"/>
    <mergeCell ref="Q5:R11"/>
    <mergeCell ref="A3:C4"/>
    <mergeCell ref="D3:G4"/>
    <mergeCell ref="H3:I4"/>
    <mergeCell ref="L4:M4"/>
    <mergeCell ref="O4:P4"/>
    <mergeCell ref="Q4:R4"/>
    <mergeCell ref="A5:C11"/>
    <mergeCell ref="D5:G11"/>
    <mergeCell ref="H5:I11"/>
    <mergeCell ref="L5:M11"/>
    <mergeCell ref="O5:P11"/>
  </mergeCells>
  <printOptions horizontalCentered="1"/>
  <pageMargins left="0.45" right="0.45" top="0.75" bottom="0.75" header="0.3" footer="0.3"/>
  <pageSetup paperSize="9" scale="61" orientation="landscape" horizontalDpi="0"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92D050"/>
  </sheetPr>
  <dimension ref="A2:R50"/>
  <sheetViews>
    <sheetView showGridLines="0" zoomScale="110" zoomScaleNormal="110" workbookViewId="0">
      <selection activeCell="H21" sqref="H21"/>
    </sheetView>
  </sheetViews>
  <sheetFormatPr defaultColWidth="9.140625" defaultRowHeight="12"/>
  <cols>
    <col min="1" max="1" width="9" style="186" customWidth="1"/>
    <col min="2" max="2" width="5.7109375" style="186" customWidth="1"/>
    <col min="3" max="3" width="23.7109375" style="186" customWidth="1"/>
    <col min="4" max="4" width="11.42578125" style="186" bestFit="1" customWidth="1"/>
    <col min="5" max="5" width="11.42578125" style="186" customWidth="1"/>
    <col min="6" max="9" width="10.7109375" style="186" customWidth="1"/>
    <col min="10" max="16" width="9.140625" style="186"/>
    <col min="17" max="18" width="10" style="186" customWidth="1"/>
    <col min="19" max="19" width="9.140625" style="186"/>
    <col min="20" max="20" width="9.140625" style="186" customWidth="1"/>
    <col min="21" max="21" width="2" style="186" customWidth="1"/>
    <col min="22" max="16384" width="9.140625" style="186"/>
  </cols>
  <sheetData>
    <row r="2" spans="1:18" ht="12.75" thickBot="1"/>
    <row r="3" spans="1:18" ht="12.75" thickBot="1">
      <c r="A3" s="724" t="s">
        <v>187</v>
      </c>
      <c r="B3" s="724"/>
      <c r="C3" s="724"/>
      <c r="D3" s="725" t="s">
        <v>7</v>
      </c>
      <c r="E3" s="725"/>
      <c r="F3" s="725"/>
      <c r="G3" s="725"/>
      <c r="H3" s="725" t="s">
        <v>188</v>
      </c>
      <c r="I3" s="725"/>
      <c r="L3" s="208"/>
      <c r="O3" s="208"/>
    </row>
    <row r="4" spans="1:18" ht="18" thickBot="1">
      <c r="A4" s="724"/>
      <c r="B4" s="724"/>
      <c r="C4" s="724"/>
      <c r="D4" s="725"/>
      <c r="E4" s="725"/>
      <c r="F4" s="725"/>
      <c r="G4" s="725"/>
      <c r="H4" s="725"/>
      <c r="I4" s="725"/>
      <c r="L4" s="726" t="s">
        <v>189</v>
      </c>
      <c r="M4" s="727"/>
      <c r="O4" s="728" t="s">
        <v>190</v>
      </c>
      <c r="P4" s="729"/>
      <c r="Q4" s="730" t="s">
        <v>271</v>
      </c>
      <c r="R4" s="731"/>
    </row>
    <row r="5" spans="1:18" ht="12.75" customHeight="1" thickBot="1">
      <c r="A5" s="732">
        <f>PESERTA!A16</f>
        <v>8</v>
      </c>
      <c r="B5" s="732"/>
      <c r="C5" s="732"/>
      <c r="D5" s="733" t="str">
        <f>PESERTA!C16</f>
        <v>ISWARA FRISKA NAINGGOLAN</v>
      </c>
      <c r="E5" s="733"/>
      <c r="F5" s="733"/>
      <c r="G5" s="733"/>
      <c r="H5" s="734"/>
      <c r="I5" s="735"/>
      <c r="L5" s="740">
        <f>G41*100</f>
        <v>52.525252525252533</v>
      </c>
      <c r="M5" s="741"/>
      <c r="O5" s="740">
        <f>I41*100</f>
        <v>95.454545454545453</v>
      </c>
      <c r="P5" s="741"/>
      <c r="Q5" s="718" t="str">
        <f>IF(AND(I15&gt;=0.5,I16&gt;=0.5,I17&gt;=0.5,I18&gt;=0.5,I19&gt;=0.5,I20&gt;=0.5,I21&gt;=0.5,I22&gt;=0.5,I23&gt;=0.5,I24&gt;=0.5,I25&gt;=0.5,I26&gt;=0.5,I27&gt;=0.5,I28&gt;=0.5,I29&gt;=0.5,I30&gt;=0.5,I31&gt;=0.5,I32&gt;=0.5,I33&gt;=0.5,I34&gt;=0.5,I35&gt;=0.5,I36&gt;=0.5,I37&gt;=0.5,I38&gt;=0.5,I39&gt;=0.5,I40&gt;=0.5),"PASS","NOT PASS")</f>
        <v>PASS</v>
      </c>
      <c r="R5" s="719"/>
    </row>
    <row r="6" spans="1:18" ht="12.75" customHeight="1" thickBot="1">
      <c r="A6" s="732"/>
      <c r="B6" s="732"/>
      <c r="C6" s="732"/>
      <c r="D6" s="733"/>
      <c r="E6" s="733"/>
      <c r="F6" s="733"/>
      <c r="G6" s="733"/>
      <c r="H6" s="736"/>
      <c r="I6" s="737"/>
      <c r="L6" s="742"/>
      <c r="M6" s="743"/>
      <c r="O6" s="742"/>
      <c r="P6" s="743"/>
      <c r="Q6" s="720"/>
      <c r="R6" s="721"/>
    </row>
    <row r="7" spans="1:18" ht="12.75" customHeight="1" thickBot="1">
      <c r="A7" s="732"/>
      <c r="B7" s="732"/>
      <c r="C7" s="732"/>
      <c r="D7" s="733"/>
      <c r="E7" s="733"/>
      <c r="F7" s="733"/>
      <c r="G7" s="733"/>
      <c r="H7" s="736"/>
      <c r="I7" s="737"/>
      <c r="L7" s="742"/>
      <c r="M7" s="743"/>
      <c r="O7" s="742"/>
      <c r="P7" s="743"/>
      <c r="Q7" s="720"/>
      <c r="R7" s="721"/>
    </row>
    <row r="8" spans="1:18" ht="12.75" customHeight="1" thickBot="1">
      <c r="A8" s="732"/>
      <c r="B8" s="732"/>
      <c r="C8" s="732"/>
      <c r="D8" s="733"/>
      <c r="E8" s="733"/>
      <c r="F8" s="733"/>
      <c r="G8" s="733"/>
      <c r="H8" s="736"/>
      <c r="I8" s="737"/>
      <c r="L8" s="742"/>
      <c r="M8" s="743"/>
      <c r="O8" s="742"/>
      <c r="P8" s="743"/>
      <c r="Q8" s="720"/>
      <c r="R8" s="721"/>
    </row>
    <row r="9" spans="1:18" ht="12.75" customHeight="1" thickBot="1">
      <c r="A9" s="732"/>
      <c r="B9" s="732"/>
      <c r="C9" s="732"/>
      <c r="D9" s="733"/>
      <c r="E9" s="733"/>
      <c r="F9" s="733"/>
      <c r="G9" s="733"/>
      <c r="H9" s="736"/>
      <c r="I9" s="737"/>
      <c r="L9" s="742"/>
      <c r="M9" s="743"/>
      <c r="O9" s="742"/>
      <c r="P9" s="743"/>
      <c r="Q9" s="720"/>
      <c r="R9" s="721"/>
    </row>
    <row r="10" spans="1:18" ht="12.75" customHeight="1" thickBot="1">
      <c r="A10" s="732"/>
      <c r="B10" s="732"/>
      <c r="C10" s="732"/>
      <c r="D10" s="733"/>
      <c r="E10" s="733"/>
      <c r="F10" s="733"/>
      <c r="G10" s="733"/>
      <c r="H10" s="736"/>
      <c r="I10" s="737"/>
      <c r="L10" s="742"/>
      <c r="M10" s="743"/>
      <c r="O10" s="742"/>
      <c r="P10" s="743"/>
      <c r="Q10" s="720"/>
      <c r="R10" s="721"/>
    </row>
    <row r="11" spans="1:18" ht="12.75" customHeight="1" thickBot="1">
      <c r="A11" s="732"/>
      <c r="B11" s="732"/>
      <c r="C11" s="732"/>
      <c r="D11" s="733"/>
      <c r="E11" s="733"/>
      <c r="F11" s="733"/>
      <c r="G11" s="733"/>
      <c r="H11" s="738"/>
      <c r="I11" s="739"/>
      <c r="L11" s="744"/>
      <c r="M11" s="745"/>
      <c r="O11" s="744"/>
      <c r="P11" s="745"/>
      <c r="Q11" s="722"/>
      <c r="R11" s="723"/>
    </row>
    <row r="12" spans="1:18" ht="12.75" thickBot="1"/>
    <row r="13" spans="1:18" ht="12.75" thickBot="1">
      <c r="A13" s="734" t="s">
        <v>134</v>
      </c>
      <c r="B13" s="746"/>
      <c r="C13" s="748" t="s">
        <v>135</v>
      </c>
      <c r="D13" s="750" t="s">
        <v>191</v>
      </c>
      <c r="E13" s="735"/>
      <c r="F13" s="751" t="s">
        <v>6</v>
      </c>
      <c r="G13" s="752"/>
      <c r="H13" s="752"/>
      <c r="I13" s="753"/>
    </row>
    <row r="14" spans="1:18" ht="12.75" thickBot="1">
      <c r="A14" s="738"/>
      <c r="B14" s="747"/>
      <c r="C14" s="749"/>
      <c r="D14" s="747"/>
      <c r="E14" s="739"/>
      <c r="F14" s="754" t="s">
        <v>192</v>
      </c>
      <c r="G14" s="755"/>
      <c r="H14" s="756" t="s">
        <v>193</v>
      </c>
      <c r="I14" s="757"/>
    </row>
    <row r="15" spans="1:18">
      <c r="A15" s="187" t="s">
        <v>136</v>
      </c>
      <c r="B15" s="188"/>
      <c r="C15" s="189" t="s">
        <v>137</v>
      </c>
      <c r="D15" s="188" t="s">
        <v>205</v>
      </c>
      <c r="E15" s="197">
        <v>39</v>
      </c>
      <c r="F15" s="214">
        <v>29</v>
      </c>
      <c r="G15" s="215">
        <f>F15/E15</f>
        <v>0.74358974358974361</v>
      </c>
      <c r="H15" s="216">
        <v>35</v>
      </c>
      <c r="I15" s="218">
        <f t="shared" ref="I15:I41" si="0">H15/E15</f>
        <v>0.89743589743589747</v>
      </c>
    </row>
    <row r="16" spans="1:18">
      <c r="A16" s="190" t="s">
        <v>138</v>
      </c>
      <c r="B16" s="191"/>
      <c r="C16" s="192" t="s">
        <v>139</v>
      </c>
      <c r="D16" s="191" t="s">
        <v>194</v>
      </c>
      <c r="E16" s="198">
        <v>5</v>
      </c>
      <c r="F16" s="190">
        <v>0</v>
      </c>
      <c r="G16" s="199">
        <f t="shared" ref="G16:G40" si="1">F16/E16</f>
        <v>0</v>
      </c>
      <c r="H16" s="217">
        <v>5</v>
      </c>
      <c r="I16" s="200">
        <f t="shared" si="0"/>
        <v>1</v>
      </c>
    </row>
    <row r="17" spans="1:9">
      <c r="A17" s="190" t="s">
        <v>140</v>
      </c>
      <c r="B17" s="191"/>
      <c r="C17" s="192" t="s">
        <v>141</v>
      </c>
      <c r="D17" s="191" t="s">
        <v>194</v>
      </c>
      <c r="E17" s="198">
        <v>5</v>
      </c>
      <c r="F17" s="190">
        <v>1</v>
      </c>
      <c r="G17" s="199">
        <f t="shared" si="1"/>
        <v>0.2</v>
      </c>
      <c r="H17" s="217">
        <v>5</v>
      </c>
      <c r="I17" s="200">
        <f t="shared" si="0"/>
        <v>1</v>
      </c>
    </row>
    <row r="18" spans="1:9">
      <c r="A18" s="190" t="s">
        <v>142</v>
      </c>
      <c r="B18" s="191"/>
      <c r="C18" s="192" t="s">
        <v>143</v>
      </c>
      <c r="D18" s="191" t="s">
        <v>195</v>
      </c>
      <c r="E18" s="198">
        <v>3</v>
      </c>
      <c r="F18" s="190">
        <v>3</v>
      </c>
      <c r="G18" s="199">
        <f t="shared" si="1"/>
        <v>1</v>
      </c>
      <c r="H18" s="217">
        <v>3</v>
      </c>
      <c r="I18" s="200">
        <f t="shared" si="0"/>
        <v>1</v>
      </c>
    </row>
    <row r="19" spans="1:9">
      <c r="A19" s="190" t="s">
        <v>144</v>
      </c>
      <c r="B19" s="191"/>
      <c r="C19" s="192" t="s">
        <v>145</v>
      </c>
      <c r="D19" s="191" t="s">
        <v>196</v>
      </c>
      <c r="E19" s="198">
        <v>10</v>
      </c>
      <c r="F19" s="190">
        <v>3</v>
      </c>
      <c r="G19" s="199">
        <f t="shared" si="1"/>
        <v>0.3</v>
      </c>
      <c r="H19" s="217">
        <v>10</v>
      </c>
      <c r="I19" s="200">
        <f t="shared" si="0"/>
        <v>1</v>
      </c>
    </row>
    <row r="20" spans="1:9">
      <c r="A20" s="190" t="s">
        <v>146</v>
      </c>
      <c r="B20" s="191"/>
      <c r="C20" s="192" t="s">
        <v>147</v>
      </c>
      <c r="D20" s="191" t="s">
        <v>194</v>
      </c>
      <c r="E20" s="198">
        <v>5</v>
      </c>
      <c r="F20" s="190">
        <v>2</v>
      </c>
      <c r="G20" s="199">
        <f t="shared" si="1"/>
        <v>0.4</v>
      </c>
      <c r="H20" s="217">
        <v>5</v>
      </c>
      <c r="I20" s="200">
        <f t="shared" si="0"/>
        <v>1</v>
      </c>
    </row>
    <row r="21" spans="1:9">
      <c r="A21" s="190" t="s">
        <v>148</v>
      </c>
      <c r="B21" s="191"/>
      <c r="C21" s="192" t="s">
        <v>149</v>
      </c>
      <c r="D21" s="191" t="s">
        <v>194</v>
      </c>
      <c r="E21" s="198">
        <v>5</v>
      </c>
      <c r="F21" s="190">
        <v>5</v>
      </c>
      <c r="G21" s="199">
        <f t="shared" si="1"/>
        <v>1</v>
      </c>
      <c r="H21" s="217">
        <v>5</v>
      </c>
      <c r="I21" s="200">
        <f t="shared" si="0"/>
        <v>1</v>
      </c>
    </row>
    <row r="22" spans="1:9">
      <c r="A22" s="190" t="s">
        <v>150</v>
      </c>
      <c r="B22" s="191"/>
      <c r="C22" s="192" t="s">
        <v>151</v>
      </c>
      <c r="D22" s="191" t="s">
        <v>197</v>
      </c>
      <c r="E22" s="198">
        <v>27</v>
      </c>
      <c r="F22" s="190">
        <v>19</v>
      </c>
      <c r="G22" s="199">
        <f t="shared" si="1"/>
        <v>0.70370370370370372</v>
      </c>
      <c r="H22" s="217">
        <v>27</v>
      </c>
      <c r="I22" s="200">
        <f t="shared" si="0"/>
        <v>1</v>
      </c>
    </row>
    <row r="23" spans="1:9">
      <c r="A23" s="190" t="s">
        <v>152</v>
      </c>
      <c r="B23" s="191"/>
      <c r="C23" s="192" t="s">
        <v>153</v>
      </c>
      <c r="D23" s="191" t="s">
        <v>198</v>
      </c>
      <c r="E23" s="198">
        <v>6</v>
      </c>
      <c r="F23" s="190">
        <v>0</v>
      </c>
      <c r="G23" s="199">
        <f t="shared" si="1"/>
        <v>0</v>
      </c>
      <c r="H23" s="217">
        <v>3</v>
      </c>
      <c r="I23" s="200">
        <f t="shared" si="0"/>
        <v>0.5</v>
      </c>
    </row>
    <row r="24" spans="1:9">
      <c r="A24" s="190" t="s">
        <v>154</v>
      </c>
      <c r="B24" s="191"/>
      <c r="C24" s="192" t="s">
        <v>155</v>
      </c>
      <c r="D24" s="191" t="s">
        <v>199</v>
      </c>
      <c r="E24" s="198">
        <v>3</v>
      </c>
      <c r="F24" s="190">
        <v>3</v>
      </c>
      <c r="G24" s="199">
        <f t="shared" si="1"/>
        <v>1</v>
      </c>
      <c r="H24" s="217">
        <v>3</v>
      </c>
      <c r="I24" s="200">
        <f t="shared" si="0"/>
        <v>1</v>
      </c>
    </row>
    <row r="25" spans="1:9">
      <c r="A25" s="190" t="s">
        <v>156</v>
      </c>
      <c r="B25" s="191"/>
      <c r="C25" s="192" t="s">
        <v>157</v>
      </c>
      <c r="D25" s="191" t="s">
        <v>199</v>
      </c>
      <c r="E25" s="198">
        <v>3</v>
      </c>
      <c r="F25" s="190">
        <v>3</v>
      </c>
      <c r="G25" s="199">
        <f t="shared" si="1"/>
        <v>1</v>
      </c>
      <c r="H25" s="217">
        <v>3</v>
      </c>
      <c r="I25" s="200">
        <f t="shared" si="0"/>
        <v>1</v>
      </c>
    </row>
    <row r="26" spans="1:9">
      <c r="A26" s="190" t="s">
        <v>158</v>
      </c>
      <c r="B26" s="191"/>
      <c r="C26" s="192" t="s">
        <v>159</v>
      </c>
      <c r="D26" s="191" t="s">
        <v>199</v>
      </c>
      <c r="E26" s="198">
        <v>3</v>
      </c>
      <c r="F26" s="190">
        <v>0</v>
      </c>
      <c r="G26" s="199">
        <f t="shared" si="1"/>
        <v>0</v>
      </c>
      <c r="H26" s="217">
        <v>3</v>
      </c>
      <c r="I26" s="200">
        <f t="shared" si="0"/>
        <v>1</v>
      </c>
    </row>
    <row r="27" spans="1:9">
      <c r="A27" s="190" t="s">
        <v>160</v>
      </c>
      <c r="B27" s="191"/>
      <c r="C27" s="192" t="s">
        <v>5</v>
      </c>
      <c r="D27" s="191" t="s">
        <v>199</v>
      </c>
      <c r="E27" s="198">
        <v>3</v>
      </c>
      <c r="F27" s="190">
        <v>0</v>
      </c>
      <c r="G27" s="199">
        <f t="shared" si="1"/>
        <v>0</v>
      </c>
      <c r="H27" s="217">
        <v>3</v>
      </c>
      <c r="I27" s="200">
        <f t="shared" si="0"/>
        <v>1</v>
      </c>
    </row>
    <row r="28" spans="1:9">
      <c r="A28" s="190" t="s">
        <v>161</v>
      </c>
      <c r="B28" s="191"/>
      <c r="C28" s="192" t="s">
        <v>162</v>
      </c>
      <c r="D28" s="191" t="s">
        <v>199</v>
      </c>
      <c r="E28" s="198">
        <v>3</v>
      </c>
      <c r="F28" s="190">
        <v>0</v>
      </c>
      <c r="G28" s="199">
        <f t="shared" si="1"/>
        <v>0</v>
      </c>
      <c r="H28" s="217">
        <v>3</v>
      </c>
      <c r="I28" s="200">
        <f t="shared" si="0"/>
        <v>1</v>
      </c>
    </row>
    <row r="29" spans="1:9">
      <c r="A29" s="190" t="s">
        <v>163</v>
      </c>
      <c r="B29" s="191"/>
      <c r="C29" s="192" t="s">
        <v>164</v>
      </c>
      <c r="D29" s="191" t="s">
        <v>200</v>
      </c>
      <c r="E29" s="198">
        <v>4</v>
      </c>
      <c r="F29" s="190">
        <v>0</v>
      </c>
      <c r="G29" s="199">
        <f t="shared" si="1"/>
        <v>0</v>
      </c>
      <c r="H29" s="217">
        <v>4</v>
      </c>
      <c r="I29" s="200">
        <f t="shared" si="0"/>
        <v>1</v>
      </c>
    </row>
    <row r="30" spans="1:9">
      <c r="A30" s="190" t="s">
        <v>165</v>
      </c>
      <c r="B30" s="193" t="s">
        <v>166</v>
      </c>
      <c r="C30" s="192" t="s">
        <v>167</v>
      </c>
      <c r="D30" s="191" t="s">
        <v>201</v>
      </c>
      <c r="E30" s="198">
        <v>12</v>
      </c>
      <c r="F30" s="190">
        <v>10</v>
      </c>
      <c r="G30" s="199">
        <f t="shared" si="1"/>
        <v>0.83333333333333337</v>
      </c>
      <c r="H30" s="217">
        <v>10</v>
      </c>
      <c r="I30" s="200">
        <f t="shared" si="0"/>
        <v>0.83333333333333337</v>
      </c>
    </row>
    <row r="31" spans="1:9">
      <c r="A31" s="190"/>
      <c r="B31" s="193" t="s">
        <v>168</v>
      </c>
      <c r="C31" s="192" t="s">
        <v>169</v>
      </c>
      <c r="D31" s="191" t="s">
        <v>202</v>
      </c>
      <c r="E31" s="198">
        <v>6</v>
      </c>
      <c r="F31" s="190">
        <v>4</v>
      </c>
      <c r="G31" s="199">
        <f t="shared" si="1"/>
        <v>0.66666666666666663</v>
      </c>
      <c r="H31" s="217">
        <v>6</v>
      </c>
      <c r="I31" s="200">
        <f t="shared" si="0"/>
        <v>1</v>
      </c>
    </row>
    <row r="32" spans="1:9">
      <c r="A32" s="190"/>
      <c r="B32" s="193" t="s">
        <v>170</v>
      </c>
      <c r="C32" s="192" t="s">
        <v>171</v>
      </c>
      <c r="D32" s="191" t="s">
        <v>202</v>
      </c>
      <c r="E32" s="198">
        <v>6</v>
      </c>
      <c r="F32" s="190">
        <v>2</v>
      </c>
      <c r="G32" s="199">
        <f t="shared" si="1"/>
        <v>0.33333333333333331</v>
      </c>
      <c r="H32" s="217">
        <v>6</v>
      </c>
      <c r="I32" s="200">
        <f t="shared" si="0"/>
        <v>1</v>
      </c>
    </row>
    <row r="33" spans="1:11">
      <c r="A33" s="190"/>
      <c r="B33" s="193" t="s">
        <v>172</v>
      </c>
      <c r="C33" s="192" t="s">
        <v>173</v>
      </c>
      <c r="D33" s="191" t="s">
        <v>202</v>
      </c>
      <c r="E33" s="198">
        <v>6</v>
      </c>
      <c r="F33" s="190">
        <v>2</v>
      </c>
      <c r="G33" s="199">
        <f t="shared" si="1"/>
        <v>0.33333333333333331</v>
      </c>
      <c r="H33" s="217">
        <v>6</v>
      </c>
      <c r="I33" s="200">
        <f t="shared" si="0"/>
        <v>1</v>
      </c>
    </row>
    <row r="34" spans="1:11">
      <c r="A34" s="190"/>
      <c r="B34" s="193" t="s">
        <v>174</v>
      </c>
      <c r="C34" s="192" t="s">
        <v>175</v>
      </c>
      <c r="D34" s="191" t="s">
        <v>203</v>
      </c>
      <c r="E34" s="198">
        <v>10</v>
      </c>
      <c r="F34" s="190">
        <v>6</v>
      </c>
      <c r="G34" s="199">
        <f t="shared" si="1"/>
        <v>0.6</v>
      </c>
      <c r="H34" s="217">
        <v>10</v>
      </c>
      <c r="I34" s="200">
        <f t="shared" si="0"/>
        <v>1</v>
      </c>
    </row>
    <row r="35" spans="1:11">
      <c r="A35" s="190"/>
      <c r="B35" s="193" t="s">
        <v>176</v>
      </c>
      <c r="C35" s="192" t="s">
        <v>177</v>
      </c>
      <c r="D35" s="191" t="s">
        <v>202</v>
      </c>
      <c r="E35" s="198">
        <v>6</v>
      </c>
      <c r="F35" s="190">
        <v>4</v>
      </c>
      <c r="G35" s="199">
        <f t="shared" si="1"/>
        <v>0.66666666666666663</v>
      </c>
      <c r="H35" s="217">
        <v>6</v>
      </c>
      <c r="I35" s="200">
        <f t="shared" si="0"/>
        <v>1</v>
      </c>
    </row>
    <row r="36" spans="1:11">
      <c r="A36" s="190"/>
      <c r="B36" s="193" t="s">
        <v>178</v>
      </c>
      <c r="C36" s="192" t="s">
        <v>179</v>
      </c>
      <c r="D36" s="191" t="s">
        <v>202</v>
      </c>
      <c r="E36" s="198">
        <v>6</v>
      </c>
      <c r="F36" s="190">
        <v>4</v>
      </c>
      <c r="G36" s="199">
        <f t="shared" si="1"/>
        <v>0.66666666666666663</v>
      </c>
      <c r="H36" s="217">
        <v>6</v>
      </c>
      <c r="I36" s="200">
        <f t="shared" si="0"/>
        <v>1</v>
      </c>
    </row>
    <row r="37" spans="1:11">
      <c r="A37" s="190"/>
      <c r="B37" s="193" t="s">
        <v>180</v>
      </c>
      <c r="C37" s="192" t="s">
        <v>181</v>
      </c>
      <c r="D37" s="191" t="s">
        <v>202</v>
      </c>
      <c r="E37" s="198">
        <v>6</v>
      </c>
      <c r="F37" s="190">
        <v>0</v>
      </c>
      <c r="G37" s="199">
        <f t="shared" si="1"/>
        <v>0</v>
      </c>
      <c r="H37" s="217">
        <v>6</v>
      </c>
      <c r="I37" s="200">
        <f t="shared" si="0"/>
        <v>1</v>
      </c>
    </row>
    <row r="38" spans="1:11">
      <c r="A38" s="190"/>
      <c r="B38" s="193" t="s">
        <v>182</v>
      </c>
      <c r="C38" s="192" t="s">
        <v>4</v>
      </c>
      <c r="D38" s="191" t="s">
        <v>202</v>
      </c>
      <c r="E38" s="198">
        <v>6</v>
      </c>
      <c r="F38" s="190">
        <v>2</v>
      </c>
      <c r="G38" s="199">
        <f t="shared" si="1"/>
        <v>0.33333333333333331</v>
      </c>
      <c r="H38" s="217">
        <v>6</v>
      </c>
      <c r="I38" s="200">
        <f t="shared" si="0"/>
        <v>1</v>
      </c>
    </row>
    <row r="39" spans="1:11">
      <c r="A39" s="190"/>
      <c r="B39" s="193" t="s">
        <v>183</v>
      </c>
      <c r="C39" s="192" t="s">
        <v>184</v>
      </c>
      <c r="D39" s="191" t="s">
        <v>204</v>
      </c>
      <c r="E39" s="198">
        <v>4</v>
      </c>
      <c r="F39" s="190">
        <v>2</v>
      </c>
      <c r="G39" s="199">
        <f t="shared" si="1"/>
        <v>0.5</v>
      </c>
      <c r="H39" s="217">
        <v>4</v>
      </c>
      <c r="I39" s="200">
        <f t="shared" si="0"/>
        <v>1</v>
      </c>
    </row>
    <row r="40" spans="1:11" ht="12.75" thickBot="1">
      <c r="A40" s="194"/>
      <c r="B40" s="195" t="s">
        <v>185</v>
      </c>
      <c r="C40" s="196" t="s">
        <v>186</v>
      </c>
      <c r="D40" s="201" t="s">
        <v>202</v>
      </c>
      <c r="E40" s="202">
        <v>6</v>
      </c>
      <c r="F40" s="190">
        <v>0</v>
      </c>
      <c r="G40" s="219">
        <f t="shared" si="1"/>
        <v>0</v>
      </c>
      <c r="H40" s="217">
        <v>6</v>
      </c>
      <c r="I40" s="203">
        <f t="shared" si="0"/>
        <v>1</v>
      </c>
    </row>
    <row r="41" spans="1:11" ht="12.75" thickBot="1">
      <c r="A41" s="204"/>
      <c r="B41" s="205"/>
      <c r="C41" s="205"/>
      <c r="D41" s="205" t="s">
        <v>254</v>
      </c>
      <c r="E41" s="206">
        <f>SUM(E15:E40)</f>
        <v>198</v>
      </c>
      <c r="F41" s="220">
        <f>SUM(F15:F40)</f>
        <v>104</v>
      </c>
      <c r="G41" s="221">
        <f>F41/E41</f>
        <v>0.5252525252525253</v>
      </c>
      <c r="H41" s="222">
        <f>SUM(H15:H40)</f>
        <v>189</v>
      </c>
      <c r="I41" s="207">
        <f t="shared" si="0"/>
        <v>0.95454545454545459</v>
      </c>
    </row>
    <row r="43" spans="1:11" ht="23.25" customHeight="1">
      <c r="B43" s="760" t="s">
        <v>14</v>
      </c>
      <c r="C43" s="760"/>
      <c r="D43" s="760"/>
      <c r="E43" s="760"/>
      <c r="F43" s="760"/>
      <c r="G43" s="760"/>
    </row>
    <row r="44" spans="1:11" ht="15" customHeight="1">
      <c r="B44" s="1"/>
      <c r="C44" s="1"/>
      <c r="D44" s="1"/>
      <c r="E44" s="2"/>
      <c r="F44" s="209" t="s">
        <v>206</v>
      </c>
      <c r="G44" s="210"/>
      <c r="H44" s="684" t="str">
        <f>SATRIA!H44</f>
        <v>26 AGUSTUS - 03 SEP  2024</v>
      </c>
      <c r="I44" s="684"/>
    </row>
    <row r="45" spans="1:11" ht="21" customHeight="1">
      <c r="B45" s="761" t="s">
        <v>0</v>
      </c>
      <c r="C45" s="761" t="s">
        <v>7</v>
      </c>
      <c r="D45" s="763" t="s">
        <v>8</v>
      </c>
      <c r="E45" s="764"/>
      <c r="F45" s="761" t="s">
        <v>9</v>
      </c>
      <c r="G45" s="765" t="s">
        <v>10</v>
      </c>
      <c r="H45" s="765"/>
      <c r="I45" s="765"/>
      <c r="J45" s="765"/>
      <c r="K45" s="765"/>
    </row>
    <row r="46" spans="1:11" ht="19.5" customHeight="1">
      <c r="B46" s="762"/>
      <c r="C46" s="762"/>
      <c r="D46" s="506" t="s">
        <v>11</v>
      </c>
      <c r="E46" s="506" t="s">
        <v>12</v>
      </c>
      <c r="F46" s="762"/>
      <c r="G46" s="766" t="s">
        <v>13</v>
      </c>
      <c r="H46" s="766"/>
      <c r="I46" s="766"/>
      <c r="J46" s="766"/>
      <c r="K46" s="766"/>
    </row>
    <row r="47" spans="1:11" ht="21" customHeight="1">
      <c r="B47" s="761">
        <f>A5</f>
        <v>8</v>
      </c>
      <c r="C47" s="768" t="str">
        <f>D5</f>
        <v>ISWARA FRISKA NAINGGOLAN</v>
      </c>
      <c r="D47" s="771">
        <f>L5</f>
        <v>52.525252525252533</v>
      </c>
      <c r="E47" s="771">
        <f>O5</f>
        <v>95.454545454545453</v>
      </c>
      <c r="F47" s="777" t="str">
        <f>IF(E47="","",IF(E47&lt;80,"D",IF(E47&lt;86,"C",IF(E47&lt;90,"B",IF(E47&lt;100,"A","S")))))</f>
        <v>A</v>
      </c>
      <c r="G47" s="758" t="s">
        <v>349</v>
      </c>
      <c r="H47" s="759"/>
      <c r="I47" s="759"/>
      <c r="J47" s="759"/>
      <c r="K47" s="759"/>
    </row>
    <row r="48" spans="1:11" ht="21" customHeight="1">
      <c r="B48" s="767"/>
      <c r="C48" s="769"/>
      <c r="D48" s="772"/>
      <c r="E48" s="772"/>
      <c r="F48" s="778" t="str">
        <f>IF(E48="","",IF(E48&lt;30,"D",IF(E48&lt;43,"C",IF(E48&lt;47,"B",IF(E48&lt;49,"A","S")))))</f>
        <v/>
      </c>
      <c r="G48" s="759"/>
      <c r="H48" s="759"/>
      <c r="I48" s="759"/>
      <c r="J48" s="759"/>
      <c r="K48" s="759"/>
    </row>
    <row r="49" spans="2:11" ht="21" customHeight="1">
      <c r="B49" s="767"/>
      <c r="C49" s="769"/>
      <c r="D49" s="772"/>
      <c r="E49" s="772"/>
      <c r="F49" s="778" t="str">
        <f>IF(E49="","",IF(E49&lt;30,"D",IF(E49&lt;43,"C",IF(E49&lt;47,"B",IF(E49&lt;49,"A","S")))))</f>
        <v/>
      </c>
      <c r="G49" s="759"/>
      <c r="H49" s="759"/>
      <c r="I49" s="759"/>
      <c r="J49" s="759"/>
      <c r="K49" s="759"/>
    </row>
    <row r="50" spans="2:11" ht="21" customHeight="1">
      <c r="B50" s="762"/>
      <c r="C50" s="770"/>
      <c r="D50" s="773"/>
      <c r="E50" s="773"/>
      <c r="F50" s="779" t="str">
        <f>IF(E50="","",IF(E50&lt;30,"D",IF(E50&lt;43,"C",IF(E50&lt;47,"B",IF(E50&lt;49,"A","S")))))</f>
        <v/>
      </c>
      <c r="G50" s="759"/>
      <c r="H50" s="759"/>
      <c r="I50" s="759"/>
      <c r="J50" s="759"/>
      <c r="K50" s="759"/>
    </row>
  </sheetData>
  <mergeCells count="31">
    <mergeCell ref="Q5:R11"/>
    <mergeCell ref="A3:C4"/>
    <mergeCell ref="D3:G4"/>
    <mergeCell ref="H3:I4"/>
    <mergeCell ref="L4:M4"/>
    <mergeCell ref="O4:P4"/>
    <mergeCell ref="Q4:R4"/>
    <mergeCell ref="A5:C11"/>
    <mergeCell ref="D5:G11"/>
    <mergeCell ref="H5:I11"/>
    <mergeCell ref="L5:M11"/>
    <mergeCell ref="O5:P11"/>
    <mergeCell ref="A13:B14"/>
    <mergeCell ref="C13:C14"/>
    <mergeCell ref="D13:E14"/>
    <mergeCell ref="F13:I13"/>
    <mergeCell ref="F14:G14"/>
    <mergeCell ref="H14:I14"/>
    <mergeCell ref="G47:K50"/>
    <mergeCell ref="B43:G43"/>
    <mergeCell ref="B45:B46"/>
    <mergeCell ref="C45:C46"/>
    <mergeCell ref="D45:E45"/>
    <mergeCell ref="F45:F46"/>
    <mergeCell ref="G45:K45"/>
    <mergeCell ref="G46:K46"/>
    <mergeCell ref="B47:B50"/>
    <mergeCell ref="C47:C50"/>
    <mergeCell ref="D47:D50"/>
    <mergeCell ref="E47:E50"/>
    <mergeCell ref="F47:F50"/>
  </mergeCells>
  <printOptions horizontalCentered="1"/>
  <pageMargins left="0.45" right="0.45" top="0.75" bottom="0.75" header="0.3" footer="0.3"/>
  <pageSetup paperSize="9" scale="61" orientation="landscape" horizontalDpi="0" verticalDpi="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A2:R50"/>
  <sheetViews>
    <sheetView showGridLines="0" topLeftCell="A3" zoomScale="110" zoomScaleNormal="110" workbookViewId="0">
      <selection activeCell="H20" sqref="H20"/>
    </sheetView>
  </sheetViews>
  <sheetFormatPr defaultColWidth="9.140625" defaultRowHeight="12"/>
  <cols>
    <col min="1" max="1" width="9" style="186" customWidth="1"/>
    <col min="2" max="2" width="5.7109375" style="186" customWidth="1"/>
    <col min="3" max="3" width="23.7109375" style="186" customWidth="1"/>
    <col min="4" max="4" width="11.42578125" style="186" bestFit="1" customWidth="1"/>
    <col min="5" max="5" width="11.42578125" style="186" customWidth="1"/>
    <col min="6" max="9" width="10.7109375" style="186" customWidth="1"/>
    <col min="10" max="16" width="9.140625" style="186"/>
    <col min="17" max="18" width="10" style="186" customWidth="1"/>
    <col min="19" max="19" width="9.140625" style="186"/>
    <col min="20" max="20" width="9.140625" style="186" customWidth="1"/>
    <col min="21" max="21" width="2" style="186" customWidth="1"/>
    <col min="22" max="16384" width="9.140625" style="186"/>
  </cols>
  <sheetData>
    <row r="2" spans="1:18" ht="12.75" thickBot="1"/>
    <row r="3" spans="1:18" ht="12.75" thickBot="1">
      <c r="A3" s="724" t="s">
        <v>187</v>
      </c>
      <c r="B3" s="724"/>
      <c r="C3" s="724"/>
      <c r="D3" s="725" t="s">
        <v>7</v>
      </c>
      <c r="E3" s="725"/>
      <c r="F3" s="725"/>
      <c r="G3" s="725"/>
      <c r="H3" s="725" t="s">
        <v>188</v>
      </c>
      <c r="I3" s="725"/>
      <c r="L3" s="208"/>
      <c r="O3" s="208"/>
    </row>
    <row r="4" spans="1:18" ht="18" thickBot="1">
      <c r="A4" s="724"/>
      <c r="B4" s="724"/>
      <c r="C4" s="724"/>
      <c r="D4" s="725"/>
      <c r="E4" s="725"/>
      <c r="F4" s="725"/>
      <c r="G4" s="725"/>
      <c r="H4" s="725"/>
      <c r="I4" s="725"/>
      <c r="L4" s="726" t="s">
        <v>189</v>
      </c>
      <c r="M4" s="727"/>
      <c r="O4" s="728" t="s">
        <v>190</v>
      </c>
      <c r="P4" s="729"/>
      <c r="Q4" s="730" t="s">
        <v>271</v>
      </c>
      <c r="R4" s="731"/>
    </row>
    <row r="5" spans="1:18" ht="12.75" customHeight="1" thickBot="1">
      <c r="A5" s="732">
        <f>PESERTA!A16</f>
        <v>8</v>
      </c>
      <c r="B5" s="732"/>
      <c r="C5" s="732"/>
      <c r="D5" s="733" t="str">
        <f>PESERTA!C16</f>
        <v>ISWARA FRISKA NAINGGOLAN</v>
      </c>
      <c r="E5" s="733"/>
      <c r="F5" s="733"/>
      <c r="G5" s="733"/>
      <c r="H5" s="734"/>
      <c r="I5" s="735"/>
      <c r="L5" s="740">
        <f>G41*100</f>
        <v>52.525252525252533</v>
      </c>
      <c r="M5" s="741"/>
      <c r="O5" s="740">
        <f>I41*100</f>
        <v>100</v>
      </c>
      <c r="P5" s="741"/>
      <c r="Q5" s="718" t="str">
        <f>IF(AND(I15&gt;=0.5,I16&gt;=0.5,I17&gt;=0.5,I18&gt;=0.5,I19&gt;=0.5,I20&gt;=0.5,I21&gt;=0.5,I22&gt;=0.5,I23&gt;=0.5,I24&gt;=0.5,I25&gt;=0.5,I26&gt;=0.5,I27&gt;=0.5,I28&gt;=0.5,I29&gt;=0.5,I30&gt;=0.5,I31&gt;=0.5,I32&gt;=0.5,I33&gt;=0.5,I34&gt;=0.5,I35&gt;=0.5,I36&gt;=0.5,I37&gt;=0.5,I38&gt;=0.5,I39&gt;=0.5,I40&gt;=0.5),"PASS","NOT PASS")</f>
        <v>PASS</v>
      </c>
      <c r="R5" s="719"/>
    </row>
    <row r="6" spans="1:18" ht="12.75" customHeight="1" thickBot="1">
      <c r="A6" s="732"/>
      <c r="B6" s="732"/>
      <c r="C6" s="732"/>
      <c r="D6" s="733"/>
      <c r="E6" s="733"/>
      <c r="F6" s="733"/>
      <c r="G6" s="733"/>
      <c r="H6" s="736"/>
      <c r="I6" s="737"/>
      <c r="L6" s="742"/>
      <c r="M6" s="743"/>
      <c r="O6" s="742"/>
      <c r="P6" s="743"/>
      <c r="Q6" s="720"/>
      <c r="R6" s="721"/>
    </row>
    <row r="7" spans="1:18" ht="12.75" customHeight="1" thickBot="1">
      <c r="A7" s="732"/>
      <c r="B7" s="732"/>
      <c r="C7" s="732"/>
      <c r="D7" s="733"/>
      <c r="E7" s="733"/>
      <c r="F7" s="733"/>
      <c r="G7" s="733"/>
      <c r="H7" s="736"/>
      <c r="I7" s="737"/>
      <c r="L7" s="742"/>
      <c r="M7" s="743"/>
      <c r="O7" s="742"/>
      <c r="P7" s="743"/>
      <c r="Q7" s="720"/>
      <c r="R7" s="721"/>
    </row>
    <row r="8" spans="1:18" ht="12.75" customHeight="1" thickBot="1">
      <c r="A8" s="732"/>
      <c r="B8" s="732"/>
      <c r="C8" s="732"/>
      <c r="D8" s="733"/>
      <c r="E8" s="733"/>
      <c r="F8" s="733"/>
      <c r="G8" s="733"/>
      <c r="H8" s="736"/>
      <c r="I8" s="737"/>
      <c r="L8" s="742"/>
      <c r="M8" s="743"/>
      <c r="O8" s="742"/>
      <c r="P8" s="743"/>
      <c r="Q8" s="720"/>
      <c r="R8" s="721"/>
    </row>
    <row r="9" spans="1:18" ht="12.75" customHeight="1" thickBot="1">
      <c r="A9" s="732"/>
      <c r="B9" s="732"/>
      <c r="C9" s="732"/>
      <c r="D9" s="733"/>
      <c r="E9" s="733"/>
      <c r="F9" s="733"/>
      <c r="G9" s="733"/>
      <c r="H9" s="736"/>
      <c r="I9" s="737"/>
      <c r="L9" s="742"/>
      <c r="M9" s="743"/>
      <c r="O9" s="742"/>
      <c r="P9" s="743"/>
      <c r="Q9" s="720"/>
      <c r="R9" s="721"/>
    </row>
    <row r="10" spans="1:18" ht="12.75" customHeight="1" thickBot="1">
      <c r="A10" s="732"/>
      <c r="B10" s="732"/>
      <c r="C10" s="732"/>
      <c r="D10" s="733"/>
      <c r="E10" s="733"/>
      <c r="F10" s="733"/>
      <c r="G10" s="733"/>
      <c r="H10" s="736"/>
      <c r="I10" s="737"/>
      <c r="L10" s="742"/>
      <c r="M10" s="743"/>
      <c r="O10" s="742"/>
      <c r="P10" s="743"/>
      <c r="Q10" s="720"/>
      <c r="R10" s="721"/>
    </row>
    <row r="11" spans="1:18" ht="12.75" customHeight="1" thickBot="1">
      <c r="A11" s="732"/>
      <c r="B11" s="732"/>
      <c r="C11" s="732"/>
      <c r="D11" s="733"/>
      <c r="E11" s="733"/>
      <c r="F11" s="733"/>
      <c r="G11" s="733"/>
      <c r="H11" s="738"/>
      <c r="I11" s="739"/>
      <c r="L11" s="744"/>
      <c r="M11" s="745"/>
      <c r="O11" s="744"/>
      <c r="P11" s="745"/>
      <c r="Q11" s="722"/>
      <c r="R11" s="723"/>
    </row>
    <row r="12" spans="1:18" ht="12.75" thickBot="1"/>
    <row r="13" spans="1:18" ht="12.75" thickBot="1">
      <c r="A13" s="734" t="s">
        <v>134</v>
      </c>
      <c r="B13" s="746"/>
      <c r="C13" s="748" t="s">
        <v>135</v>
      </c>
      <c r="D13" s="750" t="s">
        <v>191</v>
      </c>
      <c r="E13" s="735"/>
      <c r="F13" s="751" t="s">
        <v>6</v>
      </c>
      <c r="G13" s="752"/>
      <c r="H13" s="752"/>
      <c r="I13" s="753"/>
    </row>
    <row r="14" spans="1:18" ht="12.75" thickBot="1">
      <c r="A14" s="738"/>
      <c r="B14" s="747"/>
      <c r="C14" s="749"/>
      <c r="D14" s="747"/>
      <c r="E14" s="739"/>
      <c r="F14" s="754" t="s">
        <v>192</v>
      </c>
      <c r="G14" s="755"/>
      <c r="H14" s="756" t="s">
        <v>193</v>
      </c>
      <c r="I14" s="757"/>
    </row>
    <row r="15" spans="1:18">
      <c r="A15" s="187" t="s">
        <v>136</v>
      </c>
      <c r="B15" s="188"/>
      <c r="C15" s="189" t="s">
        <v>137</v>
      </c>
      <c r="D15" s="188" t="s">
        <v>205</v>
      </c>
      <c r="E15" s="197">
        <v>39</v>
      </c>
      <c r="F15" s="214">
        <v>29</v>
      </c>
      <c r="G15" s="215">
        <f>F15/E15</f>
        <v>0.74358974358974361</v>
      </c>
      <c r="H15" s="216">
        <v>39</v>
      </c>
      <c r="I15" s="218">
        <f t="shared" ref="I15:I41" si="0">H15/E15</f>
        <v>1</v>
      </c>
    </row>
    <row r="16" spans="1:18">
      <c r="A16" s="190" t="s">
        <v>138</v>
      </c>
      <c r="B16" s="191"/>
      <c r="C16" s="192" t="s">
        <v>139</v>
      </c>
      <c r="D16" s="191" t="s">
        <v>194</v>
      </c>
      <c r="E16" s="198">
        <v>5</v>
      </c>
      <c r="F16" s="190">
        <v>0</v>
      </c>
      <c r="G16" s="199">
        <f t="shared" ref="G16:G40" si="1">F16/E16</f>
        <v>0</v>
      </c>
      <c r="H16" s="217">
        <v>5</v>
      </c>
      <c r="I16" s="200">
        <f t="shared" si="0"/>
        <v>1</v>
      </c>
    </row>
    <row r="17" spans="1:9">
      <c r="A17" s="190" t="s">
        <v>140</v>
      </c>
      <c r="B17" s="191"/>
      <c r="C17" s="192" t="s">
        <v>141</v>
      </c>
      <c r="D17" s="191" t="s">
        <v>194</v>
      </c>
      <c r="E17" s="198">
        <v>5</v>
      </c>
      <c r="F17" s="190">
        <v>1</v>
      </c>
      <c r="G17" s="199">
        <f t="shared" si="1"/>
        <v>0.2</v>
      </c>
      <c r="H17" s="217">
        <v>5</v>
      </c>
      <c r="I17" s="200">
        <f t="shared" si="0"/>
        <v>1</v>
      </c>
    </row>
    <row r="18" spans="1:9">
      <c r="A18" s="190" t="s">
        <v>142</v>
      </c>
      <c r="B18" s="191"/>
      <c r="C18" s="192" t="s">
        <v>143</v>
      </c>
      <c r="D18" s="191" t="s">
        <v>195</v>
      </c>
      <c r="E18" s="198">
        <v>3</v>
      </c>
      <c r="F18" s="190">
        <v>3</v>
      </c>
      <c r="G18" s="199">
        <f t="shared" si="1"/>
        <v>1</v>
      </c>
      <c r="H18" s="217">
        <v>3</v>
      </c>
      <c r="I18" s="200">
        <f t="shared" si="0"/>
        <v>1</v>
      </c>
    </row>
    <row r="19" spans="1:9">
      <c r="A19" s="190" t="s">
        <v>144</v>
      </c>
      <c r="B19" s="191"/>
      <c r="C19" s="192" t="s">
        <v>145</v>
      </c>
      <c r="D19" s="191" t="s">
        <v>196</v>
      </c>
      <c r="E19" s="198">
        <v>10</v>
      </c>
      <c r="F19" s="190">
        <v>3</v>
      </c>
      <c r="G19" s="199">
        <f t="shared" si="1"/>
        <v>0.3</v>
      </c>
      <c r="H19" s="217">
        <v>10</v>
      </c>
      <c r="I19" s="200">
        <f t="shared" si="0"/>
        <v>1</v>
      </c>
    </row>
    <row r="20" spans="1:9">
      <c r="A20" s="190" t="s">
        <v>146</v>
      </c>
      <c r="B20" s="191"/>
      <c r="C20" s="192" t="s">
        <v>147</v>
      </c>
      <c r="D20" s="191" t="s">
        <v>194</v>
      </c>
      <c r="E20" s="198">
        <v>5</v>
      </c>
      <c r="F20" s="190">
        <v>2</v>
      </c>
      <c r="G20" s="199">
        <f t="shared" si="1"/>
        <v>0.4</v>
      </c>
      <c r="H20" s="217">
        <v>5</v>
      </c>
      <c r="I20" s="200">
        <f t="shared" si="0"/>
        <v>1</v>
      </c>
    </row>
    <row r="21" spans="1:9">
      <c r="A21" s="190" t="s">
        <v>148</v>
      </c>
      <c r="B21" s="191"/>
      <c r="C21" s="192" t="s">
        <v>149</v>
      </c>
      <c r="D21" s="191" t="s">
        <v>194</v>
      </c>
      <c r="E21" s="198">
        <v>5</v>
      </c>
      <c r="F21" s="190">
        <v>5</v>
      </c>
      <c r="G21" s="199">
        <f t="shared" si="1"/>
        <v>1</v>
      </c>
      <c r="H21" s="217">
        <v>5</v>
      </c>
      <c r="I21" s="200">
        <f t="shared" si="0"/>
        <v>1</v>
      </c>
    </row>
    <row r="22" spans="1:9">
      <c r="A22" s="190" t="s">
        <v>150</v>
      </c>
      <c r="B22" s="191"/>
      <c r="C22" s="192" t="s">
        <v>151</v>
      </c>
      <c r="D22" s="191" t="s">
        <v>197</v>
      </c>
      <c r="E22" s="198">
        <v>27</v>
      </c>
      <c r="F22" s="190">
        <v>19</v>
      </c>
      <c r="G22" s="199">
        <f t="shared" si="1"/>
        <v>0.70370370370370372</v>
      </c>
      <c r="H22" s="217">
        <v>27</v>
      </c>
      <c r="I22" s="200">
        <f t="shared" si="0"/>
        <v>1</v>
      </c>
    </row>
    <row r="23" spans="1:9">
      <c r="A23" s="190" t="s">
        <v>152</v>
      </c>
      <c r="B23" s="191"/>
      <c r="C23" s="192" t="s">
        <v>153</v>
      </c>
      <c r="D23" s="191" t="s">
        <v>198</v>
      </c>
      <c r="E23" s="198">
        <v>6</v>
      </c>
      <c r="F23" s="190">
        <v>0</v>
      </c>
      <c r="G23" s="199">
        <f t="shared" si="1"/>
        <v>0</v>
      </c>
      <c r="H23" s="217">
        <v>6</v>
      </c>
      <c r="I23" s="200">
        <f t="shared" si="0"/>
        <v>1</v>
      </c>
    </row>
    <row r="24" spans="1:9">
      <c r="A24" s="190" t="s">
        <v>154</v>
      </c>
      <c r="B24" s="191"/>
      <c r="C24" s="192" t="s">
        <v>155</v>
      </c>
      <c r="D24" s="191" t="s">
        <v>199</v>
      </c>
      <c r="E24" s="198">
        <v>3</v>
      </c>
      <c r="F24" s="190">
        <v>3</v>
      </c>
      <c r="G24" s="199">
        <f t="shared" si="1"/>
        <v>1</v>
      </c>
      <c r="H24" s="217">
        <v>3</v>
      </c>
      <c r="I24" s="200">
        <f t="shared" si="0"/>
        <v>1</v>
      </c>
    </row>
    <row r="25" spans="1:9">
      <c r="A25" s="190" t="s">
        <v>156</v>
      </c>
      <c r="B25" s="191"/>
      <c r="C25" s="192" t="s">
        <v>157</v>
      </c>
      <c r="D25" s="191" t="s">
        <v>199</v>
      </c>
      <c r="E25" s="198">
        <v>3</v>
      </c>
      <c r="F25" s="190">
        <v>3</v>
      </c>
      <c r="G25" s="199">
        <f t="shared" si="1"/>
        <v>1</v>
      </c>
      <c r="H25" s="217">
        <v>3</v>
      </c>
      <c r="I25" s="200">
        <f t="shared" si="0"/>
        <v>1</v>
      </c>
    </row>
    <row r="26" spans="1:9">
      <c r="A26" s="190" t="s">
        <v>158</v>
      </c>
      <c r="B26" s="191"/>
      <c r="C26" s="192" t="s">
        <v>159</v>
      </c>
      <c r="D26" s="191" t="s">
        <v>199</v>
      </c>
      <c r="E26" s="198">
        <v>3</v>
      </c>
      <c r="F26" s="190">
        <v>0</v>
      </c>
      <c r="G26" s="199">
        <f t="shared" si="1"/>
        <v>0</v>
      </c>
      <c r="H26" s="217">
        <v>3</v>
      </c>
      <c r="I26" s="200">
        <f t="shared" si="0"/>
        <v>1</v>
      </c>
    </row>
    <row r="27" spans="1:9">
      <c r="A27" s="190" t="s">
        <v>160</v>
      </c>
      <c r="B27" s="191"/>
      <c r="C27" s="192" t="s">
        <v>5</v>
      </c>
      <c r="D27" s="191" t="s">
        <v>199</v>
      </c>
      <c r="E27" s="198">
        <v>3</v>
      </c>
      <c r="F27" s="190">
        <v>0</v>
      </c>
      <c r="G27" s="199">
        <f t="shared" si="1"/>
        <v>0</v>
      </c>
      <c r="H27" s="217">
        <v>3</v>
      </c>
      <c r="I27" s="200">
        <f t="shared" si="0"/>
        <v>1</v>
      </c>
    </row>
    <row r="28" spans="1:9">
      <c r="A28" s="190" t="s">
        <v>161</v>
      </c>
      <c r="B28" s="191"/>
      <c r="C28" s="192" t="s">
        <v>162</v>
      </c>
      <c r="D28" s="191" t="s">
        <v>199</v>
      </c>
      <c r="E28" s="198">
        <v>3</v>
      </c>
      <c r="F28" s="190">
        <v>0</v>
      </c>
      <c r="G28" s="199">
        <f t="shared" si="1"/>
        <v>0</v>
      </c>
      <c r="H28" s="217">
        <v>3</v>
      </c>
      <c r="I28" s="200">
        <f t="shared" si="0"/>
        <v>1</v>
      </c>
    </row>
    <row r="29" spans="1:9">
      <c r="A29" s="190" t="s">
        <v>163</v>
      </c>
      <c r="B29" s="191"/>
      <c r="C29" s="192" t="s">
        <v>164</v>
      </c>
      <c r="D29" s="191" t="s">
        <v>200</v>
      </c>
      <c r="E29" s="198">
        <v>4</v>
      </c>
      <c r="F29" s="190">
        <v>0</v>
      </c>
      <c r="G29" s="199">
        <f t="shared" si="1"/>
        <v>0</v>
      </c>
      <c r="H29" s="217">
        <v>4</v>
      </c>
      <c r="I29" s="200">
        <f t="shared" si="0"/>
        <v>1</v>
      </c>
    </row>
    <row r="30" spans="1:9">
      <c r="A30" s="190" t="s">
        <v>165</v>
      </c>
      <c r="B30" s="193" t="s">
        <v>166</v>
      </c>
      <c r="C30" s="192" t="s">
        <v>167</v>
      </c>
      <c r="D30" s="191" t="s">
        <v>201</v>
      </c>
      <c r="E30" s="198">
        <v>12</v>
      </c>
      <c r="F30" s="190">
        <v>10</v>
      </c>
      <c r="G30" s="199">
        <f t="shared" si="1"/>
        <v>0.83333333333333337</v>
      </c>
      <c r="H30" s="217">
        <v>12</v>
      </c>
      <c r="I30" s="200">
        <f t="shared" si="0"/>
        <v>1</v>
      </c>
    </row>
    <row r="31" spans="1:9">
      <c r="A31" s="190"/>
      <c r="B31" s="193" t="s">
        <v>168</v>
      </c>
      <c r="C31" s="192" t="s">
        <v>169</v>
      </c>
      <c r="D31" s="191" t="s">
        <v>202</v>
      </c>
      <c r="E31" s="198">
        <v>6</v>
      </c>
      <c r="F31" s="190">
        <v>4</v>
      </c>
      <c r="G31" s="199">
        <f t="shared" si="1"/>
        <v>0.66666666666666663</v>
      </c>
      <c r="H31" s="217">
        <v>6</v>
      </c>
      <c r="I31" s="200">
        <f t="shared" si="0"/>
        <v>1</v>
      </c>
    </row>
    <row r="32" spans="1:9">
      <c r="A32" s="190"/>
      <c r="B32" s="193" t="s">
        <v>170</v>
      </c>
      <c r="C32" s="192" t="s">
        <v>171</v>
      </c>
      <c r="D32" s="191" t="s">
        <v>202</v>
      </c>
      <c r="E32" s="198">
        <v>6</v>
      </c>
      <c r="F32" s="190">
        <v>2</v>
      </c>
      <c r="G32" s="199">
        <f t="shared" si="1"/>
        <v>0.33333333333333331</v>
      </c>
      <c r="H32" s="217">
        <v>6</v>
      </c>
      <c r="I32" s="200">
        <f t="shared" si="0"/>
        <v>1</v>
      </c>
    </row>
    <row r="33" spans="1:11">
      <c r="A33" s="190"/>
      <c r="B33" s="193" t="s">
        <v>172</v>
      </c>
      <c r="C33" s="192" t="s">
        <v>173</v>
      </c>
      <c r="D33" s="191" t="s">
        <v>202</v>
      </c>
      <c r="E33" s="198">
        <v>6</v>
      </c>
      <c r="F33" s="190">
        <v>2</v>
      </c>
      <c r="G33" s="199">
        <f t="shared" si="1"/>
        <v>0.33333333333333331</v>
      </c>
      <c r="H33" s="217">
        <v>6</v>
      </c>
      <c r="I33" s="200">
        <f t="shared" si="0"/>
        <v>1</v>
      </c>
    </row>
    <row r="34" spans="1:11">
      <c r="A34" s="190"/>
      <c r="B34" s="193" t="s">
        <v>174</v>
      </c>
      <c r="C34" s="192" t="s">
        <v>175</v>
      </c>
      <c r="D34" s="191" t="s">
        <v>203</v>
      </c>
      <c r="E34" s="198">
        <v>10</v>
      </c>
      <c r="F34" s="190">
        <v>6</v>
      </c>
      <c r="G34" s="199">
        <f t="shared" si="1"/>
        <v>0.6</v>
      </c>
      <c r="H34" s="217">
        <v>10</v>
      </c>
      <c r="I34" s="200">
        <f t="shared" si="0"/>
        <v>1</v>
      </c>
    </row>
    <row r="35" spans="1:11">
      <c r="A35" s="190"/>
      <c r="B35" s="193" t="s">
        <v>176</v>
      </c>
      <c r="C35" s="192" t="s">
        <v>177</v>
      </c>
      <c r="D35" s="191" t="s">
        <v>202</v>
      </c>
      <c r="E35" s="198">
        <v>6</v>
      </c>
      <c r="F35" s="190">
        <v>4</v>
      </c>
      <c r="G35" s="199">
        <f t="shared" si="1"/>
        <v>0.66666666666666663</v>
      </c>
      <c r="H35" s="217">
        <v>6</v>
      </c>
      <c r="I35" s="200">
        <f t="shared" si="0"/>
        <v>1</v>
      </c>
    </row>
    <row r="36" spans="1:11">
      <c r="A36" s="190"/>
      <c r="B36" s="193" t="s">
        <v>178</v>
      </c>
      <c r="C36" s="192" t="s">
        <v>179</v>
      </c>
      <c r="D36" s="191" t="s">
        <v>202</v>
      </c>
      <c r="E36" s="198">
        <v>6</v>
      </c>
      <c r="F36" s="190">
        <v>4</v>
      </c>
      <c r="G36" s="199">
        <f t="shared" si="1"/>
        <v>0.66666666666666663</v>
      </c>
      <c r="H36" s="217">
        <v>6</v>
      </c>
      <c r="I36" s="200">
        <f t="shared" si="0"/>
        <v>1</v>
      </c>
    </row>
    <row r="37" spans="1:11">
      <c r="A37" s="190"/>
      <c r="B37" s="193" t="s">
        <v>180</v>
      </c>
      <c r="C37" s="192" t="s">
        <v>181</v>
      </c>
      <c r="D37" s="191" t="s">
        <v>202</v>
      </c>
      <c r="E37" s="198">
        <v>6</v>
      </c>
      <c r="F37" s="190">
        <v>0</v>
      </c>
      <c r="G37" s="199">
        <f t="shared" si="1"/>
        <v>0</v>
      </c>
      <c r="H37" s="217">
        <v>6</v>
      </c>
      <c r="I37" s="200">
        <f t="shared" si="0"/>
        <v>1</v>
      </c>
    </row>
    <row r="38" spans="1:11">
      <c r="A38" s="190"/>
      <c r="B38" s="193" t="s">
        <v>182</v>
      </c>
      <c r="C38" s="192" t="s">
        <v>4</v>
      </c>
      <c r="D38" s="191" t="s">
        <v>202</v>
      </c>
      <c r="E38" s="198">
        <v>6</v>
      </c>
      <c r="F38" s="190">
        <v>2</v>
      </c>
      <c r="G38" s="199">
        <f t="shared" si="1"/>
        <v>0.33333333333333331</v>
      </c>
      <c r="H38" s="217">
        <v>6</v>
      </c>
      <c r="I38" s="200">
        <f t="shared" si="0"/>
        <v>1</v>
      </c>
    </row>
    <row r="39" spans="1:11">
      <c r="A39" s="190"/>
      <c r="B39" s="193" t="s">
        <v>183</v>
      </c>
      <c r="C39" s="192" t="s">
        <v>184</v>
      </c>
      <c r="D39" s="191" t="s">
        <v>204</v>
      </c>
      <c r="E39" s="198">
        <v>4</v>
      </c>
      <c r="F39" s="190">
        <v>2</v>
      </c>
      <c r="G39" s="199">
        <f t="shared" si="1"/>
        <v>0.5</v>
      </c>
      <c r="H39" s="217">
        <v>4</v>
      </c>
      <c r="I39" s="200">
        <f t="shared" si="0"/>
        <v>1</v>
      </c>
    </row>
    <row r="40" spans="1:11" ht="12.75" thickBot="1">
      <c r="A40" s="194"/>
      <c r="B40" s="195" t="s">
        <v>185</v>
      </c>
      <c r="C40" s="196" t="s">
        <v>186</v>
      </c>
      <c r="D40" s="201" t="s">
        <v>202</v>
      </c>
      <c r="E40" s="202">
        <v>6</v>
      </c>
      <c r="F40" s="190">
        <v>0</v>
      </c>
      <c r="G40" s="219">
        <f t="shared" si="1"/>
        <v>0</v>
      </c>
      <c r="H40" s="217">
        <v>6</v>
      </c>
      <c r="I40" s="203">
        <f t="shared" si="0"/>
        <v>1</v>
      </c>
    </row>
    <row r="41" spans="1:11" ht="12.75" thickBot="1">
      <c r="A41" s="204"/>
      <c r="B41" s="205"/>
      <c r="C41" s="205"/>
      <c r="D41" s="205" t="s">
        <v>254</v>
      </c>
      <c r="E41" s="206">
        <f>SUM(E15:E40)</f>
        <v>198</v>
      </c>
      <c r="F41" s="220">
        <f>SUM(F15:F40)</f>
        <v>104</v>
      </c>
      <c r="G41" s="221">
        <f>F41/E41</f>
        <v>0.5252525252525253</v>
      </c>
      <c r="H41" s="222">
        <f>SUM(H15:H40)</f>
        <v>198</v>
      </c>
      <c r="I41" s="207">
        <f t="shared" si="0"/>
        <v>1</v>
      </c>
    </row>
    <row r="43" spans="1:11" ht="23.25" customHeight="1">
      <c r="B43" s="760" t="s">
        <v>14</v>
      </c>
      <c r="C43" s="760"/>
      <c r="D43" s="760"/>
      <c r="E43" s="760"/>
      <c r="F43" s="760"/>
      <c r="G43" s="760"/>
    </row>
    <row r="44" spans="1:11" ht="15" customHeight="1">
      <c r="B44" s="1"/>
      <c r="C44" s="1"/>
      <c r="D44" s="1"/>
      <c r="E44" s="2"/>
      <c r="F44" s="209" t="s">
        <v>206</v>
      </c>
      <c r="G44" s="210"/>
      <c r="H44" s="684" t="str">
        <f>SATRIA!H44</f>
        <v>26 AGUSTUS - 03 SEP  2024</v>
      </c>
      <c r="I44" s="684"/>
    </row>
    <row r="45" spans="1:11" ht="21" customHeight="1">
      <c r="B45" s="761" t="s">
        <v>0</v>
      </c>
      <c r="C45" s="761" t="s">
        <v>7</v>
      </c>
      <c r="D45" s="763" t="s">
        <v>8</v>
      </c>
      <c r="E45" s="764"/>
      <c r="F45" s="761" t="s">
        <v>9</v>
      </c>
      <c r="G45" s="765" t="s">
        <v>10</v>
      </c>
      <c r="H45" s="765"/>
      <c r="I45" s="765"/>
      <c r="J45" s="765"/>
      <c r="K45" s="765"/>
    </row>
    <row r="46" spans="1:11" ht="19.5" customHeight="1">
      <c r="B46" s="762"/>
      <c r="C46" s="762"/>
      <c r="D46" s="671" t="s">
        <v>11</v>
      </c>
      <c r="E46" s="671" t="s">
        <v>12</v>
      </c>
      <c r="F46" s="762"/>
      <c r="G46" s="766" t="s">
        <v>13</v>
      </c>
      <c r="H46" s="766"/>
      <c r="I46" s="766"/>
      <c r="J46" s="766"/>
      <c r="K46" s="766"/>
    </row>
    <row r="47" spans="1:11" ht="21" customHeight="1">
      <c r="B47" s="761">
        <f>A5</f>
        <v>8</v>
      </c>
      <c r="C47" s="768" t="str">
        <f>D5</f>
        <v>ISWARA FRISKA NAINGGOLAN</v>
      </c>
      <c r="D47" s="771">
        <f>L5</f>
        <v>52.525252525252533</v>
      </c>
      <c r="E47" s="771">
        <f>O5</f>
        <v>100</v>
      </c>
      <c r="F47" s="777" t="str">
        <f>IF(E47="","",IF(E47&lt;80,"D",IF(E47&lt;86,"C",IF(E47&lt;90,"B",IF(E47&lt;100,"A","S")))))</f>
        <v>S</v>
      </c>
      <c r="G47" s="758" t="s">
        <v>349</v>
      </c>
      <c r="H47" s="759"/>
      <c r="I47" s="759"/>
      <c r="J47" s="759"/>
      <c r="K47" s="759"/>
    </row>
    <row r="48" spans="1:11" ht="21" customHeight="1">
      <c r="B48" s="767"/>
      <c r="C48" s="769"/>
      <c r="D48" s="772"/>
      <c r="E48" s="772"/>
      <c r="F48" s="778" t="str">
        <f>IF(E48="","",IF(E48&lt;30,"D",IF(E48&lt;43,"C",IF(E48&lt;47,"B",IF(E48&lt;49,"A","S")))))</f>
        <v/>
      </c>
      <c r="G48" s="759"/>
      <c r="H48" s="759"/>
      <c r="I48" s="759"/>
      <c r="J48" s="759"/>
      <c r="K48" s="759"/>
    </row>
    <row r="49" spans="2:11" ht="21" customHeight="1">
      <c r="B49" s="767"/>
      <c r="C49" s="769"/>
      <c r="D49" s="772"/>
      <c r="E49" s="772"/>
      <c r="F49" s="778" t="str">
        <f>IF(E49="","",IF(E49&lt;30,"D",IF(E49&lt;43,"C",IF(E49&lt;47,"B",IF(E49&lt;49,"A","S")))))</f>
        <v/>
      </c>
      <c r="G49" s="759"/>
      <c r="H49" s="759"/>
      <c r="I49" s="759"/>
      <c r="J49" s="759"/>
      <c r="K49" s="759"/>
    </row>
    <row r="50" spans="2:11" ht="21" customHeight="1">
      <c r="B50" s="762"/>
      <c r="C50" s="770"/>
      <c r="D50" s="773"/>
      <c r="E50" s="773"/>
      <c r="F50" s="779" t="str">
        <f>IF(E50="","",IF(E50&lt;30,"D",IF(E50&lt;43,"C",IF(E50&lt;47,"B",IF(E50&lt;49,"A","S")))))</f>
        <v/>
      </c>
      <c r="G50" s="759"/>
      <c r="H50" s="759"/>
      <c r="I50" s="759"/>
      <c r="J50" s="759"/>
      <c r="K50" s="759"/>
    </row>
  </sheetData>
  <mergeCells count="31">
    <mergeCell ref="G47:K50"/>
    <mergeCell ref="B43:G43"/>
    <mergeCell ref="B45:B46"/>
    <mergeCell ref="C45:C46"/>
    <mergeCell ref="D45:E45"/>
    <mergeCell ref="F45:F46"/>
    <mergeCell ref="G45:K45"/>
    <mergeCell ref="G46:K46"/>
    <mergeCell ref="B47:B50"/>
    <mergeCell ref="C47:C50"/>
    <mergeCell ref="D47:D50"/>
    <mergeCell ref="E47:E50"/>
    <mergeCell ref="F47:F50"/>
    <mergeCell ref="A13:B14"/>
    <mergeCell ref="C13:C14"/>
    <mergeCell ref="D13:E14"/>
    <mergeCell ref="F13:I13"/>
    <mergeCell ref="F14:G14"/>
    <mergeCell ref="H14:I14"/>
    <mergeCell ref="Q5:R11"/>
    <mergeCell ref="A3:C4"/>
    <mergeCell ref="D3:G4"/>
    <mergeCell ref="H3:I4"/>
    <mergeCell ref="L4:M4"/>
    <mergeCell ref="O4:P4"/>
    <mergeCell ref="Q4:R4"/>
    <mergeCell ref="A5:C11"/>
    <mergeCell ref="D5:G11"/>
    <mergeCell ref="H5:I11"/>
    <mergeCell ref="L5:M11"/>
    <mergeCell ref="O5:P11"/>
  </mergeCells>
  <printOptions horizontalCentered="1"/>
  <pageMargins left="0.45" right="0.45" top="0.75" bottom="0.75" header="0.3" footer="0.3"/>
  <pageSetup paperSize="9" scale="61" orientation="landscape" horizontalDpi="0" verticalDpi="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92D050"/>
  </sheetPr>
  <dimension ref="A2:R50"/>
  <sheetViews>
    <sheetView showGridLines="0" zoomScale="110" zoomScaleNormal="110" workbookViewId="0">
      <selection activeCell="H20" sqref="H20"/>
    </sheetView>
  </sheetViews>
  <sheetFormatPr defaultColWidth="9.140625" defaultRowHeight="12"/>
  <cols>
    <col min="1" max="1" width="9" style="186" customWidth="1"/>
    <col min="2" max="2" width="5.7109375" style="186" customWidth="1"/>
    <col min="3" max="3" width="23.7109375" style="186" customWidth="1"/>
    <col min="4" max="4" width="11.42578125" style="186" bestFit="1" customWidth="1"/>
    <col min="5" max="5" width="11.42578125" style="186" customWidth="1"/>
    <col min="6" max="9" width="10.7109375" style="186" customWidth="1"/>
    <col min="10" max="16" width="9.140625" style="186"/>
    <col min="17" max="18" width="10" style="186" customWidth="1"/>
    <col min="19" max="19" width="9.140625" style="186"/>
    <col min="20" max="20" width="9.140625" style="186" customWidth="1"/>
    <col min="21" max="21" width="2" style="186" customWidth="1"/>
    <col min="22" max="16384" width="9.140625" style="186"/>
  </cols>
  <sheetData>
    <row r="2" spans="1:18" ht="12.75" thickBot="1"/>
    <row r="3" spans="1:18" ht="12.75" thickBot="1">
      <c r="A3" s="724" t="s">
        <v>187</v>
      </c>
      <c r="B3" s="724"/>
      <c r="C3" s="724"/>
      <c r="D3" s="725" t="s">
        <v>7</v>
      </c>
      <c r="E3" s="725"/>
      <c r="F3" s="725"/>
      <c r="G3" s="725"/>
      <c r="H3" s="725" t="s">
        <v>188</v>
      </c>
      <c r="I3" s="725"/>
      <c r="L3" s="208"/>
      <c r="O3" s="208"/>
    </row>
    <row r="4" spans="1:18" ht="18" thickBot="1">
      <c r="A4" s="724"/>
      <c r="B4" s="724"/>
      <c r="C4" s="724"/>
      <c r="D4" s="725"/>
      <c r="E4" s="725"/>
      <c r="F4" s="725"/>
      <c r="G4" s="725"/>
      <c r="H4" s="725"/>
      <c r="I4" s="725"/>
      <c r="L4" s="726" t="s">
        <v>189</v>
      </c>
      <c r="M4" s="727"/>
      <c r="O4" s="728" t="s">
        <v>190</v>
      </c>
      <c r="P4" s="729"/>
      <c r="Q4" s="730" t="s">
        <v>271</v>
      </c>
      <c r="R4" s="731"/>
    </row>
    <row r="5" spans="1:18" ht="12.75" customHeight="1" thickBot="1">
      <c r="A5" s="732">
        <f>PESERTA!A17</f>
        <v>9</v>
      </c>
      <c r="B5" s="732"/>
      <c r="C5" s="732"/>
      <c r="D5" s="733" t="str">
        <f>PESERTA!C17</f>
        <v>RIVO RAMADHAN TANJUNG</v>
      </c>
      <c r="E5" s="733"/>
      <c r="F5" s="733"/>
      <c r="G5" s="733"/>
      <c r="H5" s="734"/>
      <c r="I5" s="735"/>
      <c r="L5" s="740">
        <f>G41*100</f>
        <v>59.595959595959592</v>
      </c>
      <c r="M5" s="741"/>
      <c r="O5" s="740">
        <f>I41*100</f>
        <v>98.484848484848484</v>
      </c>
      <c r="P5" s="741"/>
      <c r="Q5" s="718" t="str">
        <f>IF(AND(I15&gt;=0.5,I16&gt;=0.5,I17&gt;=0.5,I18&gt;=0.5,I19&gt;=0.5,I20&gt;=0.5,I21&gt;=0.5,I22&gt;=0.5,I23&gt;=0.5,I24&gt;=0.5,I25&gt;=0.5,I26&gt;=0.5,I27&gt;=0.5,I28&gt;=0.5,I29&gt;=0.5,I30&gt;=0.5,I31&gt;=0.5,I32&gt;=0.5,I33&gt;=0.5,I34&gt;=0.5,I35&gt;=0.5,I36&gt;=0.5,I37&gt;=0.5,I38&gt;=0.5,I39&gt;=0.5,I40&gt;=0.5),"PASS","NOT PASS")</f>
        <v>PASS</v>
      </c>
      <c r="R5" s="719"/>
    </row>
    <row r="6" spans="1:18" ht="12.75" customHeight="1" thickBot="1">
      <c r="A6" s="732"/>
      <c r="B6" s="732"/>
      <c r="C6" s="732"/>
      <c r="D6" s="733"/>
      <c r="E6" s="733"/>
      <c r="F6" s="733"/>
      <c r="G6" s="733"/>
      <c r="H6" s="736"/>
      <c r="I6" s="737"/>
      <c r="L6" s="742"/>
      <c r="M6" s="743"/>
      <c r="O6" s="742"/>
      <c r="P6" s="743"/>
      <c r="Q6" s="720"/>
      <c r="R6" s="721"/>
    </row>
    <row r="7" spans="1:18" ht="12.75" customHeight="1" thickBot="1">
      <c r="A7" s="732"/>
      <c r="B7" s="732"/>
      <c r="C7" s="732"/>
      <c r="D7" s="733"/>
      <c r="E7" s="733"/>
      <c r="F7" s="733"/>
      <c r="G7" s="733"/>
      <c r="H7" s="736"/>
      <c r="I7" s="737"/>
      <c r="L7" s="742"/>
      <c r="M7" s="743"/>
      <c r="O7" s="742"/>
      <c r="P7" s="743"/>
      <c r="Q7" s="720"/>
      <c r="R7" s="721"/>
    </row>
    <row r="8" spans="1:18" ht="12.75" customHeight="1" thickBot="1">
      <c r="A8" s="732"/>
      <c r="B8" s="732"/>
      <c r="C8" s="732"/>
      <c r="D8" s="733"/>
      <c r="E8" s="733"/>
      <c r="F8" s="733"/>
      <c r="G8" s="733"/>
      <c r="H8" s="736"/>
      <c r="I8" s="737"/>
      <c r="L8" s="742"/>
      <c r="M8" s="743"/>
      <c r="O8" s="742"/>
      <c r="P8" s="743"/>
      <c r="Q8" s="720"/>
      <c r="R8" s="721"/>
    </row>
    <row r="9" spans="1:18" ht="12.75" customHeight="1" thickBot="1">
      <c r="A9" s="732"/>
      <c r="B9" s="732"/>
      <c r="C9" s="732"/>
      <c r="D9" s="733"/>
      <c r="E9" s="733"/>
      <c r="F9" s="733"/>
      <c r="G9" s="733"/>
      <c r="H9" s="736"/>
      <c r="I9" s="737"/>
      <c r="L9" s="742"/>
      <c r="M9" s="743"/>
      <c r="O9" s="742"/>
      <c r="P9" s="743"/>
      <c r="Q9" s="720"/>
      <c r="R9" s="721"/>
    </row>
    <row r="10" spans="1:18" ht="12.75" customHeight="1" thickBot="1">
      <c r="A10" s="732"/>
      <c r="B10" s="732"/>
      <c r="C10" s="732"/>
      <c r="D10" s="733"/>
      <c r="E10" s="733"/>
      <c r="F10" s="733"/>
      <c r="G10" s="733"/>
      <c r="H10" s="736"/>
      <c r="I10" s="737"/>
      <c r="L10" s="742"/>
      <c r="M10" s="743"/>
      <c r="O10" s="742"/>
      <c r="P10" s="743"/>
      <c r="Q10" s="720"/>
      <c r="R10" s="721"/>
    </row>
    <row r="11" spans="1:18" ht="12.75" customHeight="1" thickBot="1">
      <c r="A11" s="732"/>
      <c r="B11" s="732"/>
      <c r="C11" s="732"/>
      <c r="D11" s="733"/>
      <c r="E11" s="733"/>
      <c r="F11" s="733"/>
      <c r="G11" s="733"/>
      <c r="H11" s="738"/>
      <c r="I11" s="739"/>
      <c r="L11" s="744"/>
      <c r="M11" s="745"/>
      <c r="O11" s="744"/>
      <c r="P11" s="745"/>
      <c r="Q11" s="722"/>
      <c r="R11" s="723"/>
    </row>
    <row r="12" spans="1:18" ht="12.75" thickBot="1"/>
    <row r="13" spans="1:18" ht="12.75" thickBot="1">
      <c r="A13" s="734" t="s">
        <v>134</v>
      </c>
      <c r="B13" s="746"/>
      <c r="C13" s="748" t="s">
        <v>135</v>
      </c>
      <c r="D13" s="750" t="s">
        <v>191</v>
      </c>
      <c r="E13" s="735"/>
      <c r="F13" s="751" t="s">
        <v>6</v>
      </c>
      <c r="G13" s="752"/>
      <c r="H13" s="752"/>
      <c r="I13" s="753"/>
    </row>
    <row r="14" spans="1:18" ht="12.75" thickBot="1">
      <c r="A14" s="738"/>
      <c r="B14" s="747"/>
      <c r="C14" s="749"/>
      <c r="D14" s="747"/>
      <c r="E14" s="739"/>
      <c r="F14" s="754" t="s">
        <v>192</v>
      </c>
      <c r="G14" s="755"/>
      <c r="H14" s="756" t="s">
        <v>193</v>
      </c>
      <c r="I14" s="757"/>
    </row>
    <row r="15" spans="1:18">
      <c r="A15" s="187" t="s">
        <v>136</v>
      </c>
      <c r="B15" s="188"/>
      <c r="C15" s="189" t="s">
        <v>137</v>
      </c>
      <c r="D15" s="188" t="s">
        <v>205</v>
      </c>
      <c r="E15" s="197">
        <v>39</v>
      </c>
      <c r="F15" s="214">
        <v>32</v>
      </c>
      <c r="G15" s="215">
        <f>F15/E15</f>
        <v>0.82051282051282048</v>
      </c>
      <c r="H15" s="216">
        <v>37</v>
      </c>
      <c r="I15" s="218">
        <f t="shared" ref="I15:I41" si="0">H15/E15</f>
        <v>0.94871794871794868</v>
      </c>
    </row>
    <row r="16" spans="1:18">
      <c r="A16" s="190" t="s">
        <v>138</v>
      </c>
      <c r="B16" s="191"/>
      <c r="C16" s="192" t="s">
        <v>139</v>
      </c>
      <c r="D16" s="191" t="s">
        <v>194</v>
      </c>
      <c r="E16" s="198">
        <v>5</v>
      </c>
      <c r="F16" s="190">
        <v>1</v>
      </c>
      <c r="G16" s="199">
        <f t="shared" ref="G16:G40" si="1">F16/E16</f>
        <v>0.2</v>
      </c>
      <c r="H16" s="217">
        <v>5</v>
      </c>
      <c r="I16" s="200">
        <f t="shared" si="0"/>
        <v>1</v>
      </c>
    </row>
    <row r="17" spans="1:9">
      <c r="A17" s="190" t="s">
        <v>140</v>
      </c>
      <c r="B17" s="191"/>
      <c r="C17" s="192" t="s">
        <v>141</v>
      </c>
      <c r="D17" s="191" t="s">
        <v>194</v>
      </c>
      <c r="E17" s="198">
        <v>5</v>
      </c>
      <c r="F17" s="190">
        <v>0</v>
      </c>
      <c r="G17" s="199">
        <f t="shared" si="1"/>
        <v>0</v>
      </c>
      <c r="H17" s="217">
        <v>5</v>
      </c>
      <c r="I17" s="200">
        <f t="shared" si="0"/>
        <v>1</v>
      </c>
    </row>
    <row r="18" spans="1:9">
      <c r="A18" s="190" t="s">
        <v>142</v>
      </c>
      <c r="B18" s="191"/>
      <c r="C18" s="192" t="s">
        <v>143</v>
      </c>
      <c r="D18" s="191" t="s">
        <v>195</v>
      </c>
      <c r="E18" s="198">
        <v>3</v>
      </c>
      <c r="F18" s="190">
        <v>3</v>
      </c>
      <c r="G18" s="199">
        <f t="shared" si="1"/>
        <v>1</v>
      </c>
      <c r="H18" s="217">
        <v>3</v>
      </c>
      <c r="I18" s="200">
        <f t="shared" si="0"/>
        <v>1</v>
      </c>
    </row>
    <row r="19" spans="1:9">
      <c r="A19" s="190" t="s">
        <v>144</v>
      </c>
      <c r="B19" s="191"/>
      <c r="C19" s="192" t="s">
        <v>145</v>
      </c>
      <c r="D19" s="191" t="s">
        <v>196</v>
      </c>
      <c r="E19" s="198">
        <v>10</v>
      </c>
      <c r="F19" s="190">
        <v>9</v>
      </c>
      <c r="G19" s="199">
        <f t="shared" si="1"/>
        <v>0.9</v>
      </c>
      <c r="H19" s="217">
        <v>10</v>
      </c>
      <c r="I19" s="200">
        <f t="shared" si="0"/>
        <v>1</v>
      </c>
    </row>
    <row r="20" spans="1:9">
      <c r="A20" s="190" t="s">
        <v>146</v>
      </c>
      <c r="B20" s="191"/>
      <c r="C20" s="192" t="s">
        <v>147</v>
      </c>
      <c r="D20" s="191" t="s">
        <v>194</v>
      </c>
      <c r="E20" s="198">
        <v>5</v>
      </c>
      <c r="F20" s="190">
        <v>3</v>
      </c>
      <c r="G20" s="199">
        <f t="shared" si="1"/>
        <v>0.6</v>
      </c>
      <c r="H20" s="217">
        <v>5</v>
      </c>
      <c r="I20" s="200">
        <f t="shared" si="0"/>
        <v>1</v>
      </c>
    </row>
    <row r="21" spans="1:9">
      <c r="A21" s="190" t="s">
        <v>148</v>
      </c>
      <c r="B21" s="191"/>
      <c r="C21" s="192" t="s">
        <v>149</v>
      </c>
      <c r="D21" s="191" t="s">
        <v>194</v>
      </c>
      <c r="E21" s="198">
        <v>5</v>
      </c>
      <c r="F21" s="190">
        <v>4</v>
      </c>
      <c r="G21" s="199">
        <f t="shared" si="1"/>
        <v>0.8</v>
      </c>
      <c r="H21" s="217">
        <v>5</v>
      </c>
      <c r="I21" s="200">
        <f t="shared" si="0"/>
        <v>1</v>
      </c>
    </row>
    <row r="22" spans="1:9">
      <c r="A22" s="190" t="s">
        <v>150</v>
      </c>
      <c r="B22" s="191"/>
      <c r="C22" s="192" t="s">
        <v>151</v>
      </c>
      <c r="D22" s="191" t="s">
        <v>197</v>
      </c>
      <c r="E22" s="198">
        <v>27</v>
      </c>
      <c r="F22" s="190">
        <v>18</v>
      </c>
      <c r="G22" s="199">
        <f t="shared" si="1"/>
        <v>0.66666666666666663</v>
      </c>
      <c r="H22" s="217">
        <v>26</v>
      </c>
      <c r="I22" s="200">
        <f t="shared" si="0"/>
        <v>0.96296296296296291</v>
      </c>
    </row>
    <row r="23" spans="1:9">
      <c r="A23" s="190" t="s">
        <v>152</v>
      </c>
      <c r="B23" s="191"/>
      <c r="C23" s="192" t="s">
        <v>153</v>
      </c>
      <c r="D23" s="191" t="s">
        <v>198</v>
      </c>
      <c r="E23" s="198">
        <v>6</v>
      </c>
      <c r="F23" s="190">
        <v>0</v>
      </c>
      <c r="G23" s="199">
        <f t="shared" si="1"/>
        <v>0</v>
      </c>
      <c r="H23" s="217">
        <v>6</v>
      </c>
      <c r="I23" s="200">
        <f t="shared" si="0"/>
        <v>1</v>
      </c>
    </row>
    <row r="24" spans="1:9">
      <c r="A24" s="190" t="s">
        <v>154</v>
      </c>
      <c r="B24" s="191"/>
      <c r="C24" s="192" t="s">
        <v>155</v>
      </c>
      <c r="D24" s="191" t="s">
        <v>199</v>
      </c>
      <c r="E24" s="198">
        <v>3</v>
      </c>
      <c r="F24" s="190">
        <v>3</v>
      </c>
      <c r="G24" s="199">
        <f t="shared" si="1"/>
        <v>1</v>
      </c>
      <c r="H24" s="217">
        <v>3</v>
      </c>
      <c r="I24" s="200">
        <f t="shared" si="0"/>
        <v>1</v>
      </c>
    </row>
    <row r="25" spans="1:9">
      <c r="A25" s="190" t="s">
        <v>156</v>
      </c>
      <c r="B25" s="191"/>
      <c r="C25" s="192" t="s">
        <v>157</v>
      </c>
      <c r="D25" s="191" t="s">
        <v>199</v>
      </c>
      <c r="E25" s="198">
        <v>3</v>
      </c>
      <c r="F25" s="190">
        <v>3</v>
      </c>
      <c r="G25" s="199">
        <f t="shared" si="1"/>
        <v>1</v>
      </c>
      <c r="H25" s="217">
        <v>3</v>
      </c>
      <c r="I25" s="200">
        <f t="shared" si="0"/>
        <v>1</v>
      </c>
    </row>
    <row r="26" spans="1:9">
      <c r="A26" s="190" t="s">
        <v>158</v>
      </c>
      <c r="B26" s="191"/>
      <c r="C26" s="192" t="s">
        <v>159</v>
      </c>
      <c r="D26" s="191" t="s">
        <v>199</v>
      </c>
      <c r="E26" s="198">
        <v>3</v>
      </c>
      <c r="F26" s="190">
        <v>0</v>
      </c>
      <c r="G26" s="199">
        <f t="shared" si="1"/>
        <v>0</v>
      </c>
      <c r="H26" s="217">
        <v>3</v>
      </c>
      <c r="I26" s="200">
        <f t="shared" si="0"/>
        <v>1</v>
      </c>
    </row>
    <row r="27" spans="1:9">
      <c r="A27" s="190" t="s">
        <v>160</v>
      </c>
      <c r="B27" s="191"/>
      <c r="C27" s="192" t="s">
        <v>5</v>
      </c>
      <c r="D27" s="191" t="s">
        <v>199</v>
      </c>
      <c r="E27" s="198">
        <v>3</v>
      </c>
      <c r="F27" s="190">
        <v>0</v>
      </c>
      <c r="G27" s="199">
        <f t="shared" si="1"/>
        <v>0</v>
      </c>
      <c r="H27" s="217">
        <v>3</v>
      </c>
      <c r="I27" s="200">
        <f t="shared" si="0"/>
        <v>1</v>
      </c>
    </row>
    <row r="28" spans="1:9">
      <c r="A28" s="190" t="s">
        <v>161</v>
      </c>
      <c r="B28" s="191"/>
      <c r="C28" s="192" t="s">
        <v>162</v>
      </c>
      <c r="D28" s="191" t="s">
        <v>199</v>
      </c>
      <c r="E28" s="198">
        <v>3</v>
      </c>
      <c r="F28" s="190">
        <v>0</v>
      </c>
      <c r="G28" s="199">
        <f t="shared" si="1"/>
        <v>0</v>
      </c>
      <c r="H28" s="217">
        <v>3</v>
      </c>
      <c r="I28" s="200">
        <f t="shared" si="0"/>
        <v>1</v>
      </c>
    </row>
    <row r="29" spans="1:9">
      <c r="A29" s="190" t="s">
        <v>163</v>
      </c>
      <c r="B29" s="191"/>
      <c r="C29" s="192" t="s">
        <v>164</v>
      </c>
      <c r="D29" s="191" t="s">
        <v>200</v>
      </c>
      <c r="E29" s="198">
        <v>4</v>
      </c>
      <c r="F29" s="190">
        <v>2</v>
      </c>
      <c r="G29" s="199">
        <f t="shared" si="1"/>
        <v>0.5</v>
      </c>
      <c r="H29" s="217">
        <v>4</v>
      </c>
      <c r="I29" s="200">
        <f t="shared" si="0"/>
        <v>1</v>
      </c>
    </row>
    <row r="30" spans="1:9">
      <c r="A30" s="190" t="s">
        <v>165</v>
      </c>
      <c r="B30" s="193" t="s">
        <v>166</v>
      </c>
      <c r="C30" s="192" t="s">
        <v>167</v>
      </c>
      <c r="D30" s="191" t="s">
        <v>201</v>
      </c>
      <c r="E30" s="198">
        <v>12</v>
      </c>
      <c r="F30" s="190">
        <v>12</v>
      </c>
      <c r="G30" s="199">
        <f t="shared" si="1"/>
        <v>1</v>
      </c>
      <c r="H30" s="217">
        <v>12</v>
      </c>
      <c r="I30" s="200">
        <f t="shared" si="0"/>
        <v>1</v>
      </c>
    </row>
    <row r="31" spans="1:9">
      <c r="A31" s="190"/>
      <c r="B31" s="193" t="s">
        <v>168</v>
      </c>
      <c r="C31" s="192" t="s">
        <v>169</v>
      </c>
      <c r="D31" s="191" t="s">
        <v>202</v>
      </c>
      <c r="E31" s="198">
        <v>6</v>
      </c>
      <c r="F31" s="190">
        <v>4</v>
      </c>
      <c r="G31" s="199">
        <f t="shared" si="1"/>
        <v>0.66666666666666663</v>
      </c>
      <c r="H31" s="217">
        <v>6</v>
      </c>
      <c r="I31" s="200">
        <f t="shared" si="0"/>
        <v>1</v>
      </c>
    </row>
    <row r="32" spans="1:9">
      <c r="A32" s="190"/>
      <c r="B32" s="193" t="s">
        <v>170</v>
      </c>
      <c r="C32" s="192" t="s">
        <v>171</v>
      </c>
      <c r="D32" s="191" t="s">
        <v>202</v>
      </c>
      <c r="E32" s="198">
        <v>6</v>
      </c>
      <c r="F32" s="190">
        <v>6</v>
      </c>
      <c r="G32" s="199">
        <f t="shared" si="1"/>
        <v>1</v>
      </c>
      <c r="H32" s="217">
        <v>6</v>
      </c>
      <c r="I32" s="200">
        <f t="shared" si="0"/>
        <v>1</v>
      </c>
    </row>
    <row r="33" spans="1:11">
      <c r="A33" s="190"/>
      <c r="B33" s="193" t="s">
        <v>172</v>
      </c>
      <c r="C33" s="192" t="s">
        <v>173</v>
      </c>
      <c r="D33" s="191" t="s">
        <v>202</v>
      </c>
      <c r="E33" s="198">
        <v>6</v>
      </c>
      <c r="F33" s="190">
        <v>2</v>
      </c>
      <c r="G33" s="199">
        <f t="shared" si="1"/>
        <v>0.33333333333333331</v>
      </c>
      <c r="H33" s="217">
        <v>6</v>
      </c>
      <c r="I33" s="200">
        <f t="shared" si="0"/>
        <v>1</v>
      </c>
    </row>
    <row r="34" spans="1:11">
      <c r="A34" s="190"/>
      <c r="B34" s="193" t="s">
        <v>174</v>
      </c>
      <c r="C34" s="192" t="s">
        <v>175</v>
      </c>
      <c r="D34" s="191" t="s">
        <v>203</v>
      </c>
      <c r="E34" s="198">
        <v>10</v>
      </c>
      <c r="F34" s="190">
        <v>0</v>
      </c>
      <c r="G34" s="199">
        <f t="shared" si="1"/>
        <v>0</v>
      </c>
      <c r="H34" s="217">
        <v>10</v>
      </c>
      <c r="I34" s="200">
        <f t="shared" si="0"/>
        <v>1</v>
      </c>
    </row>
    <row r="35" spans="1:11">
      <c r="A35" s="190"/>
      <c r="B35" s="193" t="s">
        <v>176</v>
      </c>
      <c r="C35" s="192" t="s">
        <v>177</v>
      </c>
      <c r="D35" s="191" t="s">
        <v>202</v>
      </c>
      <c r="E35" s="198">
        <v>6</v>
      </c>
      <c r="F35" s="190">
        <v>6</v>
      </c>
      <c r="G35" s="199">
        <f t="shared" si="1"/>
        <v>1</v>
      </c>
      <c r="H35" s="217">
        <v>6</v>
      </c>
      <c r="I35" s="200">
        <f t="shared" si="0"/>
        <v>1</v>
      </c>
    </row>
    <row r="36" spans="1:11">
      <c r="A36" s="190"/>
      <c r="B36" s="193" t="s">
        <v>178</v>
      </c>
      <c r="C36" s="192" t="s">
        <v>179</v>
      </c>
      <c r="D36" s="191" t="s">
        <v>202</v>
      </c>
      <c r="E36" s="198">
        <v>6</v>
      </c>
      <c r="F36" s="190">
        <v>4</v>
      </c>
      <c r="G36" s="199">
        <f t="shared" si="1"/>
        <v>0.66666666666666663</v>
      </c>
      <c r="H36" s="217">
        <v>6</v>
      </c>
      <c r="I36" s="200">
        <f t="shared" si="0"/>
        <v>1</v>
      </c>
    </row>
    <row r="37" spans="1:11">
      <c r="A37" s="190"/>
      <c r="B37" s="193" t="s">
        <v>180</v>
      </c>
      <c r="C37" s="192" t="s">
        <v>181</v>
      </c>
      <c r="D37" s="191" t="s">
        <v>202</v>
      </c>
      <c r="E37" s="198">
        <v>6</v>
      </c>
      <c r="F37" s="190">
        <v>0</v>
      </c>
      <c r="G37" s="199">
        <f t="shared" si="1"/>
        <v>0</v>
      </c>
      <c r="H37" s="217">
        <v>6</v>
      </c>
      <c r="I37" s="200">
        <f t="shared" si="0"/>
        <v>1</v>
      </c>
    </row>
    <row r="38" spans="1:11">
      <c r="A38" s="190"/>
      <c r="B38" s="193" t="s">
        <v>182</v>
      </c>
      <c r="C38" s="192" t="s">
        <v>4</v>
      </c>
      <c r="D38" s="191" t="s">
        <v>202</v>
      </c>
      <c r="E38" s="198">
        <v>6</v>
      </c>
      <c r="F38" s="190">
        <v>2</v>
      </c>
      <c r="G38" s="199">
        <f t="shared" si="1"/>
        <v>0.33333333333333331</v>
      </c>
      <c r="H38" s="217">
        <v>6</v>
      </c>
      <c r="I38" s="200">
        <f t="shared" si="0"/>
        <v>1</v>
      </c>
    </row>
    <row r="39" spans="1:11">
      <c r="A39" s="190"/>
      <c r="B39" s="193" t="s">
        <v>183</v>
      </c>
      <c r="C39" s="192" t="s">
        <v>184</v>
      </c>
      <c r="D39" s="191" t="s">
        <v>204</v>
      </c>
      <c r="E39" s="198">
        <v>4</v>
      </c>
      <c r="F39" s="190">
        <v>0</v>
      </c>
      <c r="G39" s="199">
        <f t="shared" si="1"/>
        <v>0</v>
      </c>
      <c r="H39" s="217">
        <v>4</v>
      </c>
      <c r="I39" s="200">
        <f t="shared" si="0"/>
        <v>1</v>
      </c>
    </row>
    <row r="40" spans="1:11" ht="12.75" thickBot="1">
      <c r="A40" s="194"/>
      <c r="B40" s="195" t="s">
        <v>185</v>
      </c>
      <c r="C40" s="196" t="s">
        <v>186</v>
      </c>
      <c r="D40" s="201" t="s">
        <v>202</v>
      </c>
      <c r="E40" s="202">
        <v>6</v>
      </c>
      <c r="F40" s="190">
        <v>4</v>
      </c>
      <c r="G40" s="219">
        <f t="shared" si="1"/>
        <v>0.66666666666666663</v>
      </c>
      <c r="H40" s="217">
        <v>6</v>
      </c>
      <c r="I40" s="203">
        <f t="shared" si="0"/>
        <v>1</v>
      </c>
    </row>
    <row r="41" spans="1:11" ht="12.75" thickBot="1">
      <c r="A41" s="204"/>
      <c r="B41" s="205"/>
      <c r="C41" s="205"/>
      <c r="D41" s="205" t="s">
        <v>254</v>
      </c>
      <c r="E41" s="206">
        <f>SUM(E15:E40)</f>
        <v>198</v>
      </c>
      <c r="F41" s="220">
        <f>SUM(F15:F40)</f>
        <v>118</v>
      </c>
      <c r="G41" s="221">
        <f>F41/E41</f>
        <v>0.59595959595959591</v>
      </c>
      <c r="H41" s="222">
        <f>SUM(H15:H40)</f>
        <v>195</v>
      </c>
      <c r="I41" s="207">
        <f t="shared" si="0"/>
        <v>0.98484848484848486</v>
      </c>
    </row>
    <row r="43" spans="1:11" ht="23.25" customHeight="1">
      <c r="B43" s="760" t="s">
        <v>14</v>
      </c>
      <c r="C43" s="760"/>
      <c r="D43" s="760"/>
      <c r="E43" s="760"/>
      <c r="F43" s="760"/>
      <c r="G43" s="760"/>
    </row>
    <row r="44" spans="1:11" ht="15" customHeight="1">
      <c r="B44" s="1"/>
      <c r="C44" s="1"/>
      <c r="D44" s="1"/>
      <c r="E44" s="2"/>
      <c r="F44" s="209" t="s">
        <v>206</v>
      </c>
      <c r="G44" s="210"/>
      <c r="H44" s="684" t="str">
        <f>SATRIA!H44</f>
        <v>26 AGUSTUS - 03 SEP  2024</v>
      </c>
      <c r="I44" s="684"/>
    </row>
    <row r="45" spans="1:11" ht="21" customHeight="1">
      <c r="B45" s="761" t="s">
        <v>0</v>
      </c>
      <c r="C45" s="761" t="s">
        <v>7</v>
      </c>
      <c r="D45" s="763" t="s">
        <v>8</v>
      </c>
      <c r="E45" s="764"/>
      <c r="F45" s="761" t="s">
        <v>9</v>
      </c>
      <c r="G45" s="765" t="s">
        <v>10</v>
      </c>
      <c r="H45" s="765"/>
      <c r="I45" s="765"/>
      <c r="J45" s="765"/>
      <c r="K45" s="765"/>
    </row>
    <row r="46" spans="1:11" ht="19.5" customHeight="1">
      <c r="B46" s="762"/>
      <c r="C46" s="762"/>
      <c r="D46" s="539" t="s">
        <v>11</v>
      </c>
      <c r="E46" s="539" t="s">
        <v>12</v>
      </c>
      <c r="F46" s="762"/>
      <c r="G46" s="766" t="s">
        <v>13</v>
      </c>
      <c r="H46" s="766"/>
      <c r="I46" s="766"/>
      <c r="J46" s="766"/>
      <c r="K46" s="766"/>
    </row>
    <row r="47" spans="1:11" ht="21" customHeight="1">
      <c r="B47" s="761">
        <f>A5</f>
        <v>9</v>
      </c>
      <c r="C47" s="768" t="str">
        <f>D5</f>
        <v>RIVO RAMADHAN TANJUNG</v>
      </c>
      <c r="D47" s="771">
        <f>L5</f>
        <v>59.595959595959592</v>
      </c>
      <c r="E47" s="774">
        <f>O5</f>
        <v>98.484848484848484</v>
      </c>
      <c r="F47" s="777" t="str">
        <f>IF(E47="","",IF(E47&lt;80,"D",IF(E47&lt;86,"C",IF(E47&lt;90,"B",IF(E47&lt;100,"A","S")))))</f>
        <v>A</v>
      </c>
      <c r="G47" s="758" t="s">
        <v>349</v>
      </c>
      <c r="H47" s="759"/>
      <c r="I47" s="759"/>
      <c r="J47" s="759"/>
      <c r="K47" s="759"/>
    </row>
    <row r="48" spans="1:11" ht="21" customHeight="1">
      <c r="B48" s="767"/>
      <c r="C48" s="769"/>
      <c r="D48" s="772"/>
      <c r="E48" s="775"/>
      <c r="F48" s="778" t="str">
        <f>IF(E48="","",IF(E48&lt;30,"D",IF(E48&lt;43,"C",IF(E48&lt;47,"B",IF(E48&lt;49,"A","S")))))</f>
        <v/>
      </c>
      <c r="G48" s="759"/>
      <c r="H48" s="759"/>
      <c r="I48" s="759"/>
      <c r="J48" s="759"/>
      <c r="K48" s="759"/>
    </row>
    <row r="49" spans="2:11" ht="21" customHeight="1">
      <c r="B49" s="767"/>
      <c r="C49" s="769"/>
      <c r="D49" s="772"/>
      <c r="E49" s="775"/>
      <c r="F49" s="778" t="str">
        <f>IF(E49="","",IF(E49&lt;30,"D",IF(E49&lt;43,"C",IF(E49&lt;47,"B",IF(E49&lt;49,"A","S")))))</f>
        <v/>
      </c>
      <c r="G49" s="759"/>
      <c r="H49" s="759"/>
      <c r="I49" s="759"/>
      <c r="J49" s="759"/>
      <c r="K49" s="759"/>
    </row>
    <row r="50" spans="2:11" ht="21" customHeight="1">
      <c r="B50" s="762"/>
      <c r="C50" s="770"/>
      <c r="D50" s="773"/>
      <c r="E50" s="776"/>
      <c r="F50" s="779" t="str">
        <f>IF(E50="","",IF(E50&lt;30,"D",IF(E50&lt;43,"C",IF(E50&lt;47,"B",IF(E50&lt;49,"A","S")))))</f>
        <v/>
      </c>
      <c r="G50" s="759"/>
      <c r="H50" s="759"/>
      <c r="I50" s="759"/>
      <c r="J50" s="759"/>
      <c r="K50" s="759"/>
    </row>
  </sheetData>
  <mergeCells count="31">
    <mergeCell ref="G47:K50"/>
    <mergeCell ref="B43:G43"/>
    <mergeCell ref="B45:B46"/>
    <mergeCell ref="C45:C46"/>
    <mergeCell ref="D45:E45"/>
    <mergeCell ref="F45:F46"/>
    <mergeCell ref="G45:K45"/>
    <mergeCell ref="G46:K46"/>
    <mergeCell ref="B47:B50"/>
    <mergeCell ref="C47:C50"/>
    <mergeCell ref="D47:D50"/>
    <mergeCell ref="E47:E50"/>
    <mergeCell ref="F47:F50"/>
    <mergeCell ref="A13:B14"/>
    <mergeCell ref="C13:C14"/>
    <mergeCell ref="D13:E14"/>
    <mergeCell ref="F13:I13"/>
    <mergeCell ref="F14:G14"/>
    <mergeCell ref="H14:I14"/>
    <mergeCell ref="Q5:R11"/>
    <mergeCell ref="A3:C4"/>
    <mergeCell ref="D3:G4"/>
    <mergeCell ref="H3:I4"/>
    <mergeCell ref="L4:M4"/>
    <mergeCell ref="O4:P4"/>
    <mergeCell ref="Q4:R4"/>
    <mergeCell ref="A5:C11"/>
    <mergeCell ref="D5:G11"/>
    <mergeCell ref="H5:I11"/>
    <mergeCell ref="L5:M11"/>
    <mergeCell ref="O5:P11"/>
  </mergeCells>
  <printOptions horizontalCentered="1"/>
  <pageMargins left="0.45" right="0.45" top="0.75" bottom="0.75" header="0.3" footer="0.3"/>
  <pageSetup paperSize="9" scale="61" orientation="landscape" horizontalDpi="0" verticalDpi="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92D050"/>
  </sheetPr>
  <dimension ref="A2:R50"/>
  <sheetViews>
    <sheetView showGridLines="0" zoomScale="110" zoomScaleNormal="110" workbookViewId="0">
      <selection activeCell="H5" sqref="H5:I11"/>
    </sheetView>
  </sheetViews>
  <sheetFormatPr defaultColWidth="9.140625" defaultRowHeight="12"/>
  <cols>
    <col min="1" max="1" width="9" style="186" customWidth="1"/>
    <col min="2" max="2" width="5.7109375" style="186" customWidth="1"/>
    <col min="3" max="3" width="23.7109375" style="186" customWidth="1"/>
    <col min="4" max="4" width="11.42578125" style="186" bestFit="1" customWidth="1"/>
    <col min="5" max="5" width="11.42578125" style="186" customWidth="1"/>
    <col min="6" max="9" width="10.7109375" style="186" customWidth="1"/>
    <col min="10" max="16" width="9.140625" style="186"/>
    <col min="17" max="18" width="10" style="186" customWidth="1"/>
    <col min="19" max="19" width="9.140625" style="186"/>
    <col min="20" max="20" width="9.140625" style="186" customWidth="1"/>
    <col min="21" max="21" width="2" style="186" customWidth="1"/>
    <col min="22" max="16384" width="9.140625" style="186"/>
  </cols>
  <sheetData>
    <row r="2" spans="1:18" ht="12.75" thickBot="1"/>
    <row r="3" spans="1:18" ht="12.75" thickBot="1">
      <c r="A3" s="724" t="s">
        <v>187</v>
      </c>
      <c r="B3" s="724"/>
      <c r="C3" s="724"/>
      <c r="D3" s="725" t="s">
        <v>7</v>
      </c>
      <c r="E3" s="725"/>
      <c r="F3" s="725"/>
      <c r="G3" s="725"/>
      <c r="H3" s="725" t="s">
        <v>188</v>
      </c>
      <c r="I3" s="725"/>
      <c r="L3" s="208"/>
      <c r="O3" s="208"/>
    </row>
    <row r="4" spans="1:18" ht="18" thickBot="1">
      <c r="A4" s="724"/>
      <c r="B4" s="724"/>
      <c r="C4" s="724"/>
      <c r="D4" s="725"/>
      <c r="E4" s="725"/>
      <c r="F4" s="725"/>
      <c r="G4" s="725"/>
      <c r="H4" s="725"/>
      <c r="I4" s="725"/>
      <c r="L4" s="726" t="s">
        <v>189</v>
      </c>
      <c r="M4" s="727"/>
      <c r="O4" s="728" t="s">
        <v>190</v>
      </c>
      <c r="P4" s="729"/>
      <c r="Q4" s="730" t="s">
        <v>271</v>
      </c>
      <c r="R4" s="731"/>
    </row>
    <row r="5" spans="1:18" ht="12.75" customHeight="1" thickBot="1">
      <c r="A5" s="732">
        <f>PESERTA!A17</f>
        <v>9</v>
      </c>
      <c r="B5" s="732"/>
      <c r="C5" s="732"/>
      <c r="D5" s="733" t="str">
        <f>PESERTA!C17</f>
        <v>RIVO RAMADHAN TANJUNG</v>
      </c>
      <c r="E5" s="733"/>
      <c r="F5" s="733"/>
      <c r="G5" s="733"/>
      <c r="H5" s="734"/>
      <c r="I5" s="735"/>
      <c r="L5" s="740">
        <f>G41*100</f>
        <v>59.595959595959592</v>
      </c>
      <c r="M5" s="741"/>
      <c r="O5" s="740">
        <f>I41*100</f>
        <v>100</v>
      </c>
      <c r="P5" s="741"/>
      <c r="Q5" s="718" t="str">
        <f>IF(AND(I15&gt;=0.5,I16&gt;=0.5,I17&gt;=0.5,I18&gt;=0.5,I19&gt;=0.5,I20&gt;=0.5,I21&gt;=0.5,I22&gt;=0.5,I23&gt;=0.5,I24&gt;=0.5,I25&gt;=0.5,I26&gt;=0.5,I27&gt;=0.5,I28&gt;=0.5,I29&gt;=0.5,I30&gt;=0.5,I31&gt;=0.5,I32&gt;=0.5,I33&gt;=0.5,I34&gt;=0.5,I35&gt;=0.5,I36&gt;=0.5,I37&gt;=0.5,I38&gt;=0.5,I39&gt;=0.5,I40&gt;=0.5),"PASS","NOT PASS")</f>
        <v>PASS</v>
      </c>
      <c r="R5" s="719"/>
    </row>
    <row r="6" spans="1:18" ht="12.75" customHeight="1" thickBot="1">
      <c r="A6" s="732"/>
      <c r="B6" s="732"/>
      <c r="C6" s="732"/>
      <c r="D6" s="733"/>
      <c r="E6" s="733"/>
      <c r="F6" s="733"/>
      <c r="G6" s="733"/>
      <c r="H6" s="736"/>
      <c r="I6" s="737"/>
      <c r="L6" s="742"/>
      <c r="M6" s="743"/>
      <c r="O6" s="742"/>
      <c r="P6" s="743"/>
      <c r="Q6" s="720"/>
      <c r="R6" s="721"/>
    </row>
    <row r="7" spans="1:18" ht="12.75" customHeight="1" thickBot="1">
      <c r="A7" s="732"/>
      <c r="B7" s="732"/>
      <c r="C7" s="732"/>
      <c r="D7" s="733"/>
      <c r="E7" s="733"/>
      <c r="F7" s="733"/>
      <c r="G7" s="733"/>
      <c r="H7" s="736"/>
      <c r="I7" s="737"/>
      <c r="L7" s="742"/>
      <c r="M7" s="743"/>
      <c r="O7" s="742"/>
      <c r="P7" s="743"/>
      <c r="Q7" s="720"/>
      <c r="R7" s="721"/>
    </row>
    <row r="8" spans="1:18" ht="12.75" customHeight="1" thickBot="1">
      <c r="A8" s="732"/>
      <c r="B8" s="732"/>
      <c r="C8" s="732"/>
      <c r="D8" s="733"/>
      <c r="E8" s="733"/>
      <c r="F8" s="733"/>
      <c r="G8" s="733"/>
      <c r="H8" s="736"/>
      <c r="I8" s="737"/>
      <c r="L8" s="742"/>
      <c r="M8" s="743"/>
      <c r="O8" s="742"/>
      <c r="P8" s="743"/>
      <c r="Q8" s="720"/>
      <c r="R8" s="721"/>
    </row>
    <row r="9" spans="1:18" ht="12.75" customHeight="1" thickBot="1">
      <c r="A9" s="732"/>
      <c r="B9" s="732"/>
      <c r="C9" s="732"/>
      <c r="D9" s="733"/>
      <c r="E9" s="733"/>
      <c r="F9" s="733"/>
      <c r="G9" s="733"/>
      <c r="H9" s="736"/>
      <c r="I9" s="737"/>
      <c r="L9" s="742"/>
      <c r="M9" s="743"/>
      <c r="O9" s="742"/>
      <c r="P9" s="743"/>
      <c r="Q9" s="720"/>
      <c r="R9" s="721"/>
    </row>
    <row r="10" spans="1:18" ht="12.75" customHeight="1" thickBot="1">
      <c r="A10" s="732"/>
      <c r="B10" s="732"/>
      <c r="C10" s="732"/>
      <c r="D10" s="733"/>
      <c r="E10" s="733"/>
      <c r="F10" s="733"/>
      <c r="G10" s="733"/>
      <c r="H10" s="736"/>
      <c r="I10" s="737"/>
      <c r="L10" s="742"/>
      <c r="M10" s="743"/>
      <c r="O10" s="742"/>
      <c r="P10" s="743"/>
      <c r="Q10" s="720"/>
      <c r="R10" s="721"/>
    </row>
    <row r="11" spans="1:18" ht="12.75" customHeight="1" thickBot="1">
      <c r="A11" s="732"/>
      <c r="B11" s="732"/>
      <c r="C11" s="732"/>
      <c r="D11" s="733"/>
      <c r="E11" s="733"/>
      <c r="F11" s="733"/>
      <c r="G11" s="733"/>
      <c r="H11" s="738"/>
      <c r="I11" s="739"/>
      <c r="L11" s="744"/>
      <c r="M11" s="745"/>
      <c r="O11" s="744"/>
      <c r="P11" s="745"/>
      <c r="Q11" s="722"/>
      <c r="R11" s="723"/>
    </row>
    <row r="12" spans="1:18" ht="12.75" thickBot="1"/>
    <row r="13" spans="1:18" ht="12.75" thickBot="1">
      <c r="A13" s="734" t="s">
        <v>134</v>
      </c>
      <c r="B13" s="746"/>
      <c r="C13" s="748" t="s">
        <v>135</v>
      </c>
      <c r="D13" s="750" t="s">
        <v>191</v>
      </c>
      <c r="E13" s="735"/>
      <c r="F13" s="751" t="s">
        <v>6</v>
      </c>
      <c r="G13" s="752"/>
      <c r="H13" s="752"/>
      <c r="I13" s="753"/>
    </row>
    <row r="14" spans="1:18" ht="12.75" thickBot="1">
      <c r="A14" s="738"/>
      <c r="B14" s="747"/>
      <c r="C14" s="749"/>
      <c r="D14" s="747"/>
      <c r="E14" s="739"/>
      <c r="F14" s="754" t="s">
        <v>192</v>
      </c>
      <c r="G14" s="755"/>
      <c r="H14" s="756" t="s">
        <v>193</v>
      </c>
      <c r="I14" s="757"/>
    </row>
    <row r="15" spans="1:18">
      <c r="A15" s="187" t="s">
        <v>136</v>
      </c>
      <c r="B15" s="188"/>
      <c r="C15" s="189" t="s">
        <v>137</v>
      </c>
      <c r="D15" s="188" t="s">
        <v>205</v>
      </c>
      <c r="E15" s="197">
        <v>39</v>
      </c>
      <c r="F15" s="214">
        <v>32</v>
      </c>
      <c r="G15" s="215">
        <f>F15/E15</f>
        <v>0.82051282051282048</v>
      </c>
      <c r="H15" s="216">
        <v>39</v>
      </c>
      <c r="I15" s="218">
        <f t="shared" ref="I15:I41" si="0">H15/E15</f>
        <v>1</v>
      </c>
    </row>
    <row r="16" spans="1:18">
      <c r="A16" s="190" t="s">
        <v>138</v>
      </c>
      <c r="B16" s="191"/>
      <c r="C16" s="192" t="s">
        <v>139</v>
      </c>
      <c r="D16" s="191" t="s">
        <v>194</v>
      </c>
      <c r="E16" s="198">
        <v>5</v>
      </c>
      <c r="F16" s="190">
        <v>1</v>
      </c>
      <c r="G16" s="199">
        <f t="shared" ref="G16:G40" si="1">F16/E16</f>
        <v>0.2</v>
      </c>
      <c r="H16" s="217">
        <v>5</v>
      </c>
      <c r="I16" s="200">
        <f t="shared" si="0"/>
        <v>1</v>
      </c>
    </row>
    <row r="17" spans="1:9">
      <c r="A17" s="190" t="s">
        <v>140</v>
      </c>
      <c r="B17" s="191"/>
      <c r="C17" s="192" t="s">
        <v>141</v>
      </c>
      <c r="D17" s="191" t="s">
        <v>194</v>
      </c>
      <c r="E17" s="198">
        <v>5</v>
      </c>
      <c r="F17" s="190">
        <v>0</v>
      </c>
      <c r="G17" s="199">
        <f t="shared" si="1"/>
        <v>0</v>
      </c>
      <c r="H17" s="217">
        <v>5</v>
      </c>
      <c r="I17" s="200">
        <f t="shared" si="0"/>
        <v>1</v>
      </c>
    </row>
    <row r="18" spans="1:9">
      <c r="A18" s="190" t="s">
        <v>142</v>
      </c>
      <c r="B18" s="191"/>
      <c r="C18" s="192" t="s">
        <v>143</v>
      </c>
      <c r="D18" s="191" t="s">
        <v>195</v>
      </c>
      <c r="E18" s="198">
        <v>3</v>
      </c>
      <c r="F18" s="190">
        <v>3</v>
      </c>
      <c r="G18" s="199">
        <f t="shared" si="1"/>
        <v>1</v>
      </c>
      <c r="H18" s="217">
        <v>3</v>
      </c>
      <c r="I18" s="200">
        <f t="shared" si="0"/>
        <v>1</v>
      </c>
    </row>
    <row r="19" spans="1:9">
      <c r="A19" s="190" t="s">
        <v>144</v>
      </c>
      <c r="B19" s="191"/>
      <c r="C19" s="192" t="s">
        <v>145</v>
      </c>
      <c r="D19" s="191" t="s">
        <v>196</v>
      </c>
      <c r="E19" s="198">
        <v>10</v>
      </c>
      <c r="F19" s="190">
        <v>9</v>
      </c>
      <c r="G19" s="199">
        <f t="shared" si="1"/>
        <v>0.9</v>
      </c>
      <c r="H19" s="217">
        <v>10</v>
      </c>
      <c r="I19" s="200">
        <f t="shared" si="0"/>
        <v>1</v>
      </c>
    </row>
    <row r="20" spans="1:9">
      <c r="A20" s="190" t="s">
        <v>146</v>
      </c>
      <c r="B20" s="191"/>
      <c r="C20" s="192" t="s">
        <v>147</v>
      </c>
      <c r="D20" s="191" t="s">
        <v>194</v>
      </c>
      <c r="E20" s="198">
        <v>5</v>
      </c>
      <c r="F20" s="190">
        <v>3</v>
      </c>
      <c r="G20" s="199">
        <f t="shared" si="1"/>
        <v>0.6</v>
      </c>
      <c r="H20" s="217">
        <v>5</v>
      </c>
      <c r="I20" s="200">
        <f t="shared" si="0"/>
        <v>1</v>
      </c>
    </row>
    <row r="21" spans="1:9">
      <c r="A21" s="190" t="s">
        <v>148</v>
      </c>
      <c r="B21" s="191"/>
      <c r="C21" s="192" t="s">
        <v>149</v>
      </c>
      <c r="D21" s="191" t="s">
        <v>194</v>
      </c>
      <c r="E21" s="198">
        <v>5</v>
      </c>
      <c r="F21" s="190">
        <v>4</v>
      </c>
      <c r="G21" s="199">
        <f t="shared" si="1"/>
        <v>0.8</v>
      </c>
      <c r="H21" s="217">
        <v>5</v>
      </c>
      <c r="I21" s="200">
        <f t="shared" si="0"/>
        <v>1</v>
      </c>
    </row>
    <row r="22" spans="1:9">
      <c r="A22" s="190" t="s">
        <v>150</v>
      </c>
      <c r="B22" s="191"/>
      <c r="C22" s="192" t="s">
        <v>151</v>
      </c>
      <c r="D22" s="191" t="s">
        <v>197</v>
      </c>
      <c r="E22" s="198">
        <v>27</v>
      </c>
      <c r="F22" s="190">
        <v>18</v>
      </c>
      <c r="G22" s="199">
        <f t="shared" si="1"/>
        <v>0.66666666666666663</v>
      </c>
      <c r="H22" s="217">
        <v>27</v>
      </c>
      <c r="I22" s="200">
        <f t="shared" si="0"/>
        <v>1</v>
      </c>
    </row>
    <row r="23" spans="1:9">
      <c r="A23" s="190" t="s">
        <v>152</v>
      </c>
      <c r="B23" s="191"/>
      <c r="C23" s="192" t="s">
        <v>153</v>
      </c>
      <c r="D23" s="191" t="s">
        <v>198</v>
      </c>
      <c r="E23" s="198">
        <v>6</v>
      </c>
      <c r="F23" s="190">
        <v>0</v>
      </c>
      <c r="G23" s="199">
        <f t="shared" si="1"/>
        <v>0</v>
      </c>
      <c r="H23" s="217">
        <v>6</v>
      </c>
      <c r="I23" s="200">
        <f t="shared" si="0"/>
        <v>1</v>
      </c>
    </row>
    <row r="24" spans="1:9">
      <c r="A24" s="190" t="s">
        <v>154</v>
      </c>
      <c r="B24" s="191"/>
      <c r="C24" s="192" t="s">
        <v>155</v>
      </c>
      <c r="D24" s="191" t="s">
        <v>199</v>
      </c>
      <c r="E24" s="198">
        <v>3</v>
      </c>
      <c r="F24" s="190">
        <v>3</v>
      </c>
      <c r="G24" s="199">
        <f t="shared" si="1"/>
        <v>1</v>
      </c>
      <c r="H24" s="217">
        <v>3</v>
      </c>
      <c r="I24" s="200">
        <f t="shared" si="0"/>
        <v>1</v>
      </c>
    </row>
    <row r="25" spans="1:9">
      <c r="A25" s="190" t="s">
        <v>156</v>
      </c>
      <c r="B25" s="191"/>
      <c r="C25" s="192" t="s">
        <v>157</v>
      </c>
      <c r="D25" s="191" t="s">
        <v>199</v>
      </c>
      <c r="E25" s="198">
        <v>3</v>
      </c>
      <c r="F25" s="190">
        <v>3</v>
      </c>
      <c r="G25" s="199">
        <f t="shared" si="1"/>
        <v>1</v>
      </c>
      <c r="H25" s="217">
        <v>3</v>
      </c>
      <c r="I25" s="200">
        <f t="shared" si="0"/>
        <v>1</v>
      </c>
    </row>
    <row r="26" spans="1:9">
      <c r="A26" s="190" t="s">
        <v>158</v>
      </c>
      <c r="B26" s="191"/>
      <c r="C26" s="192" t="s">
        <v>159</v>
      </c>
      <c r="D26" s="191" t="s">
        <v>199</v>
      </c>
      <c r="E26" s="198">
        <v>3</v>
      </c>
      <c r="F26" s="190">
        <v>0</v>
      </c>
      <c r="G26" s="199">
        <f t="shared" si="1"/>
        <v>0</v>
      </c>
      <c r="H26" s="217">
        <v>3</v>
      </c>
      <c r="I26" s="200">
        <f t="shared" si="0"/>
        <v>1</v>
      </c>
    </row>
    <row r="27" spans="1:9">
      <c r="A27" s="190" t="s">
        <v>160</v>
      </c>
      <c r="B27" s="191"/>
      <c r="C27" s="192" t="s">
        <v>5</v>
      </c>
      <c r="D27" s="191" t="s">
        <v>199</v>
      </c>
      <c r="E27" s="198">
        <v>3</v>
      </c>
      <c r="F27" s="190">
        <v>0</v>
      </c>
      <c r="G27" s="199">
        <f t="shared" si="1"/>
        <v>0</v>
      </c>
      <c r="H27" s="217">
        <v>3</v>
      </c>
      <c r="I27" s="200">
        <f t="shared" si="0"/>
        <v>1</v>
      </c>
    </row>
    <row r="28" spans="1:9">
      <c r="A28" s="190" t="s">
        <v>161</v>
      </c>
      <c r="B28" s="191"/>
      <c r="C28" s="192" t="s">
        <v>162</v>
      </c>
      <c r="D28" s="191" t="s">
        <v>199</v>
      </c>
      <c r="E28" s="198">
        <v>3</v>
      </c>
      <c r="F28" s="190">
        <v>0</v>
      </c>
      <c r="G28" s="199">
        <f t="shared" si="1"/>
        <v>0</v>
      </c>
      <c r="H28" s="217">
        <v>3</v>
      </c>
      <c r="I28" s="200">
        <f t="shared" si="0"/>
        <v>1</v>
      </c>
    </row>
    <row r="29" spans="1:9">
      <c r="A29" s="190" t="s">
        <v>163</v>
      </c>
      <c r="B29" s="191"/>
      <c r="C29" s="192" t="s">
        <v>164</v>
      </c>
      <c r="D29" s="191" t="s">
        <v>200</v>
      </c>
      <c r="E29" s="198">
        <v>4</v>
      </c>
      <c r="F29" s="190">
        <v>2</v>
      </c>
      <c r="G29" s="199">
        <f t="shared" si="1"/>
        <v>0.5</v>
      </c>
      <c r="H29" s="217">
        <v>4</v>
      </c>
      <c r="I29" s="200">
        <f t="shared" si="0"/>
        <v>1</v>
      </c>
    </row>
    <row r="30" spans="1:9">
      <c r="A30" s="190" t="s">
        <v>165</v>
      </c>
      <c r="B30" s="193" t="s">
        <v>166</v>
      </c>
      <c r="C30" s="192" t="s">
        <v>167</v>
      </c>
      <c r="D30" s="191" t="s">
        <v>201</v>
      </c>
      <c r="E30" s="198">
        <v>12</v>
      </c>
      <c r="F30" s="190">
        <v>12</v>
      </c>
      <c r="G30" s="199">
        <f t="shared" si="1"/>
        <v>1</v>
      </c>
      <c r="H30" s="217">
        <v>12</v>
      </c>
      <c r="I30" s="200">
        <f t="shared" si="0"/>
        <v>1</v>
      </c>
    </row>
    <row r="31" spans="1:9">
      <c r="A31" s="190"/>
      <c r="B31" s="193" t="s">
        <v>168</v>
      </c>
      <c r="C31" s="192" t="s">
        <v>169</v>
      </c>
      <c r="D31" s="191" t="s">
        <v>202</v>
      </c>
      <c r="E31" s="198">
        <v>6</v>
      </c>
      <c r="F31" s="190">
        <v>4</v>
      </c>
      <c r="G31" s="199">
        <f t="shared" si="1"/>
        <v>0.66666666666666663</v>
      </c>
      <c r="H31" s="217">
        <v>6</v>
      </c>
      <c r="I31" s="200">
        <f t="shared" si="0"/>
        <v>1</v>
      </c>
    </row>
    <row r="32" spans="1:9">
      <c r="A32" s="190"/>
      <c r="B32" s="193" t="s">
        <v>170</v>
      </c>
      <c r="C32" s="192" t="s">
        <v>171</v>
      </c>
      <c r="D32" s="191" t="s">
        <v>202</v>
      </c>
      <c r="E32" s="198">
        <v>6</v>
      </c>
      <c r="F32" s="190">
        <v>6</v>
      </c>
      <c r="G32" s="199">
        <f t="shared" si="1"/>
        <v>1</v>
      </c>
      <c r="H32" s="217">
        <v>6</v>
      </c>
      <c r="I32" s="200">
        <f t="shared" si="0"/>
        <v>1</v>
      </c>
    </row>
    <row r="33" spans="1:11">
      <c r="A33" s="190"/>
      <c r="B33" s="193" t="s">
        <v>172</v>
      </c>
      <c r="C33" s="192" t="s">
        <v>173</v>
      </c>
      <c r="D33" s="191" t="s">
        <v>202</v>
      </c>
      <c r="E33" s="198">
        <v>6</v>
      </c>
      <c r="F33" s="190">
        <v>2</v>
      </c>
      <c r="G33" s="199">
        <f t="shared" si="1"/>
        <v>0.33333333333333331</v>
      </c>
      <c r="H33" s="217">
        <v>6</v>
      </c>
      <c r="I33" s="200">
        <f t="shared" si="0"/>
        <v>1</v>
      </c>
    </row>
    <row r="34" spans="1:11">
      <c r="A34" s="190"/>
      <c r="B34" s="193" t="s">
        <v>174</v>
      </c>
      <c r="C34" s="192" t="s">
        <v>175</v>
      </c>
      <c r="D34" s="191" t="s">
        <v>203</v>
      </c>
      <c r="E34" s="198">
        <v>10</v>
      </c>
      <c r="F34" s="190">
        <v>0</v>
      </c>
      <c r="G34" s="199">
        <f t="shared" si="1"/>
        <v>0</v>
      </c>
      <c r="H34" s="217">
        <v>10</v>
      </c>
      <c r="I34" s="200">
        <f t="shared" si="0"/>
        <v>1</v>
      </c>
    </row>
    <row r="35" spans="1:11">
      <c r="A35" s="190"/>
      <c r="B35" s="193" t="s">
        <v>176</v>
      </c>
      <c r="C35" s="192" t="s">
        <v>177</v>
      </c>
      <c r="D35" s="191" t="s">
        <v>202</v>
      </c>
      <c r="E35" s="198">
        <v>6</v>
      </c>
      <c r="F35" s="190">
        <v>6</v>
      </c>
      <c r="G35" s="199">
        <f t="shared" si="1"/>
        <v>1</v>
      </c>
      <c r="H35" s="217">
        <v>6</v>
      </c>
      <c r="I35" s="200">
        <f t="shared" si="0"/>
        <v>1</v>
      </c>
    </row>
    <row r="36" spans="1:11">
      <c r="A36" s="190"/>
      <c r="B36" s="193" t="s">
        <v>178</v>
      </c>
      <c r="C36" s="192" t="s">
        <v>179</v>
      </c>
      <c r="D36" s="191" t="s">
        <v>202</v>
      </c>
      <c r="E36" s="198">
        <v>6</v>
      </c>
      <c r="F36" s="190">
        <v>4</v>
      </c>
      <c r="G36" s="199">
        <f t="shared" si="1"/>
        <v>0.66666666666666663</v>
      </c>
      <c r="H36" s="217">
        <v>6</v>
      </c>
      <c r="I36" s="200">
        <f t="shared" si="0"/>
        <v>1</v>
      </c>
    </row>
    <row r="37" spans="1:11">
      <c r="A37" s="190"/>
      <c r="B37" s="193" t="s">
        <v>180</v>
      </c>
      <c r="C37" s="192" t="s">
        <v>181</v>
      </c>
      <c r="D37" s="191" t="s">
        <v>202</v>
      </c>
      <c r="E37" s="198">
        <v>6</v>
      </c>
      <c r="F37" s="190">
        <v>0</v>
      </c>
      <c r="G37" s="199">
        <f t="shared" si="1"/>
        <v>0</v>
      </c>
      <c r="H37" s="217">
        <v>6</v>
      </c>
      <c r="I37" s="200">
        <f t="shared" si="0"/>
        <v>1</v>
      </c>
    </row>
    <row r="38" spans="1:11">
      <c r="A38" s="190"/>
      <c r="B38" s="193" t="s">
        <v>182</v>
      </c>
      <c r="C38" s="192" t="s">
        <v>4</v>
      </c>
      <c r="D38" s="191" t="s">
        <v>202</v>
      </c>
      <c r="E38" s="198">
        <v>6</v>
      </c>
      <c r="F38" s="190">
        <v>2</v>
      </c>
      <c r="G38" s="199">
        <f t="shared" si="1"/>
        <v>0.33333333333333331</v>
      </c>
      <c r="H38" s="217">
        <v>6</v>
      </c>
      <c r="I38" s="200">
        <f t="shared" si="0"/>
        <v>1</v>
      </c>
    </row>
    <row r="39" spans="1:11">
      <c r="A39" s="190"/>
      <c r="B39" s="193" t="s">
        <v>183</v>
      </c>
      <c r="C39" s="192" t="s">
        <v>184</v>
      </c>
      <c r="D39" s="191" t="s">
        <v>204</v>
      </c>
      <c r="E39" s="198">
        <v>4</v>
      </c>
      <c r="F39" s="190">
        <v>0</v>
      </c>
      <c r="G39" s="199">
        <f t="shared" si="1"/>
        <v>0</v>
      </c>
      <c r="H39" s="217">
        <v>4</v>
      </c>
      <c r="I39" s="200">
        <f t="shared" si="0"/>
        <v>1</v>
      </c>
    </row>
    <row r="40" spans="1:11" ht="12.75" thickBot="1">
      <c r="A40" s="194"/>
      <c r="B40" s="195" t="s">
        <v>185</v>
      </c>
      <c r="C40" s="196" t="s">
        <v>186</v>
      </c>
      <c r="D40" s="201" t="s">
        <v>202</v>
      </c>
      <c r="E40" s="202">
        <v>6</v>
      </c>
      <c r="F40" s="190">
        <v>4</v>
      </c>
      <c r="G40" s="219">
        <f t="shared" si="1"/>
        <v>0.66666666666666663</v>
      </c>
      <c r="H40" s="217">
        <v>6</v>
      </c>
      <c r="I40" s="203">
        <f t="shared" si="0"/>
        <v>1</v>
      </c>
    </row>
    <row r="41" spans="1:11" ht="12.75" thickBot="1">
      <c r="A41" s="204"/>
      <c r="B41" s="205"/>
      <c r="C41" s="205"/>
      <c r="D41" s="205" t="s">
        <v>254</v>
      </c>
      <c r="E41" s="206">
        <f>SUM(E15:E40)</f>
        <v>198</v>
      </c>
      <c r="F41" s="220">
        <f>SUM(F15:F40)</f>
        <v>118</v>
      </c>
      <c r="G41" s="221">
        <f>F41/E41</f>
        <v>0.59595959595959591</v>
      </c>
      <c r="H41" s="222">
        <f>SUM(H15:H40)</f>
        <v>198</v>
      </c>
      <c r="I41" s="207">
        <f t="shared" si="0"/>
        <v>1</v>
      </c>
    </row>
    <row r="43" spans="1:11" ht="23.25" customHeight="1">
      <c r="B43" s="760" t="s">
        <v>14</v>
      </c>
      <c r="C43" s="760"/>
      <c r="D43" s="760"/>
      <c r="E43" s="760"/>
      <c r="F43" s="760"/>
      <c r="G43" s="760"/>
    </row>
    <row r="44" spans="1:11" ht="15" customHeight="1">
      <c r="B44" s="1"/>
      <c r="C44" s="1"/>
      <c r="D44" s="1"/>
      <c r="E44" s="2"/>
      <c r="F44" s="209" t="s">
        <v>206</v>
      </c>
      <c r="G44" s="210"/>
      <c r="H44" s="684" t="str">
        <f>SATRIA!H44</f>
        <v>26 AGUSTUS - 03 SEP  2024</v>
      </c>
      <c r="I44" s="684"/>
    </row>
    <row r="45" spans="1:11" ht="21" customHeight="1">
      <c r="B45" s="761" t="s">
        <v>0</v>
      </c>
      <c r="C45" s="761" t="s">
        <v>7</v>
      </c>
      <c r="D45" s="763" t="s">
        <v>8</v>
      </c>
      <c r="E45" s="764"/>
      <c r="F45" s="761" t="s">
        <v>9</v>
      </c>
      <c r="G45" s="765" t="s">
        <v>10</v>
      </c>
      <c r="H45" s="765"/>
      <c r="I45" s="765"/>
      <c r="J45" s="765"/>
      <c r="K45" s="765"/>
    </row>
    <row r="46" spans="1:11" ht="19.5" customHeight="1">
      <c r="B46" s="762"/>
      <c r="C46" s="762"/>
      <c r="D46" s="671" t="s">
        <v>11</v>
      </c>
      <c r="E46" s="671" t="s">
        <v>12</v>
      </c>
      <c r="F46" s="762"/>
      <c r="G46" s="766" t="s">
        <v>13</v>
      </c>
      <c r="H46" s="766"/>
      <c r="I46" s="766"/>
      <c r="J46" s="766"/>
      <c r="K46" s="766"/>
    </row>
    <row r="47" spans="1:11" ht="21" customHeight="1">
      <c r="B47" s="761">
        <f>A5</f>
        <v>9</v>
      </c>
      <c r="C47" s="768" t="str">
        <f>D5</f>
        <v>RIVO RAMADHAN TANJUNG</v>
      </c>
      <c r="D47" s="771">
        <f>L5</f>
        <v>59.595959595959592</v>
      </c>
      <c r="E47" s="774">
        <f>O5</f>
        <v>100</v>
      </c>
      <c r="F47" s="777" t="str">
        <f>IF(E47="","",IF(E47&lt;80,"D",IF(E47&lt;86,"C",IF(E47&lt;90,"B",IF(E47&lt;100,"A","S")))))</f>
        <v>S</v>
      </c>
      <c r="G47" s="758" t="s">
        <v>349</v>
      </c>
      <c r="H47" s="759"/>
      <c r="I47" s="759"/>
      <c r="J47" s="759"/>
      <c r="K47" s="759"/>
    </row>
    <row r="48" spans="1:11" ht="21" customHeight="1">
      <c r="B48" s="767"/>
      <c r="C48" s="769"/>
      <c r="D48" s="772"/>
      <c r="E48" s="775"/>
      <c r="F48" s="778" t="str">
        <f>IF(E48="","",IF(E48&lt;30,"D",IF(E48&lt;43,"C",IF(E48&lt;47,"B",IF(E48&lt;49,"A","S")))))</f>
        <v/>
      </c>
      <c r="G48" s="759"/>
      <c r="H48" s="759"/>
      <c r="I48" s="759"/>
      <c r="J48" s="759"/>
      <c r="K48" s="759"/>
    </row>
    <row r="49" spans="2:11" ht="21" customHeight="1">
      <c r="B49" s="767"/>
      <c r="C49" s="769"/>
      <c r="D49" s="772"/>
      <c r="E49" s="775"/>
      <c r="F49" s="778" t="str">
        <f>IF(E49="","",IF(E49&lt;30,"D",IF(E49&lt;43,"C",IF(E49&lt;47,"B",IF(E49&lt;49,"A","S")))))</f>
        <v/>
      </c>
      <c r="G49" s="759"/>
      <c r="H49" s="759"/>
      <c r="I49" s="759"/>
      <c r="J49" s="759"/>
      <c r="K49" s="759"/>
    </row>
    <row r="50" spans="2:11" ht="21" customHeight="1">
      <c r="B50" s="762"/>
      <c r="C50" s="770"/>
      <c r="D50" s="773"/>
      <c r="E50" s="776"/>
      <c r="F50" s="779" t="str">
        <f>IF(E50="","",IF(E50&lt;30,"D",IF(E50&lt;43,"C",IF(E50&lt;47,"B",IF(E50&lt;49,"A","S")))))</f>
        <v/>
      </c>
      <c r="G50" s="759"/>
      <c r="H50" s="759"/>
      <c r="I50" s="759"/>
      <c r="J50" s="759"/>
      <c r="K50" s="759"/>
    </row>
  </sheetData>
  <mergeCells count="31">
    <mergeCell ref="G47:K50"/>
    <mergeCell ref="B43:G43"/>
    <mergeCell ref="B45:B46"/>
    <mergeCell ref="C45:C46"/>
    <mergeCell ref="D45:E45"/>
    <mergeCell ref="F45:F46"/>
    <mergeCell ref="G45:K45"/>
    <mergeCell ref="G46:K46"/>
    <mergeCell ref="B47:B50"/>
    <mergeCell ref="C47:C50"/>
    <mergeCell ref="D47:D50"/>
    <mergeCell ref="E47:E50"/>
    <mergeCell ref="F47:F50"/>
    <mergeCell ref="A13:B14"/>
    <mergeCell ref="C13:C14"/>
    <mergeCell ref="D13:E14"/>
    <mergeCell ref="F13:I13"/>
    <mergeCell ref="F14:G14"/>
    <mergeCell ref="H14:I14"/>
    <mergeCell ref="Q5:R11"/>
    <mergeCell ref="A3:C4"/>
    <mergeCell ref="D3:G4"/>
    <mergeCell ref="H3:I4"/>
    <mergeCell ref="L4:M4"/>
    <mergeCell ref="O4:P4"/>
    <mergeCell ref="Q4:R4"/>
    <mergeCell ref="A5:C11"/>
    <mergeCell ref="D5:G11"/>
    <mergeCell ref="H5:I11"/>
    <mergeCell ref="L5:M11"/>
    <mergeCell ref="O5:P11"/>
  </mergeCells>
  <printOptions horizontalCentered="1"/>
  <pageMargins left="0.45" right="0.45" top="0.75" bottom="0.75" header="0.3" footer="0.3"/>
  <pageSetup paperSize="9" scale="61" orientation="landscape"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43"/>
  <sheetViews>
    <sheetView zoomScale="95" zoomScaleNormal="95" zoomScaleSheetLayoutView="80" workbookViewId="0">
      <pane ySplit="8" topLeftCell="A9" activePane="bottomLeft" state="frozen"/>
      <selection pane="bottomLeft" activeCell="O11" sqref="O11"/>
    </sheetView>
  </sheetViews>
  <sheetFormatPr defaultColWidth="8.85546875" defaultRowHeight="15.75"/>
  <cols>
    <col min="1" max="1" width="7" style="366" customWidth="1"/>
    <col min="2" max="2" width="13" style="367" customWidth="1"/>
    <col min="3" max="3" width="25.140625" style="613" customWidth="1"/>
    <col min="4" max="4" width="15.28515625" style="366" customWidth="1"/>
    <col min="5" max="5" width="10.140625" style="366" customWidth="1"/>
    <col min="6" max="6" width="15.42578125" style="520" customWidth="1"/>
    <col min="7" max="7" width="10.7109375" style="408" customWidth="1"/>
    <col min="8" max="8" width="17.42578125" style="408" customWidth="1"/>
    <col min="9" max="9" width="14.5703125" style="366" customWidth="1"/>
    <col min="10" max="16384" width="8.85546875" style="366"/>
  </cols>
  <sheetData>
    <row r="1" spans="1:18" s="355" customFormat="1">
      <c r="A1" s="354"/>
      <c r="B1" s="356"/>
      <c r="C1" s="607"/>
      <c r="D1" s="357"/>
      <c r="E1" s="357"/>
      <c r="F1" s="517"/>
      <c r="G1" s="354"/>
      <c r="H1" s="354"/>
      <c r="M1" s="717"/>
      <c r="N1" s="717"/>
      <c r="O1" s="717"/>
      <c r="P1" s="717"/>
      <c r="Q1" s="717"/>
      <c r="R1" s="717"/>
    </row>
    <row r="2" spans="1:18" s="355" customFormat="1">
      <c r="A2" s="358" t="s">
        <v>1</v>
      </c>
      <c r="B2" s="356"/>
      <c r="C2" s="607"/>
      <c r="D2" s="699"/>
      <c r="E2" s="699"/>
      <c r="F2" s="699"/>
      <c r="G2" s="699"/>
      <c r="H2" s="699"/>
      <c r="I2" s="699"/>
      <c r="J2" s="359"/>
      <c r="K2" s="359"/>
      <c r="L2" s="359"/>
      <c r="M2" s="359"/>
      <c r="N2" s="359"/>
      <c r="O2" s="359"/>
      <c r="P2" s="359"/>
    </row>
    <row r="3" spans="1:18" s="355" customFormat="1" ht="31.5" customHeight="1">
      <c r="A3" s="360" t="s">
        <v>396</v>
      </c>
      <c r="B3" s="385"/>
      <c r="C3" s="716" t="s">
        <v>2</v>
      </c>
      <c r="D3" s="716"/>
      <c r="E3" s="547"/>
      <c r="F3" s="699"/>
      <c r="G3" s="699"/>
      <c r="H3" s="699"/>
      <c r="I3" s="699"/>
      <c r="J3" s="359"/>
      <c r="K3" s="359"/>
      <c r="L3" s="359"/>
      <c r="M3" s="359"/>
      <c r="N3" s="359"/>
      <c r="O3" s="359"/>
      <c r="P3" s="359"/>
    </row>
    <row r="4" spans="1:18" s="355" customFormat="1" ht="31.5" customHeight="1">
      <c r="A4" s="361" t="s">
        <v>397</v>
      </c>
      <c r="B4" s="386"/>
      <c r="C4" s="715" t="s">
        <v>625</v>
      </c>
      <c r="D4" s="715"/>
      <c r="E4" s="547"/>
      <c r="F4" s="699"/>
      <c r="G4" s="699"/>
      <c r="H4" s="699"/>
      <c r="I4" s="699"/>
      <c r="J4" s="359"/>
      <c r="K4" s="359"/>
      <c r="L4" s="359"/>
      <c r="M4" s="359"/>
      <c r="N4" s="359"/>
      <c r="O4" s="359"/>
      <c r="P4" s="359"/>
    </row>
    <row r="5" spans="1:18" s="355" customFormat="1">
      <c r="B5" s="356"/>
      <c r="C5" s="607"/>
      <c r="D5" s="699"/>
      <c r="E5" s="699"/>
      <c r="F5" s="699"/>
      <c r="G5" s="699"/>
      <c r="H5" s="699"/>
      <c r="I5" s="699"/>
      <c r="J5" s="359"/>
      <c r="K5" s="359"/>
      <c r="L5" s="359"/>
      <c r="M5" s="359"/>
      <c r="N5" s="359"/>
      <c r="O5" s="359"/>
      <c r="P5" s="359"/>
    </row>
    <row r="6" spans="1:18" s="355" customFormat="1">
      <c r="A6" s="357"/>
      <c r="B6" s="356"/>
      <c r="C6" s="607"/>
      <c r="D6" s="362"/>
      <c r="E6" s="362"/>
      <c r="F6" s="518"/>
      <c r="G6" s="407"/>
      <c r="H6" s="354"/>
    </row>
    <row r="7" spans="1:18" s="355" customFormat="1">
      <c r="A7" s="707" t="s">
        <v>3</v>
      </c>
      <c r="B7" s="711" t="s">
        <v>275</v>
      </c>
      <c r="C7" s="713" t="s">
        <v>376</v>
      </c>
      <c r="D7" s="707" t="s">
        <v>398</v>
      </c>
      <c r="E7" s="705" t="s">
        <v>399</v>
      </c>
      <c r="F7" s="709" t="s">
        <v>400</v>
      </c>
      <c r="G7" s="704" t="s">
        <v>401</v>
      </c>
      <c r="H7" s="705" t="s">
        <v>402</v>
      </c>
      <c r="I7" s="707" t="s">
        <v>403</v>
      </c>
    </row>
    <row r="8" spans="1:18" s="355" customFormat="1" ht="27.75" customHeight="1">
      <c r="A8" s="708"/>
      <c r="B8" s="712"/>
      <c r="C8" s="714"/>
      <c r="D8" s="708"/>
      <c r="E8" s="706"/>
      <c r="F8" s="710"/>
      <c r="G8" s="704"/>
      <c r="H8" s="706"/>
      <c r="I8" s="708"/>
    </row>
    <row r="9" spans="1:18" s="355" customFormat="1" ht="72.75" customHeight="1">
      <c r="A9" s="551">
        <v>1</v>
      </c>
      <c r="B9" s="606">
        <v>824174</v>
      </c>
      <c r="C9" s="608" t="s">
        <v>693</v>
      </c>
      <c r="D9" s="524"/>
      <c r="E9" s="525" t="s">
        <v>647</v>
      </c>
      <c r="F9" s="526">
        <v>45426</v>
      </c>
      <c r="G9" s="399">
        <v>2.2000000000000002</v>
      </c>
      <c r="H9" s="554" t="s">
        <v>733</v>
      </c>
      <c r="I9" s="522" t="s">
        <v>734</v>
      </c>
      <c r="Q9" s="364"/>
    </row>
    <row r="10" spans="1:18" s="355" customFormat="1" ht="72.75" customHeight="1">
      <c r="A10" s="551">
        <v>2</v>
      </c>
      <c r="B10" s="553">
        <v>240111</v>
      </c>
      <c r="C10" s="563" t="s">
        <v>694</v>
      </c>
      <c r="D10" s="524"/>
      <c r="E10" s="525" t="s">
        <v>647</v>
      </c>
      <c r="F10" s="526">
        <v>45495</v>
      </c>
      <c r="G10" s="552">
        <v>2.2999999999999998</v>
      </c>
      <c r="H10" s="554" t="s">
        <v>635</v>
      </c>
      <c r="I10" s="522" t="s">
        <v>735</v>
      </c>
      <c r="L10"/>
      <c r="Q10" s="364"/>
    </row>
    <row r="11" spans="1:18" s="355" customFormat="1" ht="72.75" customHeight="1">
      <c r="A11" s="551">
        <v>3</v>
      </c>
      <c r="B11" s="624">
        <v>221812</v>
      </c>
      <c r="C11" s="631" t="s">
        <v>695</v>
      </c>
      <c r="D11" s="524"/>
      <c r="E11" s="525" t="s">
        <v>647</v>
      </c>
      <c r="F11" s="526">
        <v>44543</v>
      </c>
      <c r="G11" s="553">
        <v>1.2</v>
      </c>
      <c r="H11" s="554" t="s">
        <v>614</v>
      </c>
      <c r="I11" s="522" t="s">
        <v>642</v>
      </c>
      <c r="Q11" s="364"/>
    </row>
    <row r="12" spans="1:18" s="355" customFormat="1" ht="72.75" customHeight="1">
      <c r="A12" s="551">
        <v>4</v>
      </c>
      <c r="B12" s="553">
        <v>222128</v>
      </c>
      <c r="C12" s="563" t="s">
        <v>651</v>
      </c>
      <c r="D12" s="524"/>
      <c r="E12" s="525" t="s">
        <v>546</v>
      </c>
      <c r="F12" s="530">
        <v>44564</v>
      </c>
      <c r="G12" s="553">
        <v>2.2000000000000002</v>
      </c>
      <c r="H12" s="554" t="s">
        <v>737</v>
      </c>
      <c r="I12" s="522" t="s">
        <v>736</v>
      </c>
      <c r="L12" s="355" t="s">
        <v>404</v>
      </c>
      <c r="M12"/>
      <c r="Q12" s="364"/>
    </row>
    <row r="13" spans="1:18" s="355" customFormat="1" ht="72.75" customHeight="1">
      <c r="A13" s="551">
        <v>5</v>
      </c>
      <c r="B13" s="553">
        <v>222312</v>
      </c>
      <c r="C13" s="563" t="s">
        <v>696</v>
      </c>
      <c r="D13" s="524"/>
      <c r="E13" s="525" t="s">
        <v>546</v>
      </c>
      <c r="F13" s="526">
        <v>44748</v>
      </c>
      <c r="G13" s="553">
        <v>2.2000000000000002</v>
      </c>
      <c r="H13" s="554" t="s">
        <v>661</v>
      </c>
      <c r="I13" s="522" t="s">
        <v>734</v>
      </c>
      <c r="Q13" s="364"/>
    </row>
    <row r="14" spans="1:18" s="355" customFormat="1" ht="72.75" customHeight="1">
      <c r="A14" s="551">
        <v>6</v>
      </c>
      <c r="B14" s="553">
        <v>221451</v>
      </c>
      <c r="C14" s="563" t="s">
        <v>697</v>
      </c>
      <c r="D14" s="524"/>
      <c r="E14" s="525" t="s">
        <v>647</v>
      </c>
      <c r="F14" s="526">
        <v>44403</v>
      </c>
      <c r="G14" s="553">
        <v>2.2000000000000002</v>
      </c>
      <c r="H14" s="554" t="s">
        <v>738</v>
      </c>
      <c r="I14" s="522" t="s">
        <v>734</v>
      </c>
      <c r="Q14" s="364"/>
    </row>
    <row r="15" spans="1:18" s="355" customFormat="1" ht="72.75" customHeight="1">
      <c r="A15" s="551">
        <v>7</v>
      </c>
      <c r="B15" s="553">
        <v>223608</v>
      </c>
      <c r="C15" s="563" t="s">
        <v>698</v>
      </c>
      <c r="D15" s="524"/>
      <c r="E15" s="525" t="s">
        <v>546</v>
      </c>
      <c r="F15" s="526">
        <v>45029</v>
      </c>
      <c r="G15" s="553">
        <v>3.2</v>
      </c>
      <c r="H15" s="554" t="s">
        <v>739</v>
      </c>
      <c r="I15" s="522" t="s">
        <v>736</v>
      </c>
      <c r="Q15" s="364"/>
    </row>
    <row r="16" spans="1:18" s="355" customFormat="1" ht="72.75" customHeight="1">
      <c r="A16" s="551">
        <v>8</v>
      </c>
      <c r="B16" s="553">
        <v>222913</v>
      </c>
      <c r="C16" s="563" t="s">
        <v>699</v>
      </c>
      <c r="D16" s="527"/>
      <c r="E16" s="525" t="s">
        <v>546</v>
      </c>
      <c r="F16" s="526">
        <v>44900</v>
      </c>
      <c r="G16" s="553">
        <v>3.2</v>
      </c>
      <c r="H16" s="554" t="s">
        <v>740</v>
      </c>
      <c r="I16" s="522" t="s">
        <v>642</v>
      </c>
    </row>
    <row r="17" spans="1:17" s="355" customFormat="1" ht="72.75" customHeight="1">
      <c r="A17" s="551">
        <v>9</v>
      </c>
      <c r="B17" s="552">
        <v>223195</v>
      </c>
      <c r="C17" s="610" t="s">
        <v>700</v>
      </c>
      <c r="D17" s="527"/>
      <c r="E17" s="525" t="s">
        <v>647</v>
      </c>
      <c r="F17" s="526">
        <v>44935</v>
      </c>
      <c r="G17" s="553">
        <v>3.2</v>
      </c>
      <c r="H17" s="554" t="s">
        <v>740</v>
      </c>
      <c r="I17" s="522" t="s">
        <v>736</v>
      </c>
    </row>
    <row r="18" spans="1:17" s="355" customFormat="1" ht="72.75" customHeight="1">
      <c r="A18" s="551">
        <v>10</v>
      </c>
      <c r="B18" s="681">
        <v>240112</v>
      </c>
      <c r="C18" s="680" t="s">
        <v>701</v>
      </c>
      <c r="D18" s="527"/>
      <c r="E18" s="525" t="s">
        <v>546</v>
      </c>
      <c r="F18" s="528">
        <v>44764</v>
      </c>
      <c r="G18" s="553">
        <v>2.2000000000000002</v>
      </c>
      <c r="H18" s="554" t="s">
        <v>123</v>
      </c>
      <c r="I18" s="548" t="s">
        <v>741</v>
      </c>
    </row>
    <row r="19" spans="1:17" s="355" customFormat="1" ht="72.75" hidden="1" customHeight="1">
      <c r="A19" s="551"/>
      <c r="B19" s="553"/>
      <c r="C19" s="563"/>
      <c r="D19" s="527"/>
      <c r="E19" s="525"/>
      <c r="F19" s="528"/>
      <c r="G19" s="553"/>
      <c r="H19" s="521"/>
      <c r="I19" s="548"/>
    </row>
    <row r="20" spans="1:17" s="355" customFormat="1" ht="72.75" hidden="1" customHeight="1">
      <c r="A20" s="551"/>
      <c r="B20" s="553"/>
      <c r="C20" s="609"/>
      <c r="D20" s="524"/>
      <c r="E20" s="525"/>
      <c r="F20" s="526"/>
      <c r="G20" s="553"/>
      <c r="H20" s="554"/>
      <c r="I20" s="548"/>
      <c r="Q20" s="364"/>
    </row>
    <row r="21" spans="1:17" s="355" customFormat="1" ht="71.25" hidden="1" customHeight="1">
      <c r="A21" s="551"/>
      <c r="B21" s="623"/>
      <c r="C21" s="563"/>
      <c r="D21" s="524"/>
      <c r="E21" s="529"/>
      <c r="F21" s="530"/>
      <c r="G21" s="399"/>
      <c r="H21" s="554"/>
      <c r="I21" s="375"/>
      <c r="Q21" s="364"/>
    </row>
    <row r="22" spans="1:17" s="355" customFormat="1" ht="72.75" hidden="1" customHeight="1">
      <c r="A22" s="551"/>
      <c r="B22" s="552"/>
      <c r="C22" s="610"/>
      <c r="D22" s="527"/>
      <c r="E22" s="525"/>
      <c r="F22" s="528"/>
      <c r="G22" s="399"/>
      <c r="H22" s="521"/>
      <c r="I22" s="375"/>
    </row>
    <row r="23" spans="1:17" s="355" customFormat="1" ht="71.25" hidden="1" customHeight="1">
      <c r="A23" s="551"/>
      <c r="B23" s="548"/>
      <c r="C23" s="610"/>
      <c r="D23" s="527"/>
      <c r="E23" s="531"/>
      <c r="F23" s="528"/>
      <c r="G23" s="399"/>
      <c r="H23" s="521"/>
      <c r="I23" s="375"/>
    </row>
    <row r="24" spans="1:17" s="355" customFormat="1" ht="71.25" hidden="1" customHeight="1">
      <c r="A24" s="551"/>
      <c r="B24" s="523"/>
      <c r="C24" s="611"/>
      <c r="D24" s="527"/>
      <c r="E24" s="531"/>
      <c r="F24" s="528"/>
      <c r="G24" s="521"/>
      <c r="H24" s="521"/>
      <c r="I24" s="522"/>
    </row>
    <row r="25" spans="1:17" s="355" customFormat="1" ht="71.25" hidden="1" customHeight="1">
      <c r="A25" s="551"/>
      <c r="B25" s="387"/>
      <c r="C25" s="564"/>
      <c r="D25" s="376"/>
      <c r="E25" s="377"/>
      <c r="F25" s="378"/>
      <c r="G25" s="399"/>
      <c r="H25" s="399"/>
      <c r="I25" s="379"/>
    </row>
    <row r="26" spans="1:17" s="355" customFormat="1" ht="71.25" hidden="1" customHeight="1">
      <c r="A26" s="551"/>
      <c r="B26" s="399"/>
      <c r="C26" s="565"/>
      <c r="D26" s="363"/>
      <c r="E26" s="377"/>
      <c r="F26" s="519"/>
      <c r="G26" s="399"/>
      <c r="H26" s="555"/>
      <c r="I26" s="379"/>
      <c r="Q26" s="364"/>
    </row>
    <row r="27" spans="1:17" s="355" customFormat="1" ht="71.25" hidden="1" customHeight="1">
      <c r="A27" s="551"/>
      <c r="B27" s="399"/>
      <c r="C27" s="565"/>
      <c r="D27" s="363"/>
      <c r="E27" s="377"/>
      <c r="F27" s="519"/>
      <c r="G27" s="399"/>
      <c r="H27" s="555"/>
      <c r="I27" s="379"/>
      <c r="Q27" s="364"/>
    </row>
    <row r="29" spans="1:17">
      <c r="C29" s="612"/>
      <c r="I29" s="365" t="s">
        <v>267</v>
      </c>
    </row>
    <row r="30" spans="1:17">
      <c r="C30" s="703"/>
    </row>
    <row r="31" spans="1:17">
      <c r="C31" s="703"/>
    </row>
    <row r="32" spans="1:17">
      <c r="C32" s="703"/>
    </row>
    <row r="33" spans="3:3">
      <c r="C33" s="703"/>
    </row>
    <row r="34" spans="3:3">
      <c r="C34" s="703"/>
    </row>
    <row r="35" spans="3:3">
      <c r="C35" s="703"/>
    </row>
    <row r="36" spans="3:3">
      <c r="C36" s="703"/>
    </row>
    <row r="37" spans="3:3">
      <c r="C37" s="703"/>
    </row>
    <row r="38" spans="3:3">
      <c r="C38" s="703"/>
    </row>
    <row r="39" spans="3:3">
      <c r="C39" s="703"/>
    </row>
    <row r="40" spans="3:3">
      <c r="C40" s="703"/>
    </row>
    <row r="41" spans="3:3">
      <c r="C41" s="703"/>
    </row>
    <row r="42" spans="3:3">
      <c r="C42" s="703"/>
    </row>
    <row r="43" spans="3:3">
      <c r="C43" s="703"/>
    </row>
  </sheetData>
  <autoFilter ref="A7:I22" xr:uid="{00000000-0009-0000-0000-000001000000}"/>
  <mergeCells count="29">
    <mergeCell ref="M1:N1"/>
    <mergeCell ref="O1:P1"/>
    <mergeCell ref="Q1:R1"/>
    <mergeCell ref="D2:E2"/>
    <mergeCell ref="F2:G2"/>
    <mergeCell ref="H2:I2"/>
    <mergeCell ref="F3:G4"/>
    <mergeCell ref="H3:I4"/>
    <mergeCell ref="D5:E5"/>
    <mergeCell ref="F5:G5"/>
    <mergeCell ref="H5:I5"/>
    <mergeCell ref="C4:D4"/>
    <mergeCell ref="C3:D3"/>
    <mergeCell ref="A7:A8"/>
    <mergeCell ref="B7:B8"/>
    <mergeCell ref="C7:C8"/>
    <mergeCell ref="D7:D8"/>
    <mergeCell ref="E7:E8"/>
    <mergeCell ref="H7:H8"/>
    <mergeCell ref="I7:I8"/>
    <mergeCell ref="C30:C31"/>
    <mergeCell ref="C32:C33"/>
    <mergeCell ref="C34:C35"/>
    <mergeCell ref="F7:F8"/>
    <mergeCell ref="C36:C37"/>
    <mergeCell ref="C38:C39"/>
    <mergeCell ref="C40:C41"/>
    <mergeCell ref="C42:C43"/>
    <mergeCell ref="G7:G8"/>
  </mergeCells>
  <pageMargins left="0.7" right="0" top="0.75" bottom="0" header="0.3" footer="0"/>
  <pageSetup scale="85"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92D050"/>
  </sheetPr>
  <dimension ref="A2:R50"/>
  <sheetViews>
    <sheetView showGridLines="0" zoomScale="110" zoomScaleNormal="110" workbookViewId="0">
      <selection activeCell="H5" sqref="H5:I11"/>
    </sheetView>
  </sheetViews>
  <sheetFormatPr defaultColWidth="9.140625" defaultRowHeight="12"/>
  <cols>
    <col min="1" max="1" width="9" style="186" customWidth="1"/>
    <col min="2" max="2" width="5.7109375" style="186" customWidth="1"/>
    <col min="3" max="3" width="23.7109375" style="186" customWidth="1"/>
    <col min="4" max="4" width="11.42578125" style="186" bestFit="1" customWidth="1"/>
    <col min="5" max="5" width="11.42578125" style="186" customWidth="1"/>
    <col min="6" max="9" width="10.7109375" style="186" customWidth="1"/>
    <col min="10" max="16" width="9.140625" style="186"/>
    <col min="17" max="18" width="10" style="186" customWidth="1"/>
    <col min="19" max="19" width="9.140625" style="186"/>
    <col min="20" max="20" width="9.140625" style="186" customWidth="1"/>
    <col min="21" max="21" width="2" style="186" customWidth="1"/>
    <col min="22" max="16384" width="9.140625" style="186"/>
  </cols>
  <sheetData>
    <row r="2" spans="1:18" ht="12.75" thickBot="1"/>
    <row r="3" spans="1:18" ht="12.75" thickBot="1">
      <c r="A3" s="724" t="s">
        <v>187</v>
      </c>
      <c r="B3" s="724"/>
      <c r="C3" s="724"/>
      <c r="D3" s="725" t="s">
        <v>7</v>
      </c>
      <c r="E3" s="725"/>
      <c r="F3" s="725"/>
      <c r="G3" s="725"/>
      <c r="H3" s="725" t="s">
        <v>188</v>
      </c>
      <c r="I3" s="725"/>
      <c r="L3" s="208"/>
      <c r="O3" s="208"/>
    </row>
    <row r="4" spans="1:18" ht="18" thickBot="1">
      <c r="A4" s="724"/>
      <c r="B4" s="724"/>
      <c r="C4" s="724"/>
      <c r="D4" s="725"/>
      <c r="E4" s="725"/>
      <c r="F4" s="725"/>
      <c r="G4" s="725"/>
      <c r="H4" s="725"/>
      <c r="I4" s="725"/>
      <c r="L4" s="726" t="s">
        <v>189</v>
      </c>
      <c r="M4" s="727"/>
      <c r="O4" s="728" t="s">
        <v>190</v>
      </c>
      <c r="P4" s="729"/>
      <c r="Q4" s="730" t="s">
        <v>271</v>
      </c>
      <c r="R4" s="731"/>
    </row>
    <row r="5" spans="1:18" ht="12.75" customHeight="1" thickBot="1">
      <c r="A5" s="732">
        <f>PESERTA!A18</f>
        <v>10</v>
      </c>
      <c r="B5" s="732"/>
      <c r="C5" s="732"/>
      <c r="D5" s="733" t="str">
        <f>PESERTA!C18</f>
        <v>ANNISA ZAKIYA FIRJA</v>
      </c>
      <c r="E5" s="733"/>
      <c r="F5" s="733"/>
      <c r="G5" s="733"/>
      <c r="H5" s="734"/>
      <c r="I5" s="735"/>
      <c r="L5" s="740">
        <f>G41*100</f>
        <v>50</v>
      </c>
      <c r="M5" s="741"/>
      <c r="O5" s="740">
        <f>I41*100</f>
        <v>100</v>
      </c>
      <c r="P5" s="741"/>
      <c r="Q5" s="718" t="str">
        <f>IF(AND(I15&gt;=0.5,I16&gt;=0.5,I17&gt;=0.5,I18&gt;=0.5,I19&gt;=0.5,I20&gt;=0.5,I21&gt;=0.5,I22&gt;=0.5,I23&gt;=0.5,I24&gt;=0.5,I25&gt;=0.5,I26&gt;=0.5,I27&gt;=0.5,I28&gt;=0.5,I29&gt;=0.5,I30&gt;=0.5,I31&gt;=0.5,I32&gt;=0.5,I33&gt;=0.5,I34&gt;=0.5,I35&gt;=0.5,I36&gt;=0.5,I37&gt;=0.5,I38&gt;=0.5,I39&gt;=0.5,I40&gt;=0.5),"PASS","NOT PASS")</f>
        <v>PASS</v>
      </c>
      <c r="R5" s="719"/>
    </row>
    <row r="6" spans="1:18" ht="12.75" customHeight="1" thickBot="1">
      <c r="A6" s="732"/>
      <c r="B6" s="732"/>
      <c r="C6" s="732"/>
      <c r="D6" s="733"/>
      <c r="E6" s="733"/>
      <c r="F6" s="733"/>
      <c r="G6" s="733"/>
      <c r="H6" s="736"/>
      <c r="I6" s="737"/>
      <c r="L6" s="742"/>
      <c r="M6" s="743"/>
      <c r="O6" s="742"/>
      <c r="P6" s="743"/>
      <c r="Q6" s="720"/>
      <c r="R6" s="721"/>
    </row>
    <row r="7" spans="1:18" ht="12.75" customHeight="1" thickBot="1">
      <c r="A7" s="732"/>
      <c r="B7" s="732"/>
      <c r="C7" s="732"/>
      <c r="D7" s="733"/>
      <c r="E7" s="733"/>
      <c r="F7" s="733"/>
      <c r="G7" s="733"/>
      <c r="H7" s="736"/>
      <c r="I7" s="737"/>
      <c r="L7" s="742"/>
      <c r="M7" s="743"/>
      <c r="O7" s="742"/>
      <c r="P7" s="743"/>
      <c r="Q7" s="720"/>
      <c r="R7" s="721"/>
    </row>
    <row r="8" spans="1:18" ht="12.75" customHeight="1" thickBot="1">
      <c r="A8" s="732"/>
      <c r="B8" s="732"/>
      <c r="C8" s="732"/>
      <c r="D8" s="733"/>
      <c r="E8" s="733"/>
      <c r="F8" s="733"/>
      <c r="G8" s="733"/>
      <c r="H8" s="736"/>
      <c r="I8" s="737"/>
      <c r="L8" s="742"/>
      <c r="M8" s="743"/>
      <c r="O8" s="742"/>
      <c r="P8" s="743"/>
      <c r="Q8" s="720"/>
      <c r="R8" s="721"/>
    </row>
    <row r="9" spans="1:18" ht="12.75" customHeight="1" thickBot="1">
      <c r="A9" s="732"/>
      <c r="B9" s="732"/>
      <c r="C9" s="732"/>
      <c r="D9" s="733"/>
      <c r="E9" s="733"/>
      <c r="F9" s="733"/>
      <c r="G9" s="733"/>
      <c r="H9" s="736"/>
      <c r="I9" s="737"/>
      <c r="L9" s="742"/>
      <c r="M9" s="743"/>
      <c r="O9" s="742"/>
      <c r="P9" s="743"/>
      <c r="Q9" s="720"/>
      <c r="R9" s="721"/>
    </row>
    <row r="10" spans="1:18" ht="12.75" customHeight="1" thickBot="1">
      <c r="A10" s="732"/>
      <c r="B10" s="732"/>
      <c r="C10" s="732"/>
      <c r="D10" s="733"/>
      <c r="E10" s="733"/>
      <c r="F10" s="733"/>
      <c r="G10" s="733"/>
      <c r="H10" s="736"/>
      <c r="I10" s="737"/>
      <c r="L10" s="742"/>
      <c r="M10" s="743"/>
      <c r="O10" s="742"/>
      <c r="P10" s="743"/>
      <c r="Q10" s="720"/>
      <c r="R10" s="721"/>
    </row>
    <row r="11" spans="1:18" ht="12.75" customHeight="1" thickBot="1">
      <c r="A11" s="732"/>
      <c r="B11" s="732"/>
      <c r="C11" s="732"/>
      <c r="D11" s="733"/>
      <c r="E11" s="733"/>
      <c r="F11" s="733"/>
      <c r="G11" s="733"/>
      <c r="H11" s="738"/>
      <c r="I11" s="739"/>
      <c r="L11" s="744"/>
      <c r="M11" s="745"/>
      <c r="O11" s="744"/>
      <c r="P11" s="745"/>
      <c r="Q11" s="722"/>
      <c r="R11" s="723"/>
    </row>
    <row r="12" spans="1:18" ht="12.75" thickBot="1"/>
    <row r="13" spans="1:18" ht="12.75" thickBot="1">
      <c r="A13" s="734" t="s">
        <v>134</v>
      </c>
      <c r="B13" s="746"/>
      <c r="C13" s="748" t="s">
        <v>135</v>
      </c>
      <c r="D13" s="750" t="s">
        <v>191</v>
      </c>
      <c r="E13" s="735"/>
      <c r="F13" s="751" t="s">
        <v>6</v>
      </c>
      <c r="G13" s="752"/>
      <c r="H13" s="752"/>
      <c r="I13" s="753"/>
    </row>
    <row r="14" spans="1:18" ht="12.75" thickBot="1">
      <c r="A14" s="738"/>
      <c r="B14" s="747"/>
      <c r="C14" s="749"/>
      <c r="D14" s="747"/>
      <c r="E14" s="739"/>
      <c r="F14" s="754" t="s">
        <v>192</v>
      </c>
      <c r="G14" s="755"/>
      <c r="H14" s="756" t="s">
        <v>193</v>
      </c>
      <c r="I14" s="757"/>
    </row>
    <row r="15" spans="1:18">
      <c r="A15" s="187" t="s">
        <v>136</v>
      </c>
      <c r="B15" s="188"/>
      <c r="C15" s="189" t="s">
        <v>137</v>
      </c>
      <c r="D15" s="188" t="s">
        <v>205</v>
      </c>
      <c r="E15" s="197">
        <v>39</v>
      </c>
      <c r="F15" s="214">
        <v>27</v>
      </c>
      <c r="G15" s="215">
        <f>F15/E15</f>
        <v>0.69230769230769229</v>
      </c>
      <c r="H15" s="216">
        <v>39</v>
      </c>
      <c r="I15" s="218">
        <f t="shared" ref="I15:I41" si="0">H15/E15</f>
        <v>1</v>
      </c>
    </row>
    <row r="16" spans="1:18">
      <c r="A16" s="190" t="s">
        <v>138</v>
      </c>
      <c r="B16" s="191"/>
      <c r="C16" s="192" t="s">
        <v>139</v>
      </c>
      <c r="D16" s="191" t="s">
        <v>194</v>
      </c>
      <c r="E16" s="198">
        <v>5</v>
      </c>
      <c r="F16" s="190">
        <v>3</v>
      </c>
      <c r="G16" s="199">
        <f t="shared" ref="G16:G40" si="1">F16/E16</f>
        <v>0.6</v>
      </c>
      <c r="H16" s="217">
        <v>5</v>
      </c>
      <c r="I16" s="200">
        <f t="shared" si="0"/>
        <v>1</v>
      </c>
    </row>
    <row r="17" spans="1:9">
      <c r="A17" s="190" t="s">
        <v>140</v>
      </c>
      <c r="B17" s="191"/>
      <c r="C17" s="192" t="s">
        <v>141</v>
      </c>
      <c r="D17" s="191" t="s">
        <v>194</v>
      </c>
      <c r="E17" s="198">
        <v>5</v>
      </c>
      <c r="F17" s="190">
        <v>3</v>
      </c>
      <c r="G17" s="199">
        <f t="shared" si="1"/>
        <v>0.6</v>
      </c>
      <c r="H17" s="217">
        <v>5</v>
      </c>
      <c r="I17" s="200">
        <f t="shared" si="0"/>
        <v>1</v>
      </c>
    </row>
    <row r="18" spans="1:9">
      <c r="A18" s="190" t="s">
        <v>142</v>
      </c>
      <c r="B18" s="191"/>
      <c r="C18" s="192" t="s">
        <v>143</v>
      </c>
      <c r="D18" s="191" t="s">
        <v>195</v>
      </c>
      <c r="E18" s="198">
        <v>3</v>
      </c>
      <c r="F18" s="190">
        <v>1</v>
      </c>
      <c r="G18" s="199">
        <f t="shared" si="1"/>
        <v>0.33333333333333331</v>
      </c>
      <c r="H18" s="217">
        <v>3</v>
      </c>
      <c r="I18" s="200">
        <f t="shared" si="0"/>
        <v>1</v>
      </c>
    </row>
    <row r="19" spans="1:9">
      <c r="A19" s="190" t="s">
        <v>144</v>
      </c>
      <c r="B19" s="191"/>
      <c r="C19" s="192" t="s">
        <v>145</v>
      </c>
      <c r="D19" s="191" t="s">
        <v>196</v>
      </c>
      <c r="E19" s="198">
        <v>10</v>
      </c>
      <c r="F19" s="190">
        <v>9</v>
      </c>
      <c r="G19" s="199">
        <f t="shared" si="1"/>
        <v>0.9</v>
      </c>
      <c r="H19" s="217">
        <v>10</v>
      </c>
      <c r="I19" s="200">
        <f t="shared" si="0"/>
        <v>1</v>
      </c>
    </row>
    <row r="20" spans="1:9">
      <c r="A20" s="190" t="s">
        <v>146</v>
      </c>
      <c r="B20" s="191"/>
      <c r="C20" s="192" t="s">
        <v>147</v>
      </c>
      <c r="D20" s="191" t="s">
        <v>194</v>
      </c>
      <c r="E20" s="198">
        <v>5</v>
      </c>
      <c r="F20" s="190">
        <v>4</v>
      </c>
      <c r="G20" s="199">
        <f t="shared" si="1"/>
        <v>0.8</v>
      </c>
      <c r="H20" s="217">
        <v>5</v>
      </c>
      <c r="I20" s="200">
        <f t="shared" si="0"/>
        <v>1</v>
      </c>
    </row>
    <row r="21" spans="1:9">
      <c r="A21" s="190" t="s">
        <v>148</v>
      </c>
      <c r="B21" s="191"/>
      <c r="C21" s="192" t="s">
        <v>149</v>
      </c>
      <c r="D21" s="191" t="s">
        <v>194</v>
      </c>
      <c r="E21" s="198">
        <v>5</v>
      </c>
      <c r="F21" s="190">
        <v>3</v>
      </c>
      <c r="G21" s="199">
        <f t="shared" si="1"/>
        <v>0.6</v>
      </c>
      <c r="H21" s="217">
        <v>5</v>
      </c>
      <c r="I21" s="200">
        <f t="shared" si="0"/>
        <v>1</v>
      </c>
    </row>
    <row r="22" spans="1:9">
      <c r="A22" s="190" t="s">
        <v>150</v>
      </c>
      <c r="B22" s="191"/>
      <c r="C22" s="192" t="s">
        <v>151</v>
      </c>
      <c r="D22" s="191" t="s">
        <v>197</v>
      </c>
      <c r="E22" s="198">
        <v>27</v>
      </c>
      <c r="F22" s="190">
        <v>16</v>
      </c>
      <c r="G22" s="199">
        <f t="shared" si="1"/>
        <v>0.59259259259259256</v>
      </c>
      <c r="H22" s="217">
        <v>27</v>
      </c>
      <c r="I22" s="200">
        <f t="shared" si="0"/>
        <v>1</v>
      </c>
    </row>
    <row r="23" spans="1:9">
      <c r="A23" s="190" t="s">
        <v>152</v>
      </c>
      <c r="B23" s="191"/>
      <c r="C23" s="192" t="s">
        <v>153</v>
      </c>
      <c r="D23" s="191" t="s">
        <v>198</v>
      </c>
      <c r="E23" s="198">
        <v>6</v>
      </c>
      <c r="F23" s="190">
        <v>0</v>
      </c>
      <c r="G23" s="199">
        <f t="shared" si="1"/>
        <v>0</v>
      </c>
      <c r="H23" s="217">
        <v>6</v>
      </c>
      <c r="I23" s="200">
        <f t="shared" si="0"/>
        <v>1</v>
      </c>
    </row>
    <row r="24" spans="1:9">
      <c r="A24" s="190" t="s">
        <v>154</v>
      </c>
      <c r="B24" s="191"/>
      <c r="C24" s="192" t="s">
        <v>155</v>
      </c>
      <c r="D24" s="191" t="s">
        <v>199</v>
      </c>
      <c r="E24" s="198">
        <v>3</v>
      </c>
      <c r="F24" s="190">
        <v>3</v>
      </c>
      <c r="G24" s="199">
        <f t="shared" si="1"/>
        <v>1</v>
      </c>
      <c r="H24" s="217">
        <v>3</v>
      </c>
      <c r="I24" s="200">
        <f t="shared" si="0"/>
        <v>1</v>
      </c>
    </row>
    <row r="25" spans="1:9">
      <c r="A25" s="190" t="s">
        <v>156</v>
      </c>
      <c r="B25" s="191"/>
      <c r="C25" s="192" t="s">
        <v>157</v>
      </c>
      <c r="D25" s="191" t="s">
        <v>199</v>
      </c>
      <c r="E25" s="198">
        <v>3</v>
      </c>
      <c r="F25" s="190">
        <v>0</v>
      </c>
      <c r="G25" s="199">
        <f t="shared" si="1"/>
        <v>0</v>
      </c>
      <c r="H25" s="217">
        <v>3</v>
      </c>
      <c r="I25" s="200">
        <f t="shared" si="0"/>
        <v>1</v>
      </c>
    </row>
    <row r="26" spans="1:9">
      <c r="A26" s="190" t="s">
        <v>158</v>
      </c>
      <c r="B26" s="191"/>
      <c r="C26" s="192" t="s">
        <v>159</v>
      </c>
      <c r="D26" s="191" t="s">
        <v>199</v>
      </c>
      <c r="E26" s="198">
        <v>3</v>
      </c>
      <c r="F26" s="190">
        <v>0</v>
      </c>
      <c r="G26" s="199">
        <f t="shared" si="1"/>
        <v>0</v>
      </c>
      <c r="H26" s="217">
        <v>3</v>
      </c>
      <c r="I26" s="200">
        <f t="shared" si="0"/>
        <v>1</v>
      </c>
    </row>
    <row r="27" spans="1:9">
      <c r="A27" s="190" t="s">
        <v>160</v>
      </c>
      <c r="B27" s="191"/>
      <c r="C27" s="192" t="s">
        <v>5</v>
      </c>
      <c r="D27" s="191" t="s">
        <v>199</v>
      </c>
      <c r="E27" s="198">
        <v>3</v>
      </c>
      <c r="F27" s="190">
        <v>0</v>
      </c>
      <c r="G27" s="199">
        <f t="shared" si="1"/>
        <v>0</v>
      </c>
      <c r="H27" s="217">
        <v>3</v>
      </c>
      <c r="I27" s="200">
        <f t="shared" si="0"/>
        <v>1</v>
      </c>
    </row>
    <row r="28" spans="1:9">
      <c r="A28" s="190" t="s">
        <v>161</v>
      </c>
      <c r="B28" s="191"/>
      <c r="C28" s="192" t="s">
        <v>162</v>
      </c>
      <c r="D28" s="191" t="s">
        <v>199</v>
      </c>
      <c r="E28" s="198">
        <v>3</v>
      </c>
      <c r="F28" s="190">
        <v>0</v>
      </c>
      <c r="G28" s="199">
        <f t="shared" si="1"/>
        <v>0</v>
      </c>
      <c r="H28" s="217">
        <v>3</v>
      </c>
      <c r="I28" s="200">
        <f t="shared" si="0"/>
        <v>1</v>
      </c>
    </row>
    <row r="29" spans="1:9">
      <c r="A29" s="190" t="s">
        <v>163</v>
      </c>
      <c r="B29" s="191"/>
      <c r="C29" s="192" t="s">
        <v>164</v>
      </c>
      <c r="D29" s="191" t="s">
        <v>200</v>
      </c>
      <c r="E29" s="198">
        <v>4</v>
      </c>
      <c r="F29" s="190">
        <v>0</v>
      </c>
      <c r="G29" s="199">
        <f t="shared" si="1"/>
        <v>0</v>
      </c>
      <c r="H29" s="217">
        <v>4</v>
      </c>
      <c r="I29" s="200">
        <f t="shared" si="0"/>
        <v>1</v>
      </c>
    </row>
    <row r="30" spans="1:9">
      <c r="A30" s="190" t="s">
        <v>165</v>
      </c>
      <c r="B30" s="193" t="s">
        <v>166</v>
      </c>
      <c r="C30" s="192" t="s">
        <v>167</v>
      </c>
      <c r="D30" s="191" t="s">
        <v>201</v>
      </c>
      <c r="E30" s="198">
        <v>12</v>
      </c>
      <c r="F30" s="190">
        <v>10</v>
      </c>
      <c r="G30" s="199">
        <f t="shared" si="1"/>
        <v>0.83333333333333337</v>
      </c>
      <c r="H30" s="217">
        <v>12</v>
      </c>
      <c r="I30" s="200">
        <f t="shared" si="0"/>
        <v>1</v>
      </c>
    </row>
    <row r="31" spans="1:9">
      <c r="A31" s="190"/>
      <c r="B31" s="193" t="s">
        <v>168</v>
      </c>
      <c r="C31" s="192" t="s">
        <v>169</v>
      </c>
      <c r="D31" s="191" t="s">
        <v>202</v>
      </c>
      <c r="E31" s="198">
        <v>6</v>
      </c>
      <c r="F31" s="190">
        <v>0</v>
      </c>
      <c r="G31" s="199">
        <f t="shared" si="1"/>
        <v>0</v>
      </c>
      <c r="H31" s="217">
        <v>6</v>
      </c>
      <c r="I31" s="200">
        <f t="shared" si="0"/>
        <v>1</v>
      </c>
    </row>
    <row r="32" spans="1:9">
      <c r="A32" s="190"/>
      <c r="B32" s="193" t="s">
        <v>170</v>
      </c>
      <c r="C32" s="192" t="s">
        <v>171</v>
      </c>
      <c r="D32" s="191" t="s">
        <v>202</v>
      </c>
      <c r="E32" s="198">
        <v>6</v>
      </c>
      <c r="F32" s="190">
        <v>6</v>
      </c>
      <c r="G32" s="199">
        <f t="shared" si="1"/>
        <v>1</v>
      </c>
      <c r="H32" s="217">
        <v>6</v>
      </c>
      <c r="I32" s="200">
        <f t="shared" si="0"/>
        <v>1</v>
      </c>
    </row>
    <row r="33" spans="1:11">
      <c r="A33" s="190"/>
      <c r="B33" s="193" t="s">
        <v>172</v>
      </c>
      <c r="C33" s="192" t="s">
        <v>173</v>
      </c>
      <c r="D33" s="191" t="s">
        <v>202</v>
      </c>
      <c r="E33" s="198">
        <v>6</v>
      </c>
      <c r="F33" s="190">
        <v>2</v>
      </c>
      <c r="G33" s="199">
        <f t="shared" si="1"/>
        <v>0.33333333333333331</v>
      </c>
      <c r="H33" s="217">
        <v>6</v>
      </c>
      <c r="I33" s="200">
        <f t="shared" si="0"/>
        <v>1</v>
      </c>
    </row>
    <row r="34" spans="1:11">
      <c r="A34" s="190"/>
      <c r="B34" s="193" t="s">
        <v>174</v>
      </c>
      <c r="C34" s="192" t="s">
        <v>175</v>
      </c>
      <c r="D34" s="191" t="s">
        <v>203</v>
      </c>
      <c r="E34" s="198">
        <v>10</v>
      </c>
      <c r="F34" s="190">
        <v>4</v>
      </c>
      <c r="G34" s="199">
        <f t="shared" si="1"/>
        <v>0.4</v>
      </c>
      <c r="H34" s="217">
        <v>10</v>
      </c>
      <c r="I34" s="200">
        <f t="shared" si="0"/>
        <v>1</v>
      </c>
    </row>
    <row r="35" spans="1:11">
      <c r="A35" s="190"/>
      <c r="B35" s="193" t="s">
        <v>176</v>
      </c>
      <c r="C35" s="192" t="s">
        <v>177</v>
      </c>
      <c r="D35" s="191" t="s">
        <v>202</v>
      </c>
      <c r="E35" s="198">
        <v>6</v>
      </c>
      <c r="F35" s="190">
        <v>4</v>
      </c>
      <c r="G35" s="199">
        <f t="shared" si="1"/>
        <v>0.66666666666666663</v>
      </c>
      <c r="H35" s="217">
        <v>6</v>
      </c>
      <c r="I35" s="200">
        <f t="shared" si="0"/>
        <v>1</v>
      </c>
    </row>
    <row r="36" spans="1:11">
      <c r="A36" s="190"/>
      <c r="B36" s="193" t="s">
        <v>178</v>
      </c>
      <c r="C36" s="192" t="s">
        <v>179</v>
      </c>
      <c r="D36" s="191" t="s">
        <v>202</v>
      </c>
      <c r="E36" s="198">
        <v>6</v>
      </c>
      <c r="F36" s="190">
        <v>0</v>
      </c>
      <c r="G36" s="199">
        <f t="shared" si="1"/>
        <v>0</v>
      </c>
      <c r="H36" s="217">
        <v>6</v>
      </c>
      <c r="I36" s="200">
        <f t="shared" si="0"/>
        <v>1</v>
      </c>
    </row>
    <row r="37" spans="1:11">
      <c r="A37" s="190"/>
      <c r="B37" s="193" t="s">
        <v>180</v>
      </c>
      <c r="C37" s="192" t="s">
        <v>181</v>
      </c>
      <c r="D37" s="191" t="s">
        <v>202</v>
      </c>
      <c r="E37" s="198">
        <v>6</v>
      </c>
      <c r="F37" s="190">
        <v>0</v>
      </c>
      <c r="G37" s="199">
        <f t="shared" si="1"/>
        <v>0</v>
      </c>
      <c r="H37" s="217">
        <v>6</v>
      </c>
      <c r="I37" s="200">
        <f t="shared" si="0"/>
        <v>1</v>
      </c>
    </row>
    <row r="38" spans="1:11">
      <c r="A38" s="190"/>
      <c r="B38" s="193" t="s">
        <v>182</v>
      </c>
      <c r="C38" s="192" t="s">
        <v>4</v>
      </c>
      <c r="D38" s="191" t="s">
        <v>202</v>
      </c>
      <c r="E38" s="198">
        <v>6</v>
      </c>
      <c r="F38" s="190">
        <v>2</v>
      </c>
      <c r="G38" s="199">
        <f t="shared" si="1"/>
        <v>0.33333333333333331</v>
      </c>
      <c r="H38" s="217">
        <v>6</v>
      </c>
      <c r="I38" s="200">
        <f t="shared" si="0"/>
        <v>1</v>
      </c>
    </row>
    <row r="39" spans="1:11">
      <c r="A39" s="190"/>
      <c r="B39" s="193" t="s">
        <v>183</v>
      </c>
      <c r="C39" s="192" t="s">
        <v>184</v>
      </c>
      <c r="D39" s="191" t="s">
        <v>204</v>
      </c>
      <c r="E39" s="198">
        <v>4</v>
      </c>
      <c r="F39" s="190">
        <v>0</v>
      </c>
      <c r="G39" s="199">
        <f t="shared" si="1"/>
        <v>0</v>
      </c>
      <c r="H39" s="217">
        <v>4</v>
      </c>
      <c r="I39" s="200">
        <f t="shared" si="0"/>
        <v>1</v>
      </c>
    </row>
    <row r="40" spans="1:11" ht="12.75" thickBot="1">
      <c r="A40" s="194"/>
      <c r="B40" s="195" t="s">
        <v>185</v>
      </c>
      <c r="C40" s="196" t="s">
        <v>186</v>
      </c>
      <c r="D40" s="201" t="s">
        <v>202</v>
      </c>
      <c r="E40" s="202">
        <v>6</v>
      </c>
      <c r="F40" s="190">
        <v>2</v>
      </c>
      <c r="G40" s="219">
        <f t="shared" si="1"/>
        <v>0.33333333333333331</v>
      </c>
      <c r="H40" s="217">
        <v>6</v>
      </c>
      <c r="I40" s="203">
        <f t="shared" si="0"/>
        <v>1</v>
      </c>
    </row>
    <row r="41" spans="1:11" ht="12.75" thickBot="1">
      <c r="A41" s="204"/>
      <c r="B41" s="205"/>
      <c r="C41" s="205"/>
      <c r="D41" s="205" t="s">
        <v>254</v>
      </c>
      <c r="E41" s="206">
        <f>SUM(E15:E40)</f>
        <v>198</v>
      </c>
      <c r="F41" s="220">
        <f>SUM(F15:F40)</f>
        <v>99</v>
      </c>
      <c r="G41" s="221">
        <f>F41/E41</f>
        <v>0.5</v>
      </c>
      <c r="H41" s="222">
        <f>SUM(H15:H40)</f>
        <v>198</v>
      </c>
      <c r="I41" s="207">
        <f t="shared" si="0"/>
        <v>1</v>
      </c>
    </row>
    <row r="43" spans="1:11" ht="23.25" customHeight="1">
      <c r="B43" s="760" t="s">
        <v>14</v>
      </c>
      <c r="C43" s="760"/>
      <c r="D43" s="760"/>
      <c r="E43" s="760"/>
      <c r="F43" s="760"/>
      <c r="G43" s="760"/>
    </row>
    <row r="44" spans="1:11" ht="15" customHeight="1">
      <c r="B44" s="1"/>
      <c r="C44" s="1"/>
      <c r="D44" s="1"/>
      <c r="E44" s="2"/>
      <c r="F44" s="209" t="s">
        <v>206</v>
      </c>
      <c r="G44" s="210"/>
      <c r="H44" s="684" t="str">
        <f>SATRIA!H44</f>
        <v>26 AGUSTUS - 03 SEP  2024</v>
      </c>
      <c r="I44" s="684"/>
    </row>
    <row r="45" spans="1:11" ht="21" customHeight="1">
      <c r="B45" s="761" t="s">
        <v>0</v>
      </c>
      <c r="C45" s="761" t="s">
        <v>7</v>
      </c>
      <c r="D45" s="763" t="s">
        <v>8</v>
      </c>
      <c r="E45" s="764"/>
      <c r="F45" s="761" t="s">
        <v>9</v>
      </c>
      <c r="G45" s="765" t="s">
        <v>10</v>
      </c>
      <c r="H45" s="765"/>
      <c r="I45" s="765"/>
      <c r="J45" s="765"/>
      <c r="K45" s="765"/>
    </row>
    <row r="46" spans="1:11" ht="19.5" customHeight="1">
      <c r="B46" s="762"/>
      <c r="C46" s="762"/>
      <c r="D46" s="402" t="s">
        <v>11</v>
      </c>
      <c r="E46" s="402" t="s">
        <v>12</v>
      </c>
      <c r="F46" s="762"/>
      <c r="G46" s="766" t="s">
        <v>13</v>
      </c>
      <c r="H46" s="766"/>
      <c r="I46" s="766"/>
      <c r="J46" s="766"/>
      <c r="K46" s="766"/>
    </row>
    <row r="47" spans="1:11" ht="21" customHeight="1">
      <c r="B47" s="761">
        <f>A5</f>
        <v>10</v>
      </c>
      <c r="C47" s="768" t="str">
        <f>D5</f>
        <v>ANNISA ZAKIYA FIRJA</v>
      </c>
      <c r="D47" s="771">
        <f>L5</f>
        <v>50</v>
      </c>
      <c r="E47" s="774">
        <f>O5</f>
        <v>100</v>
      </c>
      <c r="F47" s="777" t="str">
        <f>IF(E47="","",IF(E47&lt;80,"D",IF(E47&lt;86,"C",IF(E47&lt;90,"B",IF(E47&lt;100,"A","S")))))</f>
        <v>S</v>
      </c>
      <c r="G47" s="758" t="s">
        <v>349</v>
      </c>
      <c r="H47" s="759"/>
      <c r="I47" s="759"/>
      <c r="J47" s="759"/>
      <c r="K47" s="759"/>
    </row>
    <row r="48" spans="1:11" ht="21" customHeight="1">
      <c r="B48" s="767"/>
      <c r="C48" s="769"/>
      <c r="D48" s="772"/>
      <c r="E48" s="775"/>
      <c r="F48" s="778" t="str">
        <f>IF(E48="","",IF(E48&lt;30,"D",IF(E48&lt;43,"C",IF(E48&lt;47,"B",IF(E48&lt;49,"A","S")))))</f>
        <v/>
      </c>
      <c r="G48" s="759"/>
      <c r="H48" s="759"/>
      <c r="I48" s="759"/>
      <c r="J48" s="759"/>
      <c r="K48" s="759"/>
    </row>
    <row r="49" spans="2:11" ht="21" customHeight="1">
      <c r="B49" s="767"/>
      <c r="C49" s="769"/>
      <c r="D49" s="772"/>
      <c r="E49" s="775"/>
      <c r="F49" s="778" t="str">
        <f>IF(E49="","",IF(E49&lt;30,"D",IF(E49&lt;43,"C",IF(E49&lt;47,"B",IF(E49&lt;49,"A","S")))))</f>
        <v/>
      </c>
      <c r="G49" s="759"/>
      <c r="H49" s="759"/>
      <c r="I49" s="759"/>
      <c r="J49" s="759"/>
      <c r="K49" s="759"/>
    </row>
    <row r="50" spans="2:11" ht="21" customHeight="1">
      <c r="B50" s="762"/>
      <c r="C50" s="770"/>
      <c r="D50" s="773"/>
      <c r="E50" s="776"/>
      <c r="F50" s="779" t="str">
        <f>IF(E50="","",IF(E50&lt;30,"D",IF(E50&lt;43,"C",IF(E50&lt;47,"B",IF(E50&lt;49,"A","S")))))</f>
        <v/>
      </c>
      <c r="G50" s="759"/>
      <c r="H50" s="759"/>
      <c r="I50" s="759"/>
      <c r="J50" s="759"/>
      <c r="K50" s="759"/>
    </row>
  </sheetData>
  <mergeCells count="31">
    <mergeCell ref="Q5:R11"/>
    <mergeCell ref="A3:C4"/>
    <mergeCell ref="D3:G4"/>
    <mergeCell ref="H3:I4"/>
    <mergeCell ref="L4:M4"/>
    <mergeCell ref="O4:P4"/>
    <mergeCell ref="Q4:R4"/>
    <mergeCell ref="A5:C11"/>
    <mergeCell ref="D5:G11"/>
    <mergeCell ref="H5:I11"/>
    <mergeCell ref="L5:M11"/>
    <mergeCell ref="O5:P11"/>
    <mergeCell ref="A13:B14"/>
    <mergeCell ref="C13:C14"/>
    <mergeCell ref="D13:E14"/>
    <mergeCell ref="F13:I13"/>
    <mergeCell ref="F14:G14"/>
    <mergeCell ref="H14:I14"/>
    <mergeCell ref="G47:K50"/>
    <mergeCell ref="B43:G43"/>
    <mergeCell ref="B45:B46"/>
    <mergeCell ref="C45:C46"/>
    <mergeCell ref="D45:E45"/>
    <mergeCell ref="F45:F46"/>
    <mergeCell ref="G45:K45"/>
    <mergeCell ref="G46:K46"/>
    <mergeCell ref="B47:B50"/>
    <mergeCell ref="C47:C50"/>
    <mergeCell ref="D47:D50"/>
    <mergeCell ref="E47:E50"/>
    <mergeCell ref="F47:F50"/>
  </mergeCells>
  <printOptions horizontalCentered="1"/>
  <pageMargins left="0.45" right="0.45" top="0.75" bottom="0.75" header="0.3" footer="0.3"/>
  <pageSetup paperSize="9" scale="61" orientation="landscape" horizontalDpi="0" verticalDpi="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G38"/>
  <sheetViews>
    <sheetView zoomScale="86" zoomScaleNormal="86" workbookViewId="0">
      <pane xSplit="6" topLeftCell="DS1" activePane="topRight" state="frozen"/>
      <selection pane="topRight" activeCell="DV18" sqref="DV18"/>
    </sheetView>
  </sheetViews>
  <sheetFormatPr defaultColWidth="12.5703125" defaultRowHeight="15.75" customHeight="1"/>
  <cols>
    <col min="1" max="1" width="18.85546875" style="400" customWidth="1"/>
    <col min="2" max="2" width="10.42578125" style="400" customWidth="1"/>
    <col min="3" max="3" width="12.140625" style="400" customWidth="1"/>
    <col min="4" max="4" width="18.85546875" style="400" customWidth="1"/>
    <col min="5" max="5" width="16.140625" style="400" customWidth="1"/>
    <col min="6" max="6" width="16.28515625" style="400" customWidth="1"/>
    <col min="7" max="107" width="8.5703125" style="400" customWidth="1"/>
    <col min="108" max="108" width="10.28515625" style="400" customWidth="1"/>
    <col min="109" max="153" width="8.5703125" style="400" customWidth="1"/>
    <col min="154" max="154" width="5.42578125" style="400" customWidth="1"/>
    <col min="155" max="155" width="12.42578125" style="400" customWidth="1"/>
    <col min="156" max="161" width="18.85546875" style="400" customWidth="1"/>
    <col min="162" max="16384" width="12.5703125" style="400"/>
  </cols>
  <sheetData>
    <row r="1" spans="1:163" ht="15">
      <c r="A1" s="398" t="s">
        <v>428</v>
      </c>
      <c r="B1" s="398" t="s">
        <v>429</v>
      </c>
      <c r="C1" s="398" t="s">
        <v>275</v>
      </c>
      <c r="D1" s="398" t="s">
        <v>376</v>
      </c>
      <c r="E1" s="398" t="s">
        <v>431</v>
      </c>
      <c r="F1" s="398" t="s">
        <v>430</v>
      </c>
      <c r="G1" s="398" t="s">
        <v>432</v>
      </c>
      <c r="H1" s="398" t="s">
        <v>433</v>
      </c>
      <c r="I1" s="398" t="s">
        <v>434</v>
      </c>
      <c r="J1" s="398" t="s">
        <v>435</v>
      </c>
      <c r="K1" s="398" t="s">
        <v>436</v>
      </c>
      <c r="L1" s="398" t="s">
        <v>437</v>
      </c>
      <c r="M1" s="398" t="s">
        <v>438</v>
      </c>
      <c r="N1" s="398" t="s">
        <v>439</v>
      </c>
      <c r="O1" s="398" t="s">
        <v>440</v>
      </c>
      <c r="P1" s="398" t="s">
        <v>441</v>
      </c>
      <c r="Q1" s="398" t="s">
        <v>442</v>
      </c>
      <c r="R1" s="398" t="s">
        <v>443</v>
      </c>
      <c r="S1" s="398" t="s">
        <v>444</v>
      </c>
      <c r="T1" s="398" t="s">
        <v>445</v>
      </c>
      <c r="U1" s="398" t="s">
        <v>446</v>
      </c>
      <c r="V1" s="398" t="s">
        <v>447</v>
      </c>
      <c r="W1" s="398" t="s">
        <v>448</v>
      </c>
      <c r="X1" s="398" t="s">
        <v>449</v>
      </c>
      <c r="Y1" s="398" t="s">
        <v>450</v>
      </c>
      <c r="Z1" s="398" t="s">
        <v>451</v>
      </c>
      <c r="AA1" s="398" t="s">
        <v>452</v>
      </c>
      <c r="AB1" s="398" t="s">
        <v>453</v>
      </c>
      <c r="AC1" s="398" t="s">
        <v>454</v>
      </c>
      <c r="AD1" s="398" t="s">
        <v>455</v>
      </c>
      <c r="AE1" s="398"/>
      <c r="AF1" s="398" t="s">
        <v>456</v>
      </c>
      <c r="AG1" s="398" t="s">
        <v>457</v>
      </c>
      <c r="AH1" s="398" t="s">
        <v>458</v>
      </c>
      <c r="AI1" s="398" t="s">
        <v>459</v>
      </c>
      <c r="AJ1" s="398" t="s">
        <v>460</v>
      </c>
      <c r="AK1" s="398" t="s">
        <v>461</v>
      </c>
      <c r="AL1" s="398" t="s">
        <v>461</v>
      </c>
      <c r="AM1" s="398" t="s">
        <v>461</v>
      </c>
      <c r="AN1" s="398" t="s">
        <v>462</v>
      </c>
      <c r="AO1" s="398" t="s">
        <v>463</v>
      </c>
      <c r="AP1" s="401" t="s">
        <v>464</v>
      </c>
      <c r="AQ1" s="398" t="s">
        <v>465</v>
      </c>
      <c r="AR1" s="398" t="s">
        <v>466</v>
      </c>
      <c r="AS1" s="398" t="s">
        <v>467</v>
      </c>
      <c r="AT1" s="401"/>
      <c r="AU1" s="398" t="s">
        <v>469</v>
      </c>
      <c r="AV1" s="398" t="s">
        <v>470</v>
      </c>
      <c r="AW1" s="398" t="s">
        <v>471</v>
      </c>
      <c r="AX1" s="398" t="s">
        <v>472</v>
      </c>
      <c r="AY1" s="398"/>
      <c r="AZ1" s="398" t="s">
        <v>474</v>
      </c>
      <c r="BA1" s="398" t="s">
        <v>474</v>
      </c>
      <c r="BB1" s="398" t="s">
        <v>474</v>
      </c>
      <c r="BC1" s="398" t="s">
        <v>474</v>
      </c>
      <c r="BD1" s="398"/>
      <c r="BE1" s="398" t="s">
        <v>475</v>
      </c>
      <c r="BF1" s="398"/>
      <c r="BG1" s="398"/>
      <c r="BH1" s="398" t="s">
        <v>476</v>
      </c>
      <c r="BI1" s="398" t="s">
        <v>477</v>
      </c>
      <c r="BJ1" s="398" t="s">
        <v>478</v>
      </c>
      <c r="BK1" s="398" t="s">
        <v>479</v>
      </c>
      <c r="BL1" s="398" t="s">
        <v>480</v>
      </c>
      <c r="BM1" s="398" t="s">
        <v>481</v>
      </c>
      <c r="BN1" s="398" t="s">
        <v>482</v>
      </c>
      <c r="BO1" s="398" t="s">
        <v>483</v>
      </c>
      <c r="BP1" s="398" t="s">
        <v>484</v>
      </c>
      <c r="BQ1" s="398"/>
      <c r="BR1" s="398" t="s">
        <v>486</v>
      </c>
      <c r="BS1" s="398" t="s">
        <v>487</v>
      </c>
      <c r="BT1" s="398" t="s">
        <v>488</v>
      </c>
      <c r="BU1" s="398" t="s">
        <v>489</v>
      </c>
      <c r="BV1" s="398"/>
      <c r="BW1" s="398" t="s">
        <v>491</v>
      </c>
      <c r="BX1" s="398" t="s">
        <v>492</v>
      </c>
      <c r="BY1" s="398" t="s">
        <v>493</v>
      </c>
      <c r="BZ1" s="398" t="s">
        <v>494</v>
      </c>
      <c r="CA1" s="398"/>
      <c r="CB1" s="398" t="s">
        <v>496</v>
      </c>
      <c r="CC1" s="398" t="s">
        <v>497</v>
      </c>
      <c r="CD1" s="401" t="s">
        <v>498</v>
      </c>
      <c r="CE1" s="401" t="s">
        <v>499</v>
      </c>
      <c r="CF1" s="401" t="s">
        <v>500</v>
      </c>
      <c r="CG1" s="401" t="s">
        <v>501</v>
      </c>
      <c r="CH1" s="401"/>
      <c r="CI1" s="401" t="s">
        <v>502</v>
      </c>
      <c r="CJ1" s="401" t="s">
        <v>503</v>
      </c>
      <c r="CK1" s="401" t="s">
        <v>504</v>
      </c>
      <c r="CL1" s="401" t="s">
        <v>505</v>
      </c>
      <c r="CM1" s="401" t="s">
        <v>506</v>
      </c>
      <c r="CN1" s="401" t="s">
        <v>507</v>
      </c>
      <c r="CO1" s="401" t="s">
        <v>508</v>
      </c>
      <c r="CP1" s="401" t="s">
        <v>509</v>
      </c>
      <c r="CQ1" s="401" t="s">
        <v>510</v>
      </c>
      <c r="CR1" s="401" t="s">
        <v>511</v>
      </c>
      <c r="CS1" s="401" t="s">
        <v>512</v>
      </c>
      <c r="CT1" s="401" t="s">
        <v>513</v>
      </c>
      <c r="CU1" s="401" t="s">
        <v>514</v>
      </c>
      <c r="CV1" s="401" t="s">
        <v>515</v>
      </c>
      <c r="CW1" s="401" t="s">
        <v>516</v>
      </c>
      <c r="CX1" s="401" t="s">
        <v>517</v>
      </c>
      <c r="CY1" s="401" t="s">
        <v>518</v>
      </c>
      <c r="CZ1" s="401" t="s">
        <v>519</v>
      </c>
      <c r="DA1" s="401" t="s">
        <v>520</v>
      </c>
      <c r="DB1" s="398" t="s">
        <v>522</v>
      </c>
      <c r="DC1" s="398" t="s">
        <v>523</v>
      </c>
      <c r="DD1" s="669" t="s">
        <v>526</v>
      </c>
      <c r="DE1" s="670" t="s">
        <v>527</v>
      </c>
      <c r="DF1" s="669" t="s">
        <v>528</v>
      </c>
      <c r="DG1" s="391" t="s">
        <v>529</v>
      </c>
      <c r="DH1" s="391" t="s">
        <v>530</v>
      </c>
      <c r="DI1" s="398" t="s">
        <v>529</v>
      </c>
      <c r="DJ1" s="398" t="s">
        <v>530</v>
      </c>
      <c r="DK1" s="398" t="s">
        <v>530</v>
      </c>
      <c r="DL1" s="398" t="s">
        <v>531</v>
      </c>
      <c r="DM1" s="398" t="s">
        <v>533</v>
      </c>
      <c r="DN1" s="398" t="s">
        <v>533</v>
      </c>
      <c r="DO1" s="398" t="s">
        <v>533</v>
      </c>
      <c r="DP1" s="398" t="s">
        <v>533</v>
      </c>
      <c r="DQ1" s="398" t="s">
        <v>533</v>
      </c>
      <c r="DR1" s="398" t="s">
        <v>533</v>
      </c>
      <c r="DS1" s="398" t="s">
        <v>534</v>
      </c>
      <c r="DT1" s="398" t="s">
        <v>534</v>
      </c>
      <c r="DU1" s="398" t="s">
        <v>534</v>
      </c>
      <c r="DV1" s="398" t="s">
        <v>535</v>
      </c>
      <c r="DW1" s="398" t="s">
        <v>535</v>
      </c>
      <c r="DX1" s="398" t="s">
        <v>535</v>
      </c>
      <c r="DY1" s="398" t="s">
        <v>536</v>
      </c>
      <c r="DZ1" s="398" t="s">
        <v>536</v>
      </c>
      <c r="EA1" s="398" t="s">
        <v>536</v>
      </c>
      <c r="EB1" s="398" t="s">
        <v>537</v>
      </c>
      <c r="EC1" s="398" t="s">
        <v>537</v>
      </c>
      <c r="ED1" s="398" t="s">
        <v>537</v>
      </c>
      <c r="EE1" s="398" t="s">
        <v>537</v>
      </c>
      <c r="EF1" s="398" t="s">
        <v>537</v>
      </c>
      <c r="EG1" s="398" t="s">
        <v>538</v>
      </c>
      <c r="EH1" s="398" t="s">
        <v>538</v>
      </c>
      <c r="EI1" s="398" t="s">
        <v>538</v>
      </c>
      <c r="EJ1" s="398" t="s">
        <v>539</v>
      </c>
      <c r="EK1" s="398" t="s">
        <v>539</v>
      </c>
      <c r="EL1" s="398" t="s">
        <v>539</v>
      </c>
      <c r="EM1" s="398" t="s">
        <v>540</v>
      </c>
      <c r="EN1" s="398" t="s">
        <v>540</v>
      </c>
      <c r="EO1" s="398" t="s">
        <v>540</v>
      </c>
      <c r="EP1" s="398" t="s">
        <v>541</v>
      </c>
      <c r="EQ1" s="398" t="s">
        <v>541</v>
      </c>
      <c r="ER1" s="398" t="s">
        <v>541</v>
      </c>
      <c r="ES1" s="398" t="s">
        <v>542</v>
      </c>
      <c r="ET1" s="398" t="s">
        <v>542</v>
      </c>
      <c r="EU1" s="398" t="s">
        <v>543</v>
      </c>
      <c r="EV1" s="398" t="s">
        <v>543</v>
      </c>
      <c r="EW1" s="398" t="s">
        <v>543</v>
      </c>
      <c r="EX1" s="401" t="s">
        <v>628</v>
      </c>
      <c r="EY1" s="398"/>
    </row>
    <row r="2" spans="1:163" s="661" customFormat="1" ht="18.75">
      <c r="A2" s="656"/>
      <c r="B2" s="657"/>
      <c r="C2" s="658"/>
      <c r="D2" s="658"/>
      <c r="E2" s="659"/>
      <c r="F2" s="658"/>
      <c r="G2" s="658" t="s">
        <v>560</v>
      </c>
      <c r="H2" s="658" t="s">
        <v>560</v>
      </c>
      <c r="I2" s="658" t="s">
        <v>560</v>
      </c>
      <c r="J2" s="658" t="s">
        <v>560</v>
      </c>
      <c r="K2" s="658" t="s">
        <v>561</v>
      </c>
      <c r="L2" s="658" t="s">
        <v>561</v>
      </c>
      <c r="M2" s="658" t="s">
        <v>560</v>
      </c>
      <c r="N2" s="658" t="s">
        <v>560</v>
      </c>
      <c r="O2" s="658" t="s">
        <v>560</v>
      </c>
      <c r="P2" s="658" t="s">
        <v>560</v>
      </c>
      <c r="Q2" s="658" t="s">
        <v>560</v>
      </c>
      <c r="R2" s="658" t="s">
        <v>560</v>
      </c>
      <c r="S2" s="658" t="s">
        <v>560</v>
      </c>
      <c r="T2" s="658" t="s">
        <v>560</v>
      </c>
      <c r="U2" s="658" t="s">
        <v>560</v>
      </c>
      <c r="V2" s="658" t="s">
        <v>560</v>
      </c>
      <c r="W2" s="658" t="s">
        <v>561</v>
      </c>
      <c r="X2" s="658" t="s">
        <v>560</v>
      </c>
      <c r="Y2" s="658" t="s">
        <v>560</v>
      </c>
      <c r="Z2" s="658" t="s">
        <v>560</v>
      </c>
      <c r="AA2" s="658" t="s">
        <v>560</v>
      </c>
      <c r="AB2" s="658" t="s">
        <v>560</v>
      </c>
      <c r="AC2" s="658" t="s">
        <v>560</v>
      </c>
      <c r="AD2" s="658" t="s">
        <v>560</v>
      </c>
      <c r="AE2" s="658" t="s">
        <v>366</v>
      </c>
      <c r="AF2" s="658" t="s">
        <v>545</v>
      </c>
      <c r="AG2" s="658" t="s">
        <v>369</v>
      </c>
      <c r="AH2" s="658" t="s">
        <v>546</v>
      </c>
      <c r="AI2" s="658" t="s">
        <v>547</v>
      </c>
      <c r="AJ2" s="658" t="s">
        <v>548</v>
      </c>
      <c r="AK2" s="658" t="s">
        <v>549</v>
      </c>
      <c r="AL2" s="658" t="s">
        <v>550</v>
      </c>
      <c r="AM2" s="658" t="s">
        <v>562</v>
      </c>
      <c r="AN2" s="658" t="s">
        <v>563</v>
      </c>
      <c r="AO2" s="658" t="s">
        <v>564</v>
      </c>
      <c r="AP2" s="658" t="s">
        <v>551</v>
      </c>
      <c r="AQ2" s="658" t="s">
        <v>360</v>
      </c>
      <c r="AR2" s="658" t="s">
        <v>565</v>
      </c>
      <c r="AS2" s="658" t="s">
        <v>566</v>
      </c>
      <c r="AT2" s="663" t="s">
        <v>369</v>
      </c>
      <c r="AU2" s="663" t="s">
        <v>546</v>
      </c>
      <c r="AV2" s="663" t="s">
        <v>362</v>
      </c>
      <c r="AW2" s="663" t="s">
        <v>552</v>
      </c>
      <c r="AX2" s="663" t="s">
        <v>366</v>
      </c>
      <c r="AY2" s="666" t="s">
        <v>559</v>
      </c>
      <c r="AZ2" s="666" t="s">
        <v>553</v>
      </c>
      <c r="BA2" s="666" t="s">
        <v>554</v>
      </c>
      <c r="BB2" s="666" t="s">
        <v>555</v>
      </c>
      <c r="BC2" s="666" t="s">
        <v>556</v>
      </c>
      <c r="BD2" s="662" t="s">
        <v>366</v>
      </c>
      <c r="BE2" s="662" t="s">
        <v>369</v>
      </c>
      <c r="BF2" s="662" t="s">
        <v>362</v>
      </c>
      <c r="BG2" s="658" t="s">
        <v>366</v>
      </c>
      <c r="BH2" s="658" t="s">
        <v>548</v>
      </c>
      <c r="BI2" s="658" t="s">
        <v>549</v>
      </c>
      <c r="BJ2" s="658" t="s">
        <v>550</v>
      </c>
      <c r="BK2" s="658" t="s">
        <v>546</v>
      </c>
      <c r="BL2" s="658" t="s">
        <v>545</v>
      </c>
      <c r="BM2" s="658" t="s">
        <v>557</v>
      </c>
      <c r="BN2" s="658" t="s">
        <v>362</v>
      </c>
      <c r="BO2" s="658" t="s">
        <v>369</v>
      </c>
      <c r="BP2" s="658" t="s">
        <v>552</v>
      </c>
      <c r="BQ2" s="658" t="s">
        <v>369</v>
      </c>
      <c r="BR2" s="658" t="s">
        <v>547</v>
      </c>
      <c r="BS2" s="658" t="s">
        <v>546</v>
      </c>
      <c r="BT2" s="658" t="s">
        <v>366</v>
      </c>
      <c r="BU2" s="658" t="s">
        <v>545</v>
      </c>
      <c r="BV2" s="658" t="s">
        <v>545</v>
      </c>
      <c r="BW2" s="658" t="s">
        <v>552</v>
      </c>
      <c r="BX2" s="658" t="s">
        <v>369</v>
      </c>
      <c r="BY2" s="658" t="s">
        <v>547</v>
      </c>
      <c r="BZ2" s="658" t="s">
        <v>546</v>
      </c>
      <c r="CA2" s="658" t="s">
        <v>369</v>
      </c>
      <c r="CB2" s="658" t="s">
        <v>366</v>
      </c>
      <c r="CC2" s="658" t="s">
        <v>362</v>
      </c>
      <c r="CD2" s="658" t="s">
        <v>362</v>
      </c>
      <c r="CE2" s="658" t="s">
        <v>362</v>
      </c>
      <c r="CF2" s="658" t="s">
        <v>366</v>
      </c>
      <c r="CG2" s="658" t="s">
        <v>552</v>
      </c>
      <c r="CH2" s="658" t="s">
        <v>366</v>
      </c>
      <c r="CI2" s="658" t="s">
        <v>362</v>
      </c>
      <c r="CJ2" s="658" t="s">
        <v>545</v>
      </c>
      <c r="CK2" s="658" t="s">
        <v>366</v>
      </c>
      <c r="CL2" s="658" t="s">
        <v>369</v>
      </c>
      <c r="CM2" s="658" t="s">
        <v>546</v>
      </c>
      <c r="CN2" s="658" t="s">
        <v>369</v>
      </c>
      <c r="CO2" s="658" t="s">
        <v>362</v>
      </c>
      <c r="CP2" s="658" t="s">
        <v>557</v>
      </c>
      <c r="CQ2" s="658" t="s">
        <v>546</v>
      </c>
      <c r="CR2" s="658" t="s">
        <v>362</v>
      </c>
      <c r="CS2" s="658" t="s">
        <v>558</v>
      </c>
      <c r="CT2" s="658" t="s">
        <v>366</v>
      </c>
      <c r="CU2" s="658" t="s">
        <v>362</v>
      </c>
      <c r="CV2" s="658" t="s">
        <v>547</v>
      </c>
      <c r="CW2" s="658" t="s">
        <v>547</v>
      </c>
      <c r="CX2" s="658" t="s">
        <v>545</v>
      </c>
      <c r="CY2" s="658" t="s">
        <v>366</v>
      </c>
      <c r="CZ2" s="658" t="s">
        <v>545</v>
      </c>
      <c r="DA2" s="658" t="s">
        <v>546</v>
      </c>
      <c r="DB2" s="667">
        <v>0.75</v>
      </c>
      <c r="DC2" s="667">
        <v>0.9</v>
      </c>
      <c r="DD2" s="662">
        <v>28800</v>
      </c>
      <c r="DE2" s="667">
        <v>1.25</v>
      </c>
      <c r="DF2" s="662">
        <v>230.4</v>
      </c>
      <c r="DG2" s="667">
        <v>0.85</v>
      </c>
      <c r="DH2" s="667">
        <v>0.08</v>
      </c>
      <c r="DI2" s="664" t="s">
        <v>369</v>
      </c>
      <c r="DJ2" s="664" t="s">
        <v>366</v>
      </c>
      <c r="DK2" s="664" t="s">
        <v>362</v>
      </c>
      <c r="DL2" s="664" t="s">
        <v>545</v>
      </c>
      <c r="DM2" s="658" t="s">
        <v>362</v>
      </c>
      <c r="DN2" s="658" t="s">
        <v>369</v>
      </c>
      <c r="DO2" s="658" t="s">
        <v>366</v>
      </c>
      <c r="DP2" s="658" t="s">
        <v>546</v>
      </c>
      <c r="DQ2" s="658" t="s">
        <v>545</v>
      </c>
      <c r="DR2" s="658" t="s">
        <v>552</v>
      </c>
      <c r="DS2" s="664" t="s">
        <v>547</v>
      </c>
      <c r="DT2" s="664" t="s">
        <v>558</v>
      </c>
      <c r="DU2" s="664" t="s">
        <v>557</v>
      </c>
      <c r="DV2" s="658" t="s">
        <v>362</v>
      </c>
      <c r="DW2" s="658" t="s">
        <v>366</v>
      </c>
      <c r="DX2" s="658" t="s">
        <v>369</v>
      </c>
      <c r="DY2" s="662" t="s">
        <v>545</v>
      </c>
      <c r="DZ2" s="662" t="s">
        <v>366</v>
      </c>
      <c r="EA2" s="662" t="s">
        <v>552</v>
      </c>
      <c r="EB2" s="666" t="s">
        <v>547</v>
      </c>
      <c r="EC2" s="666" t="s">
        <v>558</v>
      </c>
      <c r="ED2" s="666" t="s">
        <v>546</v>
      </c>
      <c r="EE2" s="666" t="s">
        <v>557</v>
      </c>
      <c r="EF2" s="666" t="s">
        <v>549</v>
      </c>
      <c r="EG2" s="658" t="s">
        <v>366</v>
      </c>
      <c r="EH2" s="658" t="s">
        <v>362</v>
      </c>
      <c r="EI2" s="658" t="s">
        <v>545</v>
      </c>
      <c r="EJ2" s="664" t="s">
        <v>366</v>
      </c>
      <c r="EK2" s="664" t="s">
        <v>545</v>
      </c>
      <c r="EL2" s="664" t="s">
        <v>547</v>
      </c>
      <c r="EM2" s="658" t="s">
        <v>362</v>
      </c>
      <c r="EN2" s="658" t="s">
        <v>369</v>
      </c>
      <c r="EO2" s="658" t="s">
        <v>552</v>
      </c>
      <c r="EP2" s="665" t="s">
        <v>545</v>
      </c>
      <c r="EQ2" s="665" t="s">
        <v>366</v>
      </c>
      <c r="ER2" s="665" t="s">
        <v>557</v>
      </c>
      <c r="ES2" s="658" t="s">
        <v>362</v>
      </c>
      <c r="ET2" s="658" t="s">
        <v>558</v>
      </c>
      <c r="EU2" s="662" t="s">
        <v>369</v>
      </c>
      <c r="EV2" s="662" t="s">
        <v>552</v>
      </c>
      <c r="EW2" s="662" t="s">
        <v>546</v>
      </c>
      <c r="EX2" s="658" t="s">
        <v>612</v>
      </c>
      <c r="EY2" s="660"/>
    </row>
    <row r="3" spans="1:163" s="598" customFormat="1" ht="15.75" customHeight="1">
      <c r="A3" s="672">
        <v>45530.405312789357</v>
      </c>
      <c r="B3" s="673">
        <v>133</v>
      </c>
      <c r="C3" s="674">
        <v>824174</v>
      </c>
      <c r="D3" s="674" t="s">
        <v>629</v>
      </c>
      <c r="E3" s="675" t="s">
        <v>618</v>
      </c>
      <c r="F3" s="674" t="s">
        <v>630</v>
      </c>
      <c r="G3" s="674" t="s">
        <v>560</v>
      </c>
      <c r="H3" s="674" t="s">
        <v>560</v>
      </c>
      <c r="I3" s="674" t="s">
        <v>560</v>
      </c>
      <c r="J3" s="674" t="s">
        <v>560</v>
      </c>
      <c r="K3" s="674" t="s">
        <v>561</v>
      </c>
      <c r="L3" s="674" t="s">
        <v>561</v>
      </c>
      <c r="M3" s="674" t="s">
        <v>560</v>
      </c>
      <c r="N3" s="674" t="s">
        <v>560</v>
      </c>
      <c r="O3" s="674" t="s">
        <v>560</v>
      </c>
      <c r="P3" s="674" t="s">
        <v>560</v>
      </c>
      <c r="Q3" s="674" t="s">
        <v>560</v>
      </c>
      <c r="R3" s="674" t="s">
        <v>560</v>
      </c>
      <c r="S3" s="674" t="s">
        <v>560</v>
      </c>
      <c r="T3" s="674" t="s">
        <v>560</v>
      </c>
      <c r="U3" s="674" t="s">
        <v>560</v>
      </c>
      <c r="V3" s="674" t="s">
        <v>560</v>
      </c>
      <c r="W3" s="674" t="s">
        <v>561</v>
      </c>
      <c r="X3" s="674" t="s">
        <v>560</v>
      </c>
      <c r="Y3" s="674" t="s">
        <v>561</v>
      </c>
      <c r="Z3" s="674" t="s">
        <v>560</v>
      </c>
      <c r="AA3" s="674" t="s">
        <v>560</v>
      </c>
      <c r="AB3" s="674" t="s">
        <v>560</v>
      </c>
      <c r="AC3" s="674" t="s">
        <v>560</v>
      </c>
      <c r="AD3" s="674" t="s">
        <v>560</v>
      </c>
      <c r="AE3" s="674" t="s">
        <v>366</v>
      </c>
      <c r="AF3" s="674" t="s">
        <v>545</v>
      </c>
      <c r="AG3" s="674" t="s">
        <v>369</v>
      </c>
      <c r="AH3" s="674" t="s">
        <v>546</v>
      </c>
      <c r="AI3" s="674" t="s">
        <v>547</v>
      </c>
      <c r="AJ3" s="674" t="s">
        <v>548</v>
      </c>
      <c r="AK3" s="674" t="s">
        <v>549</v>
      </c>
      <c r="AL3" s="674" t="s">
        <v>550</v>
      </c>
      <c r="AM3" s="674" t="s">
        <v>562</v>
      </c>
      <c r="AN3" s="674" t="s">
        <v>563</v>
      </c>
      <c r="AO3" s="678" t="s">
        <v>360</v>
      </c>
      <c r="AP3" s="678" t="s">
        <v>564</v>
      </c>
      <c r="AQ3" s="674" t="s">
        <v>360</v>
      </c>
      <c r="AR3" s="674" t="s">
        <v>565</v>
      </c>
      <c r="AS3" s="674" t="s">
        <v>566</v>
      </c>
      <c r="AT3" s="678" t="s">
        <v>362</v>
      </c>
      <c r="AU3" s="674" t="s">
        <v>546</v>
      </c>
      <c r="AV3" s="678" t="s">
        <v>366</v>
      </c>
      <c r="AW3" s="678" t="s">
        <v>558</v>
      </c>
      <c r="AX3" s="678" t="s">
        <v>547</v>
      </c>
      <c r="AY3" s="678" t="s">
        <v>362</v>
      </c>
      <c r="AZ3" s="678" t="s">
        <v>369</v>
      </c>
      <c r="BA3" s="678" t="s">
        <v>545</v>
      </c>
      <c r="BB3" s="678" t="s">
        <v>366</v>
      </c>
      <c r="BC3" s="678" t="s">
        <v>552</v>
      </c>
      <c r="BD3" s="674" t="s">
        <v>366</v>
      </c>
      <c r="BE3" s="674" t="s">
        <v>369</v>
      </c>
      <c r="BF3" s="674" t="s">
        <v>362</v>
      </c>
      <c r="BG3" s="674" t="s">
        <v>366</v>
      </c>
      <c r="BH3" s="674" t="s">
        <v>548</v>
      </c>
      <c r="BI3" s="674" t="s">
        <v>549</v>
      </c>
      <c r="BJ3" s="674" t="s">
        <v>550</v>
      </c>
      <c r="BK3" s="674" t="s">
        <v>546</v>
      </c>
      <c r="BL3" s="674" t="s">
        <v>545</v>
      </c>
      <c r="BM3" s="674" t="s">
        <v>557</v>
      </c>
      <c r="BN3" s="678" t="s">
        <v>558</v>
      </c>
      <c r="BO3" s="674" t="s">
        <v>369</v>
      </c>
      <c r="BP3" s="674" t="s">
        <v>552</v>
      </c>
      <c r="BQ3" s="674" t="s">
        <v>369</v>
      </c>
      <c r="BR3" s="678" t="s">
        <v>362</v>
      </c>
      <c r="BS3" s="678" t="s">
        <v>545</v>
      </c>
      <c r="BT3" s="674" t="s">
        <v>366</v>
      </c>
      <c r="BU3" s="678" t="s">
        <v>546</v>
      </c>
      <c r="BV3" s="674" t="s">
        <v>545</v>
      </c>
      <c r="BW3" s="674" t="s">
        <v>552</v>
      </c>
      <c r="BX3" s="674" t="s">
        <v>369</v>
      </c>
      <c r="BY3" s="674" t="s">
        <v>547</v>
      </c>
      <c r="BZ3" s="674" t="s">
        <v>546</v>
      </c>
      <c r="CA3" s="674" t="s">
        <v>369</v>
      </c>
      <c r="CB3" s="678" t="s">
        <v>369</v>
      </c>
      <c r="CC3" s="674" t="s">
        <v>362</v>
      </c>
      <c r="CD3" s="674" t="s">
        <v>362</v>
      </c>
      <c r="CE3" s="674" t="s">
        <v>362</v>
      </c>
      <c r="CF3" s="674" t="s">
        <v>366</v>
      </c>
      <c r="CG3" s="674" t="s">
        <v>552</v>
      </c>
      <c r="CH3" s="674" t="s">
        <v>366</v>
      </c>
      <c r="CI3" s="674" t="s">
        <v>362</v>
      </c>
      <c r="CJ3" s="674" t="s">
        <v>545</v>
      </c>
      <c r="CK3" s="674" t="s">
        <v>362</v>
      </c>
      <c r="CL3" s="674" t="s">
        <v>631</v>
      </c>
      <c r="CM3" s="674" t="s">
        <v>546</v>
      </c>
      <c r="CN3" s="674" t="s">
        <v>369</v>
      </c>
      <c r="CO3" s="674" t="s">
        <v>545</v>
      </c>
      <c r="CP3" s="674" t="s">
        <v>557</v>
      </c>
      <c r="CQ3" s="674" t="s">
        <v>546</v>
      </c>
      <c r="CR3" s="678" t="s">
        <v>545</v>
      </c>
      <c r="CS3" s="674" t="s">
        <v>558</v>
      </c>
      <c r="CT3" s="674" t="s">
        <v>366</v>
      </c>
      <c r="CU3" s="674" t="s">
        <v>362</v>
      </c>
      <c r="CV3" s="674" t="s">
        <v>547</v>
      </c>
      <c r="CW3" s="674" t="s">
        <v>547</v>
      </c>
      <c r="CX3" s="674" t="s">
        <v>545</v>
      </c>
      <c r="CY3" s="674" t="s">
        <v>366</v>
      </c>
      <c r="CZ3" s="674" t="s">
        <v>545</v>
      </c>
      <c r="DA3" s="674" t="s">
        <v>546</v>
      </c>
      <c r="DB3" s="678">
        <v>9</v>
      </c>
      <c r="DC3" s="678">
        <v>4</v>
      </c>
      <c r="DD3" s="676">
        <v>28800</v>
      </c>
      <c r="DE3" s="674">
        <v>125</v>
      </c>
      <c r="DF3" s="674">
        <v>230.4</v>
      </c>
      <c r="DG3" s="679"/>
      <c r="DH3" s="679"/>
      <c r="DI3" s="679"/>
      <c r="DJ3" s="679"/>
      <c r="DK3" s="679"/>
      <c r="DL3" s="679"/>
      <c r="DM3" s="678" t="s">
        <v>557</v>
      </c>
      <c r="DN3" s="678" t="s">
        <v>546</v>
      </c>
      <c r="DO3" s="678" t="s">
        <v>558</v>
      </c>
      <c r="DP3" s="674" t="s">
        <v>366</v>
      </c>
      <c r="DQ3" s="674" t="s">
        <v>545</v>
      </c>
      <c r="DR3" s="674" t="s">
        <v>362</v>
      </c>
      <c r="DS3" s="674" t="s">
        <v>369</v>
      </c>
      <c r="DT3" s="674" t="s">
        <v>547</v>
      </c>
      <c r="DU3" s="674" t="s">
        <v>552</v>
      </c>
      <c r="DV3" s="674" t="s">
        <v>362</v>
      </c>
      <c r="DW3" s="674" t="s">
        <v>366</v>
      </c>
      <c r="DX3" s="674" t="s">
        <v>557</v>
      </c>
      <c r="DY3" s="674" t="s">
        <v>545</v>
      </c>
      <c r="DZ3" s="674" t="s">
        <v>547</v>
      </c>
      <c r="EA3" s="674" t="s">
        <v>546</v>
      </c>
      <c r="EB3" s="674" t="s">
        <v>545</v>
      </c>
      <c r="EC3" s="674" t="s">
        <v>547</v>
      </c>
      <c r="ED3" s="674" t="s">
        <v>546</v>
      </c>
      <c r="EE3" s="674" t="s">
        <v>558</v>
      </c>
      <c r="EF3" s="674" t="s">
        <v>549</v>
      </c>
      <c r="EG3" s="674" t="s">
        <v>366</v>
      </c>
      <c r="EH3" s="674" t="s">
        <v>362</v>
      </c>
      <c r="EI3" s="674" t="s">
        <v>552</v>
      </c>
      <c r="EJ3" s="674" t="s">
        <v>362</v>
      </c>
      <c r="EK3" s="674" t="s">
        <v>366</v>
      </c>
      <c r="EL3" s="674" t="s">
        <v>545</v>
      </c>
      <c r="EM3" s="674" t="s">
        <v>366</v>
      </c>
      <c r="EN3" s="674" t="s">
        <v>369</v>
      </c>
      <c r="EO3" s="674" t="s">
        <v>545</v>
      </c>
      <c r="EP3" s="674" t="s">
        <v>545</v>
      </c>
      <c r="EQ3" s="674" t="s">
        <v>366</v>
      </c>
      <c r="ER3" s="674" t="s">
        <v>557</v>
      </c>
      <c r="ES3" s="674" t="s">
        <v>362</v>
      </c>
      <c r="ET3" s="674" t="s">
        <v>558</v>
      </c>
      <c r="EU3" s="674" t="s">
        <v>546</v>
      </c>
      <c r="EV3" s="674" t="s">
        <v>369</v>
      </c>
      <c r="EW3" s="674" t="s">
        <v>552</v>
      </c>
      <c r="EX3" s="674" t="s">
        <v>632</v>
      </c>
      <c r="EY3" s="593"/>
      <c r="EZ3" s="593"/>
      <c r="FA3" s="593"/>
      <c r="FB3" s="593"/>
      <c r="FC3" s="593"/>
      <c r="FD3" s="593"/>
      <c r="FE3" s="593"/>
      <c r="FF3" s="593"/>
      <c r="FG3" s="593"/>
    </row>
    <row r="4" spans="1:163" s="598" customFormat="1" ht="15.75" customHeight="1">
      <c r="A4" s="672">
        <v>45530.40741403935</v>
      </c>
      <c r="B4" s="673">
        <v>125</v>
      </c>
      <c r="C4" s="674">
        <v>240111</v>
      </c>
      <c r="D4" s="674" t="s">
        <v>633</v>
      </c>
      <c r="E4" s="675" t="s">
        <v>634</v>
      </c>
      <c r="F4" s="674" t="s">
        <v>635</v>
      </c>
      <c r="G4" s="674" t="s">
        <v>560</v>
      </c>
      <c r="H4" s="674" t="s">
        <v>560</v>
      </c>
      <c r="I4" s="674" t="s">
        <v>560</v>
      </c>
      <c r="J4" s="674" t="s">
        <v>560</v>
      </c>
      <c r="K4" s="674" t="s">
        <v>561</v>
      </c>
      <c r="L4" s="674" t="s">
        <v>561</v>
      </c>
      <c r="M4" s="674" t="s">
        <v>560</v>
      </c>
      <c r="N4" s="674" t="s">
        <v>560</v>
      </c>
      <c r="O4" s="674" t="s">
        <v>560</v>
      </c>
      <c r="P4" s="674" t="s">
        <v>560</v>
      </c>
      <c r="Q4" s="674" t="s">
        <v>560</v>
      </c>
      <c r="R4" s="674" t="s">
        <v>560</v>
      </c>
      <c r="S4" s="674" t="s">
        <v>560</v>
      </c>
      <c r="T4" s="674" t="s">
        <v>560</v>
      </c>
      <c r="U4" s="674" t="s">
        <v>560</v>
      </c>
      <c r="V4" s="674" t="s">
        <v>560</v>
      </c>
      <c r="W4" s="674" t="s">
        <v>561</v>
      </c>
      <c r="X4" s="674" t="s">
        <v>560</v>
      </c>
      <c r="Y4" s="674" t="s">
        <v>561</v>
      </c>
      <c r="Z4" s="674" t="s">
        <v>560</v>
      </c>
      <c r="AA4" s="674" t="s">
        <v>560</v>
      </c>
      <c r="AB4" s="674" t="s">
        <v>560</v>
      </c>
      <c r="AC4" s="674" t="s">
        <v>560</v>
      </c>
      <c r="AD4" s="674" t="s">
        <v>560</v>
      </c>
      <c r="AE4" s="674" t="s">
        <v>366</v>
      </c>
      <c r="AF4" s="674" t="s">
        <v>545</v>
      </c>
      <c r="AG4" s="674" t="s">
        <v>369</v>
      </c>
      <c r="AH4" s="674" t="s">
        <v>546</v>
      </c>
      <c r="AI4" s="674" t="s">
        <v>547</v>
      </c>
      <c r="AJ4" s="674" t="s">
        <v>548</v>
      </c>
      <c r="AK4" s="674" t="s">
        <v>549</v>
      </c>
      <c r="AL4" s="674" t="s">
        <v>550</v>
      </c>
      <c r="AM4" s="674" t="s">
        <v>562</v>
      </c>
      <c r="AN4" s="678" t="s">
        <v>636</v>
      </c>
      <c r="AO4" s="678" t="s">
        <v>551</v>
      </c>
      <c r="AP4" s="678" t="s">
        <v>360</v>
      </c>
      <c r="AQ4" s="678" t="s">
        <v>564</v>
      </c>
      <c r="AR4" s="674" t="s">
        <v>565</v>
      </c>
      <c r="AS4" s="674" t="s">
        <v>566</v>
      </c>
      <c r="AT4" s="678" t="s">
        <v>546</v>
      </c>
      <c r="AU4" s="678" t="s">
        <v>362</v>
      </c>
      <c r="AV4" s="678" t="s">
        <v>369</v>
      </c>
      <c r="AW4" s="678" t="s">
        <v>366</v>
      </c>
      <c r="AX4" s="678" t="s">
        <v>558</v>
      </c>
      <c r="AY4" s="678" t="s">
        <v>637</v>
      </c>
      <c r="AZ4" s="678" t="s">
        <v>638</v>
      </c>
      <c r="BA4" s="678" t="s">
        <v>639</v>
      </c>
      <c r="BB4" s="674" t="s">
        <v>555</v>
      </c>
      <c r="BC4" s="678" t="s">
        <v>553</v>
      </c>
      <c r="BD4" s="674" t="s">
        <v>366</v>
      </c>
      <c r="BE4" s="674" t="s">
        <v>369</v>
      </c>
      <c r="BF4" s="674" t="s">
        <v>362</v>
      </c>
      <c r="BG4" s="674" t="s">
        <v>366</v>
      </c>
      <c r="BH4" s="674" t="s">
        <v>548</v>
      </c>
      <c r="BI4" s="674" t="s">
        <v>549</v>
      </c>
      <c r="BJ4" s="674" t="s">
        <v>550</v>
      </c>
      <c r="BK4" s="674" t="s">
        <v>546</v>
      </c>
      <c r="BL4" s="674" t="s">
        <v>545</v>
      </c>
      <c r="BM4" s="674" t="s">
        <v>557</v>
      </c>
      <c r="BN4" s="678" t="s">
        <v>547</v>
      </c>
      <c r="BO4" s="674" t="s">
        <v>369</v>
      </c>
      <c r="BP4" s="674" t="s">
        <v>552</v>
      </c>
      <c r="BQ4" s="674" t="s">
        <v>369</v>
      </c>
      <c r="BR4" s="674" t="s">
        <v>547</v>
      </c>
      <c r="BS4" s="678" t="s">
        <v>552</v>
      </c>
      <c r="BT4" s="674" t="s">
        <v>366</v>
      </c>
      <c r="BU4" s="678" t="s">
        <v>362</v>
      </c>
      <c r="BV4" s="674" t="s">
        <v>545</v>
      </c>
      <c r="BW4" s="674" t="s">
        <v>552</v>
      </c>
      <c r="BX4" s="674" t="s">
        <v>369</v>
      </c>
      <c r="BY4" s="674" t="s">
        <v>547</v>
      </c>
      <c r="BZ4" s="674" t="s">
        <v>546</v>
      </c>
      <c r="CA4" s="674" t="s">
        <v>369</v>
      </c>
      <c r="CB4" s="678" t="s">
        <v>369</v>
      </c>
      <c r="CC4" s="678" t="s">
        <v>546</v>
      </c>
      <c r="CD4" s="674" t="s">
        <v>362</v>
      </c>
      <c r="CE4" s="674" t="s">
        <v>362</v>
      </c>
      <c r="CF4" s="678" t="s">
        <v>362</v>
      </c>
      <c r="CG4" s="674" t="s">
        <v>552</v>
      </c>
      <c r="CH4" s="674" t="s">
        <v>369</v>
      </c>
      <c r="CI4" s="674" t="s">
        <v>366</v>
      </c>
      <c r="CJ4" s="674" t="s">
        <v>545</v>
      </c>
      <c r="CK4" s="674" t="s">
        <v>366</v>
      </c>
      <c r="CL4" s="674" t="s">
        <v>362</v>
      </c>
      <c r="CM4" s="674" t="s">
        <v>546</v>
      </c>
      <c r="CN4" s="674" t="s">
        <v>547</v>
      </c>
      <c r="CO4" s="674" t="s">
        <v>362</v>
      </c>
      <c r="CP4" s="674" t="s">
        <v>557</v>
      </c>
      <c r="CQ4" s="674" t="s">
        <v>546</v>
      </c>
      <c r="CR4" s="678" t="s">
        <v>545</v>
      </c>
      <c r="CS4" s="674" t="s">
        <v>558</v>
      </c>
      <c r="CT4" s="674" t="s">
        <v>366</v>
      </c>
      <c r="CU4" s="674" t="s">
        <v>362</v>
      </c>
      <c r="CV4" s="674" t="s">
        <v>547</v>
      </c>
      <c r="CW4" s="678" t="s">
        <v>546</v>
      </c>
      <c r="CX4" s="674" t="s">
        <v>545</v>
      </c>
      <c r="CY4" s="674" t="s">
        <v>366</v>
      </c>
      <c r="CZ4" s="674" t="s">
        <v>545</v>
      </c>
      <c r="DA4" s="678" t="s">
        <v>545</v>
      </c>
      <c r="DB4" s="679"/>
      <c r="DC4" s="679"/>
      <c r="DD4" s="674">
        <v>28800</v>
      </c>
      <c r="DE4" s="677">
        <v>1.25</v>
      </c>
      <c r="DF4" s="674">
        <v>230.4</v>
      </c>
      <c r="DG4" s="679"/>
      <c r="DH4" s="679"/>
      <c r="DI4" s="674" t="s">
        <v>369</v>
      </c>
      <c r="DJ4" s="674" t="s">
        <v>366</v>
      </c>
      <c r="DK4" s="678" t="s">
        <v>545</v>
      </c>
      <c r="DL4" s="678" t="s">
        <v>362</v>
      </c>
      <c r="DM4" s="678" t="s">
        <v>558</v>
      </c>
      <c r="DN4" s="678" t="s">
        <v>547</v>
      </c>
      <c r="DO4" s="689" t="s">
        <v>546</v>
      </c>
      <c r="DP4" s="678" t="s">
        <v>557</v>
      </c>
      <c r="DQ4" s="674" t="s">
        <v>366</v>
      </c>
      <c r="DR4" s="674" t="s">
        <v>545</v>
      </c>
      <c r="DS4" s="674" t="s">
        <v>362</v>
      </c>
      <c r="DT4" s="674" t="s">
        <v>369</v>
      </c>
      <c r="DU4" s="674" t="s">
        <v>552</v>
      </c>
      <c r="DV4" s="674" t="s">
        <v>547</v>
      </c>
      <c r="DW4" s="674" t="s">
        <v>546</v>
      </c>
      <c r="DX4" s="674" t="s">
        <v>366</v>
      </c>
      <c r="DY4" s="674" t="s">
        <v>552</v>
      </c>
      <c r="DZ4" s="674" t="s">
        <v>547</v>
      </c>
      <c r="EA4" s="674" t="s">
        <v>366</v>
      </c>
      <c r="EB4" s="674" t="s">
        <v>547</v>
      </c>
      <c r="EC4" s="674" t="s">
        <v>546</v>
      </c>
      <c r="ED4" s="674" t="s">
        <v>558</v>
      </c>
      <c r="EE4" s="674" t="s">
        <v>549</v>
      </c>
      <c r="EF4" s="674" t="s">
        <v>366</v>
      </c>
      <c r="EG4" s="674" t="s">
        <v>545</v>
      </c>
      <c r="EH4" s="674" t="s">
        <v>366</v>
      </c>
      <c r="EI4" s="674" t="s">
        <v>362</v>
      </c>
      <c r="EJ4" s="674" t="s">
        <v>362</v>
      </c>
      <c r="EK4" s="674" t="s">
        <v>366</v>
      </c>
      <c r="EL4" s="674" t="s">
        <v>545</v>
      </c>
      <c r="EM4" s="674" t="s">
        <v>362</v>
      </c>
      <c r="EN4" s="674" t="s">
        <v>366</v>
      </c>
      <c r="EO4" s="674" t="s">
        <v>369</v>
      </c>
      <c r="EP4" s="674" t="s">
        <v>362</v>
      </c>
      <c r="EQ4" s="674" t="s">
        <v>558</v>
      </c>
      <c r="ER4" s="674" t="s">
        <v>366</v>
      </c>
      <c r="ES4" s="674" t="s">
        <v>558</v>
      </c>
      <c r="ET4" s="674" t="s">
        <v>362</v>
      </c>
      <c r="EU4" s="674" t="s">
        <v>369</v>
      </c>
      <c r="EV4" s="674" t="s">
        <v>546</v>
      </c>
      <c r="EW4" s="674" t="s">
        <v>552</v>
      </c>
      <c r="EX4" s="397"/>
      <c r="EY4" s="593"/>
      <c r="EZ4" s="593"/>
      <c r="FA4" s="593"/>
      <c r="FB4" s="593"/>
      <c r="FC4" s="593"/>
      <c r="FD4" s="593"/>
      <c r="FE4" s="593"/>
      <c r="FF4" s="593"/>
      <c r="FG4" s="593"/>
    </row>
    <row r="5" spans="1:163" s="598" customFormat="1" ht="15.75" customHeight="1">
      <c r="A5" s="672">
        <v>45530.408787372682</v>
      </c>
      <c r="B5" s="673">
        <v>121</v>
      </c>
      <c r="C5" s="674">
        <v>221812</v>
      </c>
      <c r="D5" s="674" t="s">
        <v>640</v>
      </c>
      <c r="E5" s="675" t="s">
        <v>641</v>
      </c>
      <c r="F5" s="674" t="s">
        <v>642</v>
      </c>
      <c r="G5" s="674" t="s">
        <v>560</v>
      </c>
      <c r="H5" s="674" t="s">
        <v>560</v>
      </c>
      <c r="I5" s="674" t="s">
        <v>560</v>
      </c>
      <c r="J5" s="674" t="s">
        <v>560</v>
      </c>
      <c r="K5" s="674" t="s">
        <v>561</v>
      </c>
      <c r="L5" s="674" t="s">
        <v>561</v>
      </c>
      <c r="M5" s="674" t="s">
        <v>560</v>
      </c>
      <c r="N5" s="674" t="s">
        <v>560</v>
      </c>
      <c r="O5" s="674" t="s">
        <v>560</v>
      </c>
      <c r="P5" s="674" t="s">
        <v>560</v>
      </c>
      <c r="Q5" s="674" t="s">
        <v>560</v>
      </c>
      <c r="R5" s="674" t="s">
        <v>560</v>
      </c>
      <c r="S5" s="674" t="s">
        <v>560</v>
      </c>
      <c r="T5" s="674" t="s">
        <v>560</v>
      </c>
      <c r="U5" s="674" t="s">
        <v>560</v>
      </c>
      <c r="V5" s="674" t="s">
        <v>560</v>
      </c>
      <c r="W5" s="674" t="s">
        <v>561</v>
      </c>
      <c r="X5" s="674" t="s">
        <v>560</v>
      </c>
      <c r="Y5" s="674" t="s">
        <v>561</v>
      </c>
      <c r="Z5" s="674" t="s">
        <v>560</v>
      </c>
      <c r="AA5" s="674" t="s">
        <v>560</v>
      </c>
      <c r="AB5" s="674" t="s">
        <v>560</v>
      </c>
      <c r="AC5" s="674" t="s">
        <v>560</v>
      </c>
      <c r="AD5" s="674" t="s">
        <v>560</v>
      </c>
      <c r="AE5" s="674" t="s">
        <v>366</v>
      </c>
      <c r="AF5" s="674" t="s">
        <v>545</v>
      </c>
      <c r="AG5" s="674" t="s">
        <v>369</v>
      </c>
      <c r="AH5" s="674" t="s">
        <v>546</v>
      </c>
      <c r="AI5" s="674" t="s">
        <v>547</v>
      </c>
      <c r="AJ5" s="674" t="s">
        <v>548</v>
      </c>
      <c r="AK5" s="674" t="s">
        <v>549</v>
      </c>
      <c r="AL5" s="674" t="s">
        <v>550</v>
      </c>
      <c r="AM5" s="674" t="s">
        <v>562</v>
      </c>
      <c r="AN5" s="678" t="s">
        <v>636</v>
      </c>
      <c r="AO5" s="678" t="s">
        <v>551</v>
      </c>
      <c r="AP5" s="678" t="s">
        <v>360</v>
      </c>
      <c r="AQ5" s="678" t="s">
        <v>564</v>
      </c>
      <c r="AR5" s="678" t="s">
        <v>566</v>
      </c>
      <c r="AS5" s="678" t="s">
        <v>565</v>
      </c>
      <c r="AT5" s="678" t="s">
        <v>546</v>
      </c>
      <c r="AU5" s="678" t="s">
        <v>362</v>
      </c>
      <c r="AV5" s="678" t="s">
        <v>366</v>
      </c>
      <c r="AW5" s="674" t="s">
        <v>552</v>
      </c>
      <c r="AX5" s="678" t="s">
        <v>558</v>
      </c>
      <c r="AY5" s="674" t="s">
        <v>559</v>
      </c>
      <c r="AZ5" s="678" t="s">
        <v>643</v>
      </c>
      <c r="BA5" s="678" t="s">
        <v>644</v>
      </c>
      <c r="BB5" s="678" t="s">
        <v>645</v>
      </c>
      <c r="BC5" s="678" t="s">
        <v>646</v>
      </c>
      <c r="BD5" s="674" t="s">
        <v>366</v>
      </c>
      <c r="BE5" s="674" t="s">
        <v>369</v>
      </c>
      <c r="BF5" s="674" t="s">
        <v>362</v>
      </c>
      <c r="BG5" s="674" t="s">
        <v>366</v>
      </c>
      <c r="BH5" s="674" t="s">
        <v>548</v>
      </c>
      <c r="BI5" s="674" t="s">
        <v>549</v>
      </c>
      <c r="BJ5" s="678" t="s">
        <v>647</v>
      </c>
      <c r="BK5" s="674" t="s">
        <v>546</v>
      </c>
      <c r="BL5" s="674" t="s">
        <v>545</v>
      </c>
      <c r="BM5" s="674" t="s">
        <v>557</v>
      </c>
      <c r="BN5" s="678" t="s">
        <v>558</v>
      </c>
      <c r="BO5" s="674" t="s">
        <v>369</v>
      </c>
      <c r="BP5" s="674" t="s">
        <v>552</v>
      </c>
      <c r="BQ5" s="674" t="s">
        <v>369</v>
      </c>
      <c r="BR5" s="678" t="s">
        <v>362</v>
      </c>
      <c r="BS5" s="674" t="s">
        <v>546</v>
      </c>
      <c r="BT5" s="674" t="s">
        <v>366</v>
      </c>
      <c r="BU5" s="678" t="s">
        <v>552</v>
      </c>
      <c r="BV5" s="674" t="s">
        <v>545</v>
      </c>
      <c r="BW5" s="678" t="s">
        <v>648</v>
      </c>
      <c r="BX5" s="674" t="s">
        <v>369</v>
      </c>
      <c r="BY5" s="674" t="s">
        <v>547</v>
      </c>
      <c r="BZ5" s="674" t="s">
        <v>546</v>
      </c>
      <c r="CA5" s="674" t="s">
        <v>369</v>
      </c>
      <c r="CB5" s="678" t="s">
        <v>369</v>
      </c>
      <c r="CC5" s="678" t="s">
        <v>649</v>
      </c>
      <c r="CD5" s="674" t="s">
        <v>362</v>
      </c>
      <c r="CE5" s="678" t="s">
        <v>547</v>
      </c>
      <c r="CF5" s="674" t="s">
        <v>366</v>
      </c>
      <c r="CG5" s="674" t="s">
        <v>552</v>
      </c>
      <c r="CH5" s="674" t="s">
        <v>366</v>
      </c>
      <c r="CI5" s="674" t="s">
        <v>545</v>
      </c>
      <c r="CJ5" s="674" t="s">
        <v>545</v>
      </c>
      <c r="CK5" s="674" t="s">
        <v>362</v>
      </c>
      <c r="CL5" s="674" t="s">
        <v>362</v>
      </c>
      <c r="CM5" s="674" t="s">
        <v>546</v>
      </c>
      <c r="CN5" s="674" t="s">
        <v>369</v>
      </c>
      <c r="CO5" s="674" t="s">
        <v>362</v>
      </c>
      <c r="CP5" s="674" t="s">
        <v>557</v>
      </c>
      <c r="CQ5" s="674" t="s">
        <v>546</v>
      </c>
      <c r="CR5" s="678" t="s">
        <v>545</v>
      </c>
      <c r="CS5" s="674" t="s">
        <v>558</v>
      </c>
      <c r="CT5" s="674" t="s">
        <v>366</v>
      </c>
      <c r="CU5" s="674" t="s">
        <v>362</v>
      </c>
      <c r="CV5" s="674" t="s">
        <v>547</v>
      </c>
      <c r="CW5" s="678" t="s">
        <v>546</v>
      </c>
      <c r="CX5" s="678" t="s">
        <v>362</v>
      </c>
      <c r="CY5" s="674" t="s">
        <v>366</v>
      </c>
      <c r="CZ5" s="674" t="s">
        <v>545</v>
      </c>
      <c r="DA5" s="674" t="s">
        <v>546</v>
      </c>
      <c r="DB5" s="678">
        <v>9</v>
      </c>
      <c r="DC5" s="678">
        <v>6</v>
      </c>
      <c r="DD5" s="682" t="s">
        <v>702</v>
      </c>
      <c r="DE5" s="683" t="s">
        <v>621</v>
      </c>
      <c r="DF5" s="674">
        <v>230.4</v>
      </c>
      <c r="DG5" s="679"/>
      <c r="DH5" s="679"/>
      <c r="DI5" s="674" t="s">
        <v>369</v>
      </c>
      <c r="DJ5" s="674" t="s">
        <v>366</v>
      </c>
      <c r="DK5" s="678" t="s">
        <v>545</v>
      </c>
      <c r="DL5" s="678" t="s">
        <v>362</v>
      </c>
      <c r="DM5" s="674" t="s">
        <v>545</v>
      </c>
      <c r="DN5" s="678" t="s">
        <v>557</v>
      </c>
      <c r="DO5" s="678" t="s">
        <v>558</v>
      </c>
      <c r="DP5" s="674" t="s">
        <v>366</v>
      </c>
      <c r="DQ5" s="674" t="s">
        <v>369</v>
      </c>
      <c r="DR5" s="674" t="s">
        <v>362</v>
      </c>
      <c r="DS5" s="674" t="s">
        <v>362</v>
      </c>
      <c r="DT5" s="674" t="s">
        <v>366</v>
      </c>
      <c r="DU5" s="674" t="s">
        <v>545</v>
      </c>
      <c r="DV5" s="674" t="s">
        <v>362</v>
      </c>
      <c r="DW5" s="674" t="s">
        <v>366</v>
      </c>
      <c r="DX5" s="674" t="s">
        <v>557</v>
      </c>
      <c r="DY5" s="674" t="s">
        <v>547</v>
      </c>
      <c r="DZ5" s="674" t="s">
        <v>557</v>
      </c>
      <c r="EA5" s="674" t="s">
        <v>546</v>
      </c>
      <c r="EB5" s="674" t="s">
        <v>547</v>
      </c>
      <c r="EC5" s="674" t="s">
        <v>557</v>
      </c>
      <c r="ED5" s="674" t="s">
        <v>546</v>
      </c>
      <c r="EE5" s="674" t="s">
        <v>558</v>
      </c>
      <c r="EF5" s="674" t="s">
        <v>552</v>
      </c>
      <c r="EG5" s="674" t="s">
        <v>362</v>
      </c>
      <c r="EH5" s="674" t="s">
        <v>366</v>
      </c>
      <c r="EI5" s="674" t="s">
        <v>362</v>
      </c>
      <c r="EJ5" s="674" t="s">
        <v>366</v>
      </c>
      <c r="EK5" s="674" t="s">
        <v>366</v>
      </c>
      <c r="EL5" s="674" t="s">
        <v>369</v>
      </c>
      <c r="EM5" s="674" t="s">
        <v>362</v>
      </c>
      <c r="EN5" s="674" t="s">
        <v>369</v>
      </c>
      <c r="EO5" s="674" t="s">
        <v>552</v>
      </c>
      <c r="EP5" s="674" t="s">
        <v>362</v>
      </c>
      <c r="EQ5" s="674" t="s">
        <v>545</v>
      </c>
      <c r="ER5" s="674" t="s">
        <v>558</v>
      </c>
      <c r="ES5" s="674" t="s">
        <v>545</v>
      </c>
      <c r="ET5" s="674" t="s">
        <v>362</v>
      </c>
      <c r="EU5" s="674" t="s">
        <v>546</v>
      </c>
      <c r="EV5" s="674" t="s">
        <v>546</v>
      </c>
      <c r="EW5" s="674" t="s">
        <v>557</v>
      </c>
      <c r="EX5" s="674" t="s">
        <v>650</v>
      </c>
      <c r="EY5" s="593"/>
      <c r="EZ5" s="593"/>
      <c r="FA5" s="593"/>
      <c r="FB5" s="593"/>
      <c r="FC5" s="593"/>
      <c r="FD5" s="593"/>
      <c r="FE5" s="593"/>
      <c r="FF5" s="593"/>
      <c r="FG5" s="593"/>
    </row>
    <row r="6" spans="1:163" s="598" customFormat="1" ht="15.75" customHeight="1">
      <c r="A6" s="672">
        <v>45530.410468784721</v>
      </c>
      <c r="B6" s="673">
        <v>117</v>
      </c>
      <c r="C6" s="674">
        <v>222128</v>
      </c>
      <c r="D6" s="674" t="s">
        <v>651</v>
      </c>
      <c r="E6" s="675" t="s">
        <v>652</v>
      </c>
      <c r="F6" s="674" t="s">
        <v>653</v>
      </c>
      <c r="G6" s="674" t="s">
        <v>560</v>
      </c>
      <c r="H6" s="674" t="s">
        <v>560</v>
      </c>
      <c r="I6" s="674" t="s">
        <v>560</v>
      </c>
      <c r="J6" s="674" t="s">
        <v>560</v>
      </c>
      <c r="K6" s="674" t="s">
        <v>561</v>
      </c>
      <c r="L6" s="674" t="s">
        <v>561</v>
      </c>
      <c r="M6" s="674" t="s">
        <v>560</v>
      </c>
      <c r="N6" s="674" t="s">
        <v>560</v>
      </c>
      <c r="O6" s="674" t="s">
        <v>560</v>
      </c>
      <c r="P6" s="674" t="s">
        <v>560</v>
      </c>
      <c r="Q6" s="674" t="s">
        <v>560</v>
      </c>
      <c r="R6" s="674" t="s">
        <v>560</v>
      </c>
      <c r="S6" s="674" t="s">
        <v>560</v>
      </c>
      <c r="T6" s="674" t="s">
        <v>560</v>
      </c>
      <c r="U6" s="674" t="s">
        <v>560</v>
      </c>
      <c r="V6" s="674" t="s">
        <v>560</v>
      </c>
      <c r="W6" s="674" t="s">
        <v>560</v>
      </c>
      <c r="X6" s="674" t="s">
        <v>560</v>
      </c>
      <c r="Y6" s="674" t="s">
        <v>561</v>
      </c>
      <c r="Z6" s="674" t="s">
        <v>560</v>
      </c>
      <c r="AA6" s="674" t="s">
        <v>560</v>
      </c>
      <c r="AB6" s="674" t="s">
        <v>560</v>
      </c>
      <c r="AC6" s="674" t="s">
        <v>560</v>
      </c>
      <c r="AD6" s="674" t="s">
        <v>560</v>
      </c>
      <c r="AE6" s="674" t="s">
        <v>366</v>
      </c>
      <c r="AF6" s="674" t="s">
        <v>545</v>
      </c>
      <c r="AG6" s="674" t="s">
        <v>369</v>
      </c>
      <c r="AH6" s="674" t="s">
        <v>546</v>
      </c>
      <c r="AI6" s="674" t="s">
        <v>547</v>
      </c>
      <c r="AJ6" s="674" t="s">
        <v>548</v>
      </c>
      <c r="AK6" s="674" t="s">
        <v>549</v>
      </c>
      <c r="AL6" s="674" t="s">
        <v>550</v>
      </c>
      <c r="AM6" s="678" t="s">
        <v>647</v>
      </c>
      <c r="AN6" s="674" t="s">
        <v>563</v>
      </c>
      <c r="AO6" s="678" t="s">
        <v>360</v>
      </c>
      <c r="AP6" s="678" t="s">
        <v>564</v>
      </c>
      <c r="AQ6" s="678" t="s">
        <v>551</v>
      </c>
      <c r="AR6" s="678" t="s">
        <v>566</v>
      </c>
      <c r="AS6" s="674" t="s">
        <v>566</v>
      </c>
      <c r="AT6" s="678" t="s">
        <v>362</v>
      </c>
      <c r="AU6" s="678" t="s">
        <v>545</v>
      </c>
      <c r="AV6" s="678" t="s">
        <v>546</v>
      </c>
      <c r="AW6" s="678" t="s">
        <v>366</v>
      </c>
      <c r="AX6" s="678" t="s">
        <v>558</v>
      </c>
      <c r="AY6" s="674" t="s">
        <v>559</v>
      </c>
      <c r="AZ6" s="678" t="s">
        <v>654</v>
      </c>
      <c r="BA6" s="678" t="s">
        <v>655</v>
      </c>
      <c r="BB6" s="678" t="s">
        <v>656</v>
      </c>
      <c r="BC6" s="678" t="s">
        <v>657</v>
      </c>
      <c r="BD6" s="674" t="s">
        <v>366</v>
      </c>
      <c r="BE6" s="674" t="s">
        <v>369</v>
      </c>
      <c r="BF6" s="674" t="s">
        <v>362</v>
      </c>
      <c r="BG6" s="674" t="s">
        <v>366</v>
      </c>
      <c r="BH6" s="674" t="s">
        <v>548</v>
      </c>
      <c r="BI6" s="674" t="s">
        <v>549</v>
      </c>
      <c r="BJ6" s="674" t="s">
        <v>550</v>
      </c>
      <c r="BK6" s="674" t="s">
        <v>546</v>
      </c>
      <c r="BL6" s="674" t="s">
        <v>545</v>
      </c>
      <c r="BM6" s="678" t="s">
        <v>362</v>
      </c>
      <c r="BN6" s="678" t="s">
        <v>558</v>
      </c>
      <c r="BO6" s="674" t="s">
        <v>369</v>
      </c>
      <c r="BP6" s="674" t="s">
        <v>552</v>
      </c>
      <c r="BQ6" s="674" t="s">
        <v>369</v>
      </c>
      <c r="BR6" s="678">
        <v>2</v>
      </c>
      <c r="BS6" s="678" t="s">
        <v>552</v>
      </c>
      <c r="BT6" s="678" t="s">
        <v>546</v>
      </c>
      <c r="BU6" s="674" t="s">
        <v>545</v>
      </c>
      <c r="BV6" s="674" t="s">
        <v>545</v>
      </c>
      <c r="BW6" s="674" t="s">
        <v>552</v>
      </c>
      <c r="BX6" s="678" t="s">
        <v>366</v>
      </c>
      <c r="BY6" s="674" t="s">
        <v>547</v>
      </c>
      <c r="BZ6" s="674" t="s">
        <v>546</v>
      </c>
      <c r="CA6" s="674" t="s">
        <v>369</v>
      </c>
      <c r="CB6" s="678" t="s">
        <v>369</v>
      </c>
      <c r="CC6" s="678" t="s">
        <v>546</v>
      </c>
      <c r="CD6" s="674" t="s">
        <v>362</v>
      </c>
      <c r="CE6" s="678" t="s">
        <v>369</v>
      </c>
      <c r="CF6" s="678" t="s">
        <v>546</v>
      </c>
      <c r="CG6" s="674" t="s">
        <v>552</v>
      </c>
      <c r="CH6" s="674" t="s">
        <v>366</v>
      </c>
      <c r="CI6" s="674" t="s">
        <v>545</v>
      </c>
      <c r="CJ6" s="674" t="s">
        <v>545</v>
      </c>
      <c r="CK6" s="674" t="s">
        <v>552</v>
      </c>
      <c r="CL6" s="674" t="s">
        <v>362</v>
      </c>
      <c r="CM6" s="674" t="s">
        <v>546</v>
      </c>
      <c r="CN6" s="674" t="s">
        <v>369</v>
      </c>
      <c r="CO6" s="674" t="s">
        <v>545</v>
      </c>
      <c r="CP6" s="674" t="s">
        <v>557</v>
      </c>
      <c r="CQ6" s="674" t="s">
        <v>546</v>
      </c>
      <c r="CR6" s="678" t="s">
        <v>545</v>
      </c>
      <c r="CS6" s="674" t="s">
        <v>558</v>
      </c>
      <c r="CT6" s="674" t="s">
        <v>366</v>
      </c>
      <c r="CU6" s="678" t="s">
        <v>545</v>
      </c>
      <c r="CV6" s="674" t="s">
        <v>547</v>
      </c>
      <c r="CW6" s="678" t="s">
        <v>546</v>
      </c>
      <c r="CX6" s="674" t="s">
        <v>545</v>
      </c>
      <c r="CY6" s="674" t="s">
        <v>366</v>
      </c>
      <c r="CZ6" s="674" t="s">
        <v>545</v>
      </c>
      <c r="DA6" s="674" t="s">
        <v>546</v>
      </c>
      <c r="DB6" s="678">
        <v>9</v>
      </c>
      <c r="DC6" s="678">
        <v>54</v>
      </c>
      <c r="DD6" s="674">
        <v>28800</v>
      </c>
      <c r="DE6" s="677">
        <v>1.25</v>
      </c>
      <c r="DF6" s="679"/>
      <c r="DG6" s="679"/>
      <c r="DH6" s="679"/>
      <c r="DI6" s="674" t="s">
        <v>369</v>
      </c>
      <c r="DJ6" s="678" t="s">
        <v>545</v>
      </c>
      <c r="DK6" s="678" t="s">
        <v>366</v>
      </c>
      <c r="DL6" s="678" t="s">
        <v>362</v>
      </c>
      <c r="DM6" s="674" t="s">
        <v>362</v>
      </c>
      <c r="DN6" s="674" t="s">
        <v>366</v>
      </c>
      <c r="DO6" s="674" t="s">
        <v>369</v>
      </c>
      <c r="DP6" s="674" t="s">
        <v>545</v>
      </c>
      <c r="DQ6" s="674" t="s">
        <v>552</v>
      </c>
      <c r="DR6" s="678" t="s">
        <v>557</v>
      </c>
      <c r="DS6" s="674" t="s">
        <v>558</v>
      </c>
      <c r="DT6" s="674" t="s">
        <v>557</v>
      </c>
      <c r="DU6" s="674" t="s">
        <v>369</v>
      </c>
      <c r="DV6" s="674" t="s">
        <v>558</v>
      </c>
      <c r="DW6" s="674" t="s">
        <v>557</v>
      </c>
      <c r="DX6" s="674" t="s">
        <v>362</v>
      </c>
      <c r="DY6" s="674" t="s">
        <v>547</v>
      </c>
      <c r="DZ6" s="674" t="s">
        <v>552</v>
      </c>
      <c r="EA6" s="674" t="s">
        <v>546</v>
      </c>
      <c r="EB6" s="674" t="s">
        <v>547</v>
      </c>
      <c r="EC6" s="674" t="s">
        <v>558</v>
      </c>
      <c r="ED6" s="674" t="s">
        <v>546</v>
      </c>
      <c r="EE6" s="674" t="s">
        <v>549</v>
      </c>
      <c r="EF6" s="674" t="s">
        <v>545</v>
      </c>
      <c r="EG6" s="674" t="s">
        <v>366</v>
      </c>
      <c r="EH6" s="674" t="s">
        <v>362</v>
      </c>
      <c r="EI6" s="674" t="s">
        <v>552</v>
      </c>
      <c r="EJ6" s="674" t="s">
        <v>362</v>
      </c>
      <c r="EK6" s="674" t="s">
        <v>366</v>
      </c>
      <c r="EL6" s="674" t="s">
        <v>369</v>
      </c>
      <c r="EM6" s="674" t="s">
        <v>362</v>
      </c>
      <c r="EN6" s="674" t="s">
        <v>369</v>
      </c>
      <c r="EO6" s="674" t="s">
        <v>552</v>
      </c>
      <c r="EP6" s="674" t="s">
        <v>362</v>
      </c>
      <c r="EQ6" s="674" t="s">
        <v>545</v>
      </c>
      <c r="ER6" s="674" t="s">
        <v>366</v>
      </c>
      <c r="ES6" s="674" t="s">
        <v>545</v>
      </c>
      <c r="ET6" s="674" t="s">
        <v>366</v>
      </c>
      <c r="EU6" s="674" t="s">
        <v>369</v>
      </c>
      <c r="EV6" s="674" t="s">
        <v>546</v>
      </c>
      <c r="EW6" s="674" t="s">
        <v>557</v>
      </c>
      <c r="EX6" s="674" t="s">
        <v>658</v>
      </c>
      <c r="EY6" s="593"/>
      <c r="EZ6" s="593"/>
      <c r="FA6" s="593"/>
      <c r="FB6" s="593"/>
      <c r="FC6" s="593"/>
      <c r="FD6" s="593"/>
      <c r="FE6" s="593"/>
      <c r="FF6" s="593"/>
      <c r="FG6" s="593"/>
    </row>
    <row r="7" spans="1:163" s="598" customFormat="1" ht="15.75" customHeight="1">
      <c r="A7" s="672">
        <v>45530.410903657408</v>
      </c>
      <c r="B7" s="673">
        <v>124</v>
      </c>
      <c r="C7" s="674">
        <v>222312</v>
      </c>
      <c r="D7" s="674" t="s">
        <v>659</v>
      </c>
      <c r="E7" s="675" t="s">
        <v>660</v>
      </c>
      <c r="F7" s="674" t="s">
        <v>661</v>
      </c>
      <c r="G7" s="674" t="s">
        <v>560</v>
      </c>
      <c r="H7" s="674" t="s">
        <v>560</v>
      </c>
      <c r="I7" s="674" t="s">
        <v>560</v>
      </c>
      <c r="J7" s="674" t="s">
        <v>560</v>
      </c>
      <c r="K7" s="674" t="s">
        <v>561</v>
      </c>
      <c r="L7" s="674" t="s">
        <v>561</v>
      </c>
      <c r="M7" s="674" t="s">
        <v>560</v>
      </c>
      <c r="N7" s="674" t="s">
        <v>560</v>
      </c>
      <c r="O7" s="674" t="s">
        <v>560</v>
      </c>
      <c r="P7" s="674" t="s">
        <v>560</v>
      </c>
      <c r="Q7" s="674" t="s">
        <v>560</v>
      </c>
      <c r="R7" s="674" t="s">
        <v>560</v>
      </c>
      <c r="S7" s="674" t="s">
        <v>560</v>
      </c>
      <c r="T7" s="674" t="s">
        <v>560</v>
      </c>
      <c r="U7" s="674" t="s">
        <v>560</v>
      </c>
      <c r="V7" s="674" t="s">
        <v>560</v>
      </c>
      <c r="W7" s="674" t="s">
        <v>561</v>
      </c>
      <c r="X7" s="674" t="s">
        <v>560</v>
      </c>
      <c r="Y7" s="674" t="s">
        <v>561</v>
      </c>
      <c r="Z7" s="674" t="s">
        <v>560</v>
      </c>
      <c r="AA7" s="674" t="s">
        <v>560</v>
      </c>
      <c r="AB7" s="674" t="s">
        <v>560</v>
      </c>
      <c r="AC7" s="674" t="s">
        <v>560</v>
      </c>
      <c r="AD7" s="674" t="s">
        <v>560</v>
      </c>
      <c r="AE7" s="674" t="s">
        <v>366</v>
      </c>
      <c r="AF7" s="674" t="s">
        <v>545</v>
      </c>
      <c r="AG7" s="674" t="s">
        <v>369</v>
      </c>
      <c r="AH7" s="678" t="s">
        <v>547</v>
      </c>
      <c r="AI7" s="678" t="s">
        <v>546</v>
      </c>
      <c r="AJ7" s="674" t="s">
        <v>548</v>
      </c>
      <c r="AK7" s="674" t="s">
        <v>549</v>
      </c>
      <c r="AL7" s="674" t="s">
        <v>550</v>
      </c>
      <c r="AM7" s="674" t="s">
        <v>562</v>
      </c>
      <c r="AN7" s="674" t="s">
        <v>272</v>
      </c>
      <c r="AO7" s="678" t="s">
        <v>551</v>
      </c>
      <c r="AP7" s="678" t="s">
        <v>564</v>
      </c>
      <c r="AQ7" s="674" t="s">
        <v>360</v>
      </c>
      <c r="AR7" s="678" t="s">
        <v>566</v>
      </c>
      <c r="AS7" s="678" t="s">
        <v>565</v>
      </c>
      <c r="AT7" s="678" t="s">
        <v>362</v>
      </c>
      <c r="AU7" s="678">
        <v>2</v>
      </c>
      <c r="AV7" s="678" t="s">
        <v>547</v>
      </c>
      <c r="AW7" s="678" t="s">
        <v>545</v>
      </c>
      <c r="AX7" s="678" t="s">
        <v>558</v>
      </c>
      <c r="AY7" s="678" t="s">
        <v>662</v>
      </c>
      <c r="AZ7" s="678" t="s">
        <v>663</v>
      </c>
      <c r="BA7" s="678" t="s">
        <v>664</v>
      </c>
      <c r="BB7" s="678" t="s">
        <v>656</v>
      </c>
      <c r="BC7" s="678" t="s">
        <v>665</v>
      </c>
      <c r="BD7" s="674" t="s">
        <v>366</v>
      </c>
      <c r="BE7" s="678" t="s">
        <v>362</v>
      </c>
      <c r="BF7" s="678" t="s">
        <v>369</v>
      </c>
      <c r="BG7" s="674" t="s">
        <v>366</v>
      </c>
      <c r="BH7" s="674" t="s">
        <v>548</v>
      </c>
      <c r="BI7" s="674" t="s">
        <v>549</v>
      </c>
      <c r="BJ7" s="674" t="s">
        <v>550</v>
      </c>
      <c r="BK7" s="678" t="s">
        <v>362</v>
      </c>
      <c r="BL7" s="678" t="s">
        <v>369</v>
      </c>
      <c r="BM7" s="678" t="s">
        <v>366</v>
      </c>
      <c r="BN7" s="678" t="s">
        <v>548</v>
      </c>
      <c r="BO7" s="674" t="s">
        <v>369</v>
      </c>
      <c r="BP7" s="674" t="s">
        <v>552</v>
      </c>
      <c r="BQ7" s="674" t="s">
        <v>369</v>
      </c>
      <c r="BR7" s="674" t="s">
        <v>547</v>
      </c>
      <c r="BS7" s="678" t="s">
        <v>545</v>
      </c>
      <c r="BT7" s="674" t="s">
        <v>366</v>
      </c>
      <c r="BU7" s="678" t="s">
        <v>552</v>
      </c>
      <c r="BV7" s="674" t="s">
        <v>545</v>
      </c>
      <c r="BW7" s="674" t="s">
        <v>552</v>
      </c>
      <c r="BX7" s="678" t="s">
        <v>547</v>
      </c>
      <c r="BY7" s="678" t="s">
        <v>366</v>
      </c>
      <c r="BZ7" s="678" t="s">
        <v>369</v>
      </c>
      <c r="CA7" s="674" t="s">
        <v>369</v>
      </c>
      <c r="CB7" s="678" t="s">
        <v>545</v>
      </c>
      <c r="CC7" s="678" t="s">
        <v>546</v>
      </c>
      <c r="CD7" s="674" t="s">
        <v>362</v>
      </c>
      <c r="CE7" s="674" t="s">
        <v>362</v>
      </c>
      <c r="CF7" s="678" t="s">
        <v>545</v>
      </c>
      <c r="CG7" s="674" t="s">
        <v>552</v>
      </c>
      <c r="CH7" s="674" t="s">
        <v>366</v>
      </c>
      <c r="CI7" s="674" t="s">
        <v>362</v>
      </c>
      <c r="CJ7" s="674" t="s">
        <v>545</v>
      </c>
      <c r="CK7" s="674" t="s">
        <v>366</v>
      </c>
      <c r="CL7" s="674" t="s">
        <v>362</v>
      </c>
      <c r="CM7" s="674" t="s">
        <v>362</v>
      </c>
      <c r="CN7" s="674" t="s">
        <v>369</v>
      </c>
      <c r="CO7" s="674" t="s">
        <v>362</v>
      </c>
      <c r="CP7" s="674" t="s">
        <v>557</v>
      </c>
      <c r="CQ7" s="678" t="s">
        <v>547</v>
      </c>
      <c r="CR7" s="674" t="s">
        <v>362</v>
      </c>
      <c r="CS7" s="678" t="s">
        <v>362</v>
      </c>
      <c r="CT7" s="674" t="s">
        <v>366</v>
      </c>
      <c r="CU7" s="674" t="s">
        <v>362</v>
      </c>
      <c r="CV7" s="674" t="s">
        <v>547</v>
      </c>
      <c r="CW7" s="678" t="s">
        <v>546</v>
      </c>
      <c r="CX7" s="678" t="s">
        <v>362</v>
      </c>
      <c r="CY7" s="674" t="s">
        <v>366</v>
      </c>
      <c r="CZ7" s="674" t="s">
        <v>545</v>
      </c>
      <c r="DA7" s="678" t="s">
        <v>362</v>
      </c>
      <c r="DB7" s="678">
        <v>9</v>
      </c>
      <c r="DC7" s="685">
        <v>3.5999999999999997E-2</v>
      </c>
      <c r="DD7" s="674">
        <v>28800</v>
      </c>
      <c r="DE7" s="677">
        <v>1.25</v>
      </c>
      <c r="DF7" s="678" t="s">
        <v>703</v>
      </c>
      <c r="DG7" s="679"/>
      <c r="DH7" s="679"/>
      <c r="DI7" s="678" t="s">
        <v>545</v>
      </c>
      <c r="DJ7" s="678" t="s">
        <v>369</v>
      </c>
      <c r="DK7" s="678" t="s">
        <v>366</v>
      </c>
      <c r="DL7" s="678" t="s">
        <v>362</v>
      </c>
      <c r="DM7" s="674" t="s">
        <v>362</v>
      </c>
      <c r="DN7" s="674" t="s">
        <v>369</v>
      </c>
      <c r="DO7" s="674" t="s">
        <v>366</v>
      </c>
      <c r="DP7" s="674" t="s">
        <v>545</v>
      </c>
      <c r="DQ7" s="674" t="s">
        <v>552</v>
      </c>
      <c r="DR7" s="678" t="s">
        <v>546</v>
      </c>
      <c r="DS7" s="674" t="s">
        <v>547</v>
      </c>
      <c r="DT7" s="674" t="s">
        <v>558</v>
      </c>
      <c r="DU7" s="674" t="s">
        <v>557</v>
      </c>
      <c r="DV7" s="674" t="s">
        <v>362</v>
      </c>
      <c r="DW7" s="674" t="s">
        <v>366</v>
      </c>
      <c r="DX7" s="674" t="s">
        <v>557</v>
      </c>
      <c r="DY7" s="674" t="s">
        <v>545</v>
      </c>
      <c r="DZ7" s="674" t="s">
        <v>547</v>
      </c>
      <c r="EA7" s="674" t="s">
        <v>549</v>
      </c>
      <c r="EB7" s="674" t="s">
        <v>545</v>
      </c>
      <c r="EC7" s="674" t="s">
        <v>547</v>
      </c>
      <c r="ED7" s="674" t="s">
        <v>546</v>
      </c>
      <c r="EE7" s="674" t="s">
        <v>558</v>
      </c>
      <c r="EF7" s="674" t="s">
        <v>549</v>
      </c>
      <c r="EG7" s="674" t="s">
        <v>362</v>
      </c>
      <c r="EH7" s="674" t="s">
        <v>366</v>
      </c>
      <c r="EI7" s="674" t="s">
        <v>545</v>
      </c>
      <c r="EJ7" s="674" t="s">
        <v>362</v>
      </c>
      <c r="EK7" s="674" t="s">
        <v>545</v>
      </c>
      <c r="EL7" s="674" t="s">
        <v>547</v>
      </c>
      <c r="EM7" s="674" t="s">
        <v>362</v>
      </c>
      <c r="EN7" s="674" t="s">
        <v>369</v>
      </c>
      <c r="EO7" s="674" t="s">
        <v>552</v>
      </c>
      <c r="EP7" s="674" t="s">
        <v>362</v>
      </c>
      <c r="EQ7" s="674" t="s">
        <v>545</v>
      </c>
      <c r="ER7" s="674" t="s">
        <v>366</v>
      </c>
      <c r="ES7" s="674" t="s">
        <v>362</v>
      </c>
      <c r="ET7" s="674" t="s">
        <v>558</v>
      </c>
      <c r="EU7" s="674" t="s">
        <v>557</v>
      </c>
      <c r="EV7" s="674" t="s">
        <v>547</v>
      </c>
      <c r="EW7" s="674" t="s">
        <v>369</v>
      </c>
      <c r="EX7" s="397"/>
      <c r="EY7" s="593"/>
      <c r="EZ7" s="593"/>
      <c r="FA7" s="593"/>
      <c r="FB7" s="593"/>
      <c r="FC7" s="593"/>
      <c r="FD7" s="593"/>
      <c r="FE7" s="593"/>
      <c r="FF7" s="593"/>
      <c r="FG7" s="593"/>
    </row>
    <row r="8" spans="1:163" s="598" customFormat="1" ht="15.75" customHeight="1">
      <c r="A8" s="672">
        <v>45530.410966516203</v>
      </c>
      <c r="B8" s="673">
        <v>135</v>
      </c>
      <c r="C8" s="674">
        <v>221451</v>
      </c>
      <c r="D8" s="674" t="s">
        <v>666</v>
      </c>
      <c r="E8" s="675" t="s">
        <v>667</v>
      </c>
      <c r="F8" s="674" t="s">
        <v>668</v>
      </c>
      <c r="G8" s="674" t="s">
        <v>560</v>
      </c>
      <c r="H8" s="674" t="s">
        <v>560</v>
      </c>
      <c r="I8" s="674" t="s">
        <v>560</v>
      </c>
      <c r="J8" s="674" t="s">
        <v>560</v>
      </c>
      <c r="K8" s="674" t="s">
        <v>561</v>
      </c>
      <c r="L8" s="674" t="s">
        <v>561</v>
      </c>
      <c r="M8" s="674" t="s">
        <v>560</v>
      </c>
      <c r="N8" s="674" t="s">
        <v>560</v>
      </c>
      <c r="O8" s="674" t="s">
        <v>560</v>
      </c>
      <c r="P8" s="674" t="s">
        <v>560</v>
      </c>
      <c r="Q8" s="674" t="s">
        <v>560</v>
      </c>
      <c r="R8" s="674" t="s">
        <v>560</v>
      </c>
      <c r="S8" s="674" t="s">
        <v>560</v>
      </c>
      <c r="T8" s="674" t="s">
        <v>560</v>
      </c>
      <c r="U8" s="674" t="s">
        <v>560</v>
      </c>
      <c r="V8" s="674" t="s">
        <v>560</v>
      </c>
      <c r="W8" s="674" t="s">
        <v>561</v>
      </c>
      <c r="X8" s="674" t="s">
        <v>560</v>
      </c>
      <c r="Y8" s="674" t="s">
        <v>561</v>
      </c>
      <c r="Z8" s="674" t="s">
        <v>560</v>
      </c>
      <c r="AA8" s="674" t="s">
        <v>560</v>
      </c>
      <c r="AB8" s="674" t="s">
        <v>560</v>
      </c>
      <c r="AC8" s="674" t="s">
        <v>560</v>
      </c>
      <c r="AD8" s="674" t="s">
        <v>560</v>
      </c>
      <c r="AE8" s="674" t="s">
        <v>366</v>
      </c>
      <c r="AF8" s="674" t="s">
        <v>545</v>
      </c>
      <c r="AG8" s="674" t="s">
        <v>369</v>
      </c>
      <c r="AH8" s="679"/>
      <c r="AI8" s="674" t="s">
        <v>546</v>
      </c>
      <c r="AJ8" s="678" t="s">
        <v>547</v>
      </c>
      <c r="AK8" s="678" t="s">
        <v>548</v>
      </c>
      <c r="AL8" s="678" t="s">
        <v>549</v>
      </c>
      <c r="AM8" s="678" t="s">
        <v>550</v>
      </c>
      <c r="AN8" s="678" t="s">
        <v>272</v>
      </c>
      <c r="AO8" s="678" t="s">
        <v>551</v>
      </c>
      <c r="AP8" s="678" t="s">
        <v>564</v>
      </c>
      <c r="AQ8" s="674" t="s">
        <v>360</v>
      </c>
      <c r="AR8" s="674" t="s">
        <v>565</v>
      </c>
      <c r="AS8" s="674" t="s">
        <v>566</v>
      </c>
      <c r="AT8" s="678" t="s">
        <v>546</v>
      </c>
      <c r="AU8" s="678" t="s">
        <v>362</v>
      </c>
      <c r="AV8" s="678" t="s">
        <v>369</v>
      </c>
      <c r="AW8" s="674" t="s">
        <v>552</v>
      </c>
      <c r="AX8" s="678" t="s">
        <v>547</v>
      </c>
      <c r="AY8" s="678" t="s">
        <v>664</v>
      </c>
      <c r="AZ8" s="678" t="s">
        <v>556</v>
      </c>
      <c r="BA8" s="678" t="s">
        <v>639</v>
      </c>
      <c r="BB8" s="674" t="s">
        <v>555</v>
      </c>
      <c r="BC8" s="678" t="s">
        <v>638</v>
      </c>
      <c r="BD8" s="674" t="s">
        <v>366</v>
      </c>
      <c r="BE8" s="674" t="s">
        <v>369</v>
      </c>
      <c r="BF8" s="674" t="s">
        <v>362</v>
      </c>
      <c r="BG8" s="674" t="s">
        <v>366</v>
      </c>
      <c r="BH8" s="674" t="s">
        <v>548</v>
      </c>
      <c r="BI8" s="674" t="s">
        <v>549</v>
      </c>
      <c r="BJ8" s="674" t="s">
        <v>550</v>
      </c>
      <c r="BK8" s="674" t="s">
        <v>546</v>
      </c>
      <c r="BL8" s="678" t="s">
        <v>552</v>
      </c>
      <c r="BM8" s="674" t="s">
        <v>557</v>
      </c>
      <c r="BN8" s="678" t="s">
        <v>558</v>
      </c>
      <c r="BO8" s="674" t="s">
        <v>369</v>
      </c>
      <c r="BP8" s="674" t="s">
        <v>552</v>
      </c>
      <c r="BQ8" s="674" t="s">
        <v>369</v>
      </c>
      <c r="BR8" s="674" t="s">
        <v>547</v>
      </c>
      <c r="BS8" s="674" t="s">
        <v>546</v>
      </c>
      <c r="BT8" s="674" t="s">
        <v>366</v>
      </c>
      <c r="BU8" s="674" t="s">
        <v>545</v>
      </c>
      <c r="BV8" s="674" t="s">
        <v>545</v>
      </c>
      <c r="BW8" s="674" t="s">
        <v>552</v>
      </c>
      <c r="BX8" s="678" t="s">
        <v>366</v>
      </c>
      <c r="BY8" s="674" t="s">
        <v>547</v>
      </c>
      <c r="BZ8" s="678" t="s">
        <v>369</v>
      </c>
      <c r="CA8" s="674" t="s">
        <v>369</v>
      </c>
      <c r="CB8" s="678" t="s">
        <v>552</v>
      </c>
      <c r="CC8" s="678" t="s">
        <v>545</v>
      </c>
      <c r="CD8" s="674" t="s">
        <v>362</v>
      </c>
      <c r="CE8" s="674" t="s">
        <v>362</v>
      </c>
      <c r="CF8" s="678" t="s">
        <v>545</v>
      </c>
      <c r="CG8" s="674" t="s">
        <v>552</v>
      </c>
      <c r="CH8" s="674" t="s">
        <v>366</v>
      </c>
      <c r="CI8" s="674" t="s">
        <v>545</v>
      </c>
      <c r="CJ8" s="674" t="s">
        <v>545</v>
      </c>
      <c r="CK8" s="674" t="s">
        <v>362</v>
      </c>
      <c r="CL8" s="674" t="s">
        <v>545</v>
      </c>
      <c r="CM8" s="674" t="s">
        <v>546</v>
      </c>
      <c r="CN8" s="674" t="s">
        <v>369</v>
      </c>
      <c r="CO8" s="674" t="s">
        <v>362</v>
      </c>
      <c r="CP8" s="674" t="s">
        <v>557</v>
      </c>
      <c r="CQ8" s="678" t="s">
        <v>547</v>
      </c>
      <c r="CR8" s="678" t="s">
        <v>545</v>
      </c>
      <c r="CS8" s="674" t="s">
        <v>558</v>
      </c>
      <c r="CT8" s="674" t="s">
        <v>366</v>
      </c>
      <c r="CU8" s="674" t="s">
        <v>362</v>
      </c>
      <c r="CV8" s="674" t="s">
        <v>547</v>
      </c>
      <c r="CW8" s="678" t="s">
        <v>546</v>
      </c>
      <c r="CX8" s="678" t="s">
        <v>362</v>
      </c>
      <c r="CY8" s="674" t="s">
        <v>366</v>
      </c>
      <c r="CZ8" s="674" t="s">
        <v>545</v>
      </c>
      <c r="DA8" s="678" t="s">
        <v>545</v>
      </c>
      <c r="DB8" s="678">
        <v>9</v>
      </c>
      <c r="DC8" s="679"/>
      <c r="DD8" s="674">
        <v>28800</v>
      </c>
      <c r="DE8" s="674">
        <v>125</v>
      </c>
      <c r="DF8" s="674">
        <v>230.4</v>
      </c>
      <c r="DG8" s="679"/>
      <c r="DH8" s="679"/>
      <c r="DI8" s="674" t="s">
        <v>369</v>
      </c>
      <c r="DJ8" s="674" t="s">
        <v>366</v>
      </c>
      <c r="DK8" s="678" t="s">
        <v>545</v>
      </c>
      <c r="DL8" s="678" t="s">
        <v>362</v>
      </c>
      <c r="DM8" s="674" t="s">
        <v>362</v>
      </c>
      <c r="DN8" s="674" t="s">
        <v>366</v>
      </c>
      <c r="DO8" s="674" t="s">
        <v>369</v>
      </c>
      <c r="DP8" s="674" t="s">
        <v>545</v>
      </c>
      <c r="DQ8" s="674" t="s">
        <v>552</v>
      </c>
      <c r="DR8" s="678" t="s">
        <v>557</v>
      </c>
      <c r="DS8" s="674" t="s">
        <v>547</v>
      </c>
      <c r="DT8" s="674" t="s">
        <v>558</v>
      </c>
      <c r="DU8" s="674" t="s">
        <v>557</v>
      </c>
      <c r="DV8" s="674" t="s">
        <v>362</v>
      </c>
      <c r="DW8" s="674" t="s">
        <v>546</v>
      </c>
      <c r="DX8" s="674" t="s">
        <v>558</v>
      </c>
      <c r="DY8" s="674" t="s">
        <v>547</v>
      </c>
      <c r="DZ8" s="674" t="s">
        <v>546</v>
      </c>
      <c r="EA8" s="674" t="s">
        <v>558</v>
      </c>
      <c r="EB8" s="674" t="s">
        <v>362</v>
      </c>
      <c r="EC8" s="674" t="s">
        <v>547</v>
      </c>
      <c r="ED8" s="674" t="s">
        <v>546</v>
      </c>
      <c r="EE8" s="674" t="s">
        <v>558</v>
      </c>
      <c r="EF8" s="674" t="s">
        <v>549</v>
      </c>
      <c r="EG8" s="674" t="s">
        <v>366</v>
      </c>
      <c r="EH8" s="674" t="s">
        <v>545</v>
      </c>
      <c r="EI8" s="674" t="s">
        <v>362</v>
      </c>
      <c r="EJ8" s="674" t="s">
        <v>362</v>
      </c>
      <c r="EK8" s="674" t="s">
        <v>366</v>
      </c>
      <c r="EL8" s="674" t="s">
        <v>545</v>
      </c>
      <c r="EM8" s="674" t="s">
        <v>362</v>
      </c>
      <c r="EN8" s="674" t="s">
        <v>369</v>
      </c>
      <c r="EO8" s="674" t="s">
        <v>552</v>
      </c>
      <c r="EP8" s="674" t="s">
        <v>545</v>
      </c>
      <c r="EQ8" s="674" t="s">
        <v>366</v>
      </c>
      <c r="ER8" s="674" t="s">
        <v>558</v>
      </c>
      <c r="ES8" s="674" t="s">
        <v>362</v>
      </c>
      <c r="ET8" s="674" t="s">
        <v>558</v>
      </c>
      <c r="EU8" s="674" t="s">
        <v>546</v>
      </c>
      <c r="EV8" s="674" t="s">
        <v>369</v>
      </c>
      <c r="EW8" s="674" t="s">
        <v>552</v>
      </c>
      <c r="EX8" s="674" t="s">
        <v>669</v>
      </c>
      <c r="EY8" s="593"/>
      <c r="EZ8" s="593"/>
      <c r="FA8" s="593"/>
      <c r="FB8" s="593"/>
      <c r="FC8" s="593"/>
      <c r="FD8" s="593"/>
      <c r="FE8" s="593"/>
      <c r="FF8" s="593"/>
      <c r="FG8" s="593"/>
    </row>
    <row r="9" spans="1:163" s="598" customFormat="1" ht="15.75" customHeight="1">
      <c r="A9" s="672">
        <v>45530.412704317132</v>
      </c>
      <c r="B9" s="673">
        <v>117</v>
      </c>
      <c r="C9" s="674">
        <v>223608</v>
      </c>
      <c r="D9" s="674" t="s">
        <v>670</v>
      </c>
      <c r="E9" s="675" t="s">
        <v>671</v>
      </c>
      <c r="F9" s="674" t="s">
        <v>672</v>
      </c>
      <c r="G9" s="674" t="s">
        <v>560</v>
      </c>
      <c r="H9" s="674" t="s">
        <v>560</v>
      </c>
      <c r="I9" s="674" t="s">
        <v>560</v>
      </c>
      <c r="J9" s="674" t="s">
        <v>560</v>
      </c>
      <c r="K9" s="674" t="s">
        <v>561</v>
      </c>
      <c r="L9" s="678" t="s">
        <v>560</v>
      </c>
      <c r="M9" s="674" t="s">
        <v>560</v>
      </c>
      <c r="N9" s="674" t="s">
        <v>560</v>
      </c>
      <c r="O9" s="674" t="s">
        <v>560</v>
      </c>
      <c r="P9" s="674" t="s">
        <v>560</v>
      </c>
      <c r="Q9" s="674" t="s">
        <v>560</v>
      </c>
      <c r="R9" s="674" t="s">
        <v>560</v>
      </c>
      <c r="S9" s="674" t="s">
        <v>560</v>
      </c>
      <c r="T9" s="674" t="s">
        <v>560</v>
      </c>
      <c r="U9" s="674" t="s">
        <v>560</v>
      </c>
      <c r="V9" s="674" t="s">
        <v>560</v>
      </c>
      <c r="W9" s="674" t="s">
        <v>561</v>
      </c>
      <c r="X9" s="674" t="s">
        <v>560</v>
      </c>
      <c r="Y9" s="674" t="s">
        <v>561</v>
      </c>
      <c r="Z9" s="674" t="s">
        <v>560</v>
      </c>
      <c r="AA9" s="674" t="s">
        <v>560</v>
      </c>
      <c r="AB9" s="674" t="s">
        <v>560</v>
      </c>
      <c r="AC9" s="674" t="s">
        <v>560</v>
      </c>
      <c r="AD9" s="674" t="s">
        <v>560</v>
      </c>
      <c r="AE9" s="678" t="s">
        <v>545</v>
      </c>
      <c r="AF9" s="678" t="s">
        <v>369</v>
      </c>
      <c r="AG9" s="678" t="s">
        <v>366</v>
      </c>
      <c r="AH9" s="678" t="s">
        <v>547</v>
      </c>
      <c r="AI9" s="674" t="s">
        <v>546</v>
      </c>
      <c r="AJ9" s="674" t="s">
        <v>548</v>
      </c>
      <c r="AK9" s="674" t="s">
        <v>549</v>
      </c>
      <c r="AL9" s="674" t="s">
        <v>550</v>
      </c>
      <c r="AM9" s="674" t="s">
        <v>562</v>
      </c>
      <c r="AN9" s="674" t="s">
        <v>563</v>
      </c>
      <c r="AO9" s="678" t="s">
        <v>551</v>
      </c>
      <c r="AP9" s="678" t="s">
        <v>564</v>
      </c>
      <c r="AQ9" s="674" t="s">
        <v>360</v>
      </c>
      <c r="AR9" s="678" t="s">
        <v>566</v>
      </c>
      <c r="AS9" s="678" t="s">
        <v>565</v>
      </c>
      <c r="AT9" s="678" t="s">
        <v>362</v>
      </c>
      <c r="AU9" s="678" t="s">
        <v>369</v>
      </c>
      <c r="AV9" s="678" t="s">
        <v>558</v>
      </c>
      <c r="AW9" s="674" t="s">
        <v>552</v>
      </c>
      <c r="AX9" s="678" t="s">
        <v>547</v>
      </c>
      <c r="AY9" s="678" t="s">
        <v>556</v>
      </c>
      <c r="AZ9" s="678" t="s">
        <v>655</v>
      </c>
      <c r="BA9" s="678" t="s">
        <v>673</v>
      </c>
      <c r="BB9" s="678" t="s">
        <v>654</v>
      </c>
      <c r="BC9" s="678" t="s">
        <v>662</v>
      </c>
      <c r="BD9" s="674" t="s">
        <v>366</v>
      </c>
      <c r="BE9" s="674" t="s">
        <v>369</v>
      </c>
      <c r="BF9" s="674" t="s">
        <v>362</v>
      </c>
      <c r="BG9" s="674" t="s">
        <v>366</v>
      </c>
      <c r="BH9" s="674" t="s">
        <v>548</v>
      </c>
      <c r="BI9" s="674" t="s">
        <v>549</v>
      </c>
      <c r="BJ9" s="674" t="s">
        <v>550</v>
      </c>
      <c r="BK9" s="674" t="s">
        <v>546</v>
      </c>
      <c r="BL9" s="678" t="s">
        <v>552</v>
      </c>
      <c r="BM9" s="674" t="s">
        <v>557</v>
      </c>
      <c r="BN9" s="674" t="s">
        <v>362</v>
      </c>
      <c r="BO9" s="678" t="s">
        <v>547</v>
      </c>
      <c r="BP9" s="674" t="s">
        <v>552</v>
      </c>
      <c r="BQ9" s="674" t="s">
        <v>369</v>
      </c>
      <c r="BR9" s="678" t="s">
        <v>362</v>
      </c>
      <c r="BS9" s="678" t="s">
        <v>547</v>
      </c>
      <c r="BT9" s="678" t="s">
        <v>546</v>
      </c>
      <c r="BU9" s="674" t="s">
        <v>545</v>
      </c>
      <c r="BV9" s="674" t="s">
        <v>545</v>
      </c>
      <c r="BW9" s="674" t="s">
        <v>552</v>
      </c>
      <c r="BX9" s="674" t="s">
        <v>369</v>
      </c>
      <c r="BY9" s="674" t="s">
        <v>547</v>
      </c>
      <c r="BZ9" s="678">
        <v>1</v>
      </c>
      <c r="CA9" s="674" t="s">
        <v>369</v>
      </c>
      <c r="CB9" s="678" t="s">
        <v>552</v>
      </c>
      <c r="CC9" s="678" t="s">
        <v>369</v>
      </c>
      <c r="CD9" s="674" t="s">
        <v>362</v>
      </c>
      <c r="CE9" s="674" t="s">
        <v>362</v>
      </c>
      <c r="CF9" s="674" t="s">
        <v>366</v>
      </c>
      <c r="CG9" s="674" t="s">
        <v>552</v>
      </c>
      <c r="CH9" s="674" t="s">
        <v>366</v>
      </c>
      <c r="CI9" s="674" t="s">
        <v>546</v>
      </c>
      <c r="CJ9" s="674" t="s">
        <v>545</v>
      </c>
      <c r="CK9" s="674" t="s">
        <v>362</v>
      </c>
      <c r="CL9" s="674" t="s">
        <v>545</v>
      </c>
      <c r="CM9" s="674" t="s">
        <v>546</v>
      </c>
      <c r="CN9" s="674" t="s">
        <v>369</v>
      </c>
      <c r="CO9" s="674" t="s">
        <v>545</v>
      </c>
      <c r="CP9" s="674" t="s">
        <v>557</v>
      </c>
      <c r="CQ9" s="674" t="s">
        <v>546</v>
      </c>
      <c r="CR9" s="678" t="s">
        <v>545</v>
      </c>
      <c r="CS9" s="674" t="s">
        <v>558</v>
      </c>
      <c r="CT9" s="674" t="s">
        <v>366</v>
      </c>
      <c r="CU9" s="678" t="s">
        <v>545</v>
      </c>
      <c r="CV9" s="674" t="s">
        <v>547</v>
      </c>
      <c r="CW9" s="678" t="s">
        <v>546</v>
      </c>
      <c r="CX9" s="674" t="s">
        <v>545</v>
      </c>
      <c r="CY9" s="674" t="s">
        <v>366</v>
      </c>
      <c r="CZ9" s="674" t="s">
        <v>545</v>
      </c>
      <c r="DA9" s="678" t="s">
        <v>545</v>
      </c>
      <c r="DB9" s="678">
        <v>9</v>
      </c>
      <c r="DC9" s="686">
        <v>0.94</v>
      </c>
      <c r="DD9" s="678">
        <v>28.8</v>
      </c>
      <c r="DE9" s="677">
        <v>1.25</v>
      </c>
      <c r="DF9" s="678" t="s">
        <v>704</v>
      </c>
      <c r="DG9" s="679"/>
      <c r="DH9" s="679"/>
      <c r="DI9" s="678" t="s">
        <v>366</v>
      </c>
      <c r="DJ9" s="678" t="s">
        <v>369</v>
      </c>
      <c r="DK9" s="674" t="s">
        <v>362</v>
      </c>
      <c r="DL9" s="674" t="s">
        <v>545</v>
      </c>
      <c r="DM9" s="678" t="s">
        <v>557</v>
      </c>
      <c r="DN9" s="674" t="s">
        <v>362</v>
      </c>
      <c r="DO9" s="674" t="s">
        <v>369</v>
      </c>
      <c r="DP9" s="674" t="s">
        <v>545</v>
      </c>
      <c r="DQ9" s="678" t="s">
        <v>558</v>
      </c>
      <c r="DR9" s="674" t="s">
        <v>552</v>
      </c>
      <c r="DS9" s="397"/>
      <c r="DT9" s="674" t="s">
        <v>546</v>
      </c>
      <c r="DU9" s="674" t="s">
        <v>547</v>
      </c>
      <c r="DV9" s="674" t="s">
        <v>362</v>
      </c>
      <c r="DW9" s="674" t="s">
        <v>547</v>
      </c>
      <c r="DX9" s="674" t="s">
        <v>546</v>
      </c>
      <c r="DY9" s="674" t="s">
        <v>547</v>
      </c>
      <c r="DZ9" s="674" t="s">
        <v>546</v>
      </c>
      <c r="EA9" s="674" t="s">
        <v>558</v>
      </c>
      <c r="EB9" s="674" t="s">
        <v>547</v>
      </c>
      <c r="EC9" s="674" t="s">
        <v>546</v>
      </c>
      <c r="ED9" s="674" t="s">
        <v>558</v>
      </c>
      <c r="EE9" s="674" t="s">
        <v>549</v>
      </c>
      <c r="EF9" s="674" t="s">
        <v>557</v>
      </c>
      <c r="EG9" s="674" t="s">
        <v>366</v>
      </c>
      <c r="EH9" s="674" t="s">
        <v>362</v>
      </c>
      <c r="EI9" s="674" t="s">
        <v>545</v>
      </c>
      <c r="EJ9" s="674" t="s">
        <v>366</v>
      </c>
      <c r="EK9" s="674" t="s">
        <v>546</v>
      </c>
      <c r="EL9" s="674" t="s">
        <v>552</v>
      </c>
      <c r="EM9" s="674" t="s">
        <v>362</v>
      </c>
      <c r="EN9" s="674" t="s">
        <v>369</v>
      </c>
      <c r="EO9" s="674" t="s">
        <v>552</v>
      </c>
      <c r="EP9" s="674" t="s">
        <v>362</v>
      </c>
      <c r="EQ9" s="674" t="s">
        <v>545</v>
      </c>
      <c r="ER9" s="674" t="s">
        <v>366</v>
      </c>
      <c r="ES9" s="674" t="s">
        <v>558</v>
      </c>
      <c r="ET9" s="674" t="s">
        <v>545</v>
      </c>
      <c r="EU9" s="674" t="s">
        <v>557</v>
      </c>
      <c r="EV9" s="674" t="s">
        <v>545</v>
      </c>
      <c r="EW9" s="674" t="s">
        <v>369</v>
      </c>
      <c r="EX9" s="397"/>
      <c r="EY9" s="593"/>
      <c r="EZ9" s="593"/>
      <c r="FA9" s="593"/>
      <c r="FB9" s="593"/>
      <c r="FC9" s="593"/>
      <c r="FD9" s="593"/>
      <c r="FE9" s="593"/>
      <c r="FF9" s="593"/>
      <c r="FG9" s="593"/>
    </row>
    <row r="10" spans="1:163" s="598" customFormat="1" ht="15.75" customHeight="1">
      <c r="A10" s="672">
        <v>45530.413617847225</v>
      </c>
      <c r="B10" s="673">
        <v>101</v>
      </c>
      <c r="C10" s="674">
        <v>222913</v>
      </c>
      <c r="D10" s="674" t="s">
        <v>674</v>
      </c>
      <c r="E10" s="675" t="s">
        <v>675</v>
      </c>
      <c r="F10" s="674" t="s">
        <v>676</v>
      </c>
      <c r="G10" s="674" t="s">
        <v>560</v>
      </c>
      <c r="H10" s="674" t="s">
        <v>560</v>
      </c>
      <c r="I10" s="674" t="s">
        <v>560</v>
      </c>
      <c r="J10" s="674" t="s">
        <v>560</v>
      </c>
      <c r="K10" s="674" t="s">
        <v>561</v>
      </c>
      <c r="L10" s="674" t="s">
        <v>561</v>
      </c>
      <c r="M10" s="674" t="s">
        <v>560</v>
      </c>
      <c r="N10" s="674" t="s">
        <v>560</v>
      </c>
      <c r="O10" s="674" t="s">
        <v>560</v>
      </c>
      <c r="P10" s="674" t="s">
        <v>560</v>
      </c>
      <c r="Q10" s="674" t="s">
        <v>560</v>
      </c>
      <c r="R10" s="674" t="s">
        <v>560</v>
      </c>
      <c r="S10" s="674" t="s">
        <v>560</v>
      </c>
      <c r="T10" s="674" t="s">
        <v>560</v>
      </c>
      <c r="U10" s="674" t="s">
        <v>560</v>
      </c>
      <c r="V10" s="674" t="s">
        <v>560</v>
      </c>
      <c r="W10" s="674" t="s">
        <v>561</v>
      </c>
      <c r="X10" s="674" t="s">
        <v>560</v>
      </c>
      <c r="Y10" s="674" t="s">
        <v>561</v>
      </c>
      <c r="Z10" s="674" t="s">
        <v>560</v>
      </c>
      <c r="AA10" s="674" t="s">
        <v>560</v>
      </c>
      <c r="AB10" s="674" t="s">
        <v>560</v>
      </c>
      <c r="AC10" s="674" t="s">
        <v>560</v>
      </c>
      <c r="AD10" s="674" t="s">
        <v>560</v>
      </c>
      <c r="AE10" s="674" t="s">
        <v>366</v>
      </c>
      <c r="AF10" s="678" t="s">
        <v>677</v>
      </c>
      <c r="AG10" s="674" t="s">
        <v>369</v>
      </c>
      <c r="AH10" s="679"/>
      <c r="AI10" s="678" t="s">
        <v>547</v>
      </c>
      <c r="AJ10" s="674" t="s">
        <v>548</v>
      </c>
      <c r="AK10" s="674" t="s">
        <v>549</v>
      </c>
      <c r="AL10" s="674" t="s">
        <v>550</v>
      </c>
      <c r="AM10" s="678" t="s">
        <v>647</v>
      </c>
      <c r="AN10" s="678" t="s">
        <v>636</v>
      </c>
      <c r="AO10" s="678" t="s">
        <v>360</v>
      </c>
      <c r="AP10" s="678" t="s">
        <v>564</v>
      </c>
      <c r="AQ10" s="678" t="s">
        <v>551</v>
      </c>
      <c r="AR10" s="678" t="s">
        <v>678</v>
      </c>
      <c r="AS10" s="678" t="s">
        <v>329</v>
      </c>
      <c r="AT10" s="678" t="s">
        <v>545</v>
      </c>
      <c r="AU10" s="678" t="s">
        <v>362</v>
      </c>
      <c r="AV10" s="678" t="s">
        <v>552</v>
      </c>
      <c r="AW10" s="678" t="s">
        <v>558</v>
      </c>
      <c r="AX10" s="678" t="s">
        <v>369</v>
      </c>
      <c r="AY10" s="678" t="s">
        <v>679</v>
      </c>
      <c r="AZ10" s="674" t="s">
        <v>553</v>
      </c>
      <c r="BA10" s="678" t="s">
        <v>555</v>
      </c>
      <c r="BB10" s="678" t="s">
        <v>680</v>
      </c>
      <c r="BC10" s="678" t="s">
        <v>681</v>
      </c>
      <c r="BD10" s="674" t="s">
        <v>366</v>
      </c>
      <c r="BE10" s="674" t="s">
        <v>369</v>
      </c>
      <c r="BF10" s="674" t="s">
        <v>362</v>
      </c>
      <c r="BG10" s="674" t="s">
        <v>366</v>
      </c>
      <c r="BH10" s="674" t="s">
        <v>548</v>
      </c>
      <c r="BI10" s="678" t="s">
        <v>558</v>
      </c>
      <c r="BJ10" s="678" t="s">
        <v>647</v>
      </c>
      <c r="BK10" s="678" t="s">
        <v>362</v>
      </c>
      <c r="BL10" s="674" t="s">
        <v>545</v>
      </c>
      <c r="BM10" s="678" t="s">
        <v>550</v>
      </c>
      <c r="BN10" s="678" t="s">
        <v>549</v>
      </c>
      <c r="BO10" s="678" t="s">
        <v>547</v>
      </c>
      <c r="BP10" s="678" t="s">
        <v>647</v>
      </c>
      <c r="BQ10" s="674" t="s">
        <v>369</v>
      </c>
      <c r="BR10" s="678" t="s">
        <v>362</v>
      </c>
      <c r="BS10" s="678" t="s">
        <v>552</v>
      </c>
      <c r="BT10" s="674" t="s">
        <v>366</v>
      </c>
      <c r="BU10" s="678" t="s">
        <v>547</v>
      </c>
      <c r="BV10" s="674" t="s">
        <v>545</v>
      </c>
      <c r="BW10" s="674" t="s">
        <v>552</v>
      </c>
      <c r="BX10" s="674" t="s">
        <v>369</v>
      </c>
      <c r="BY10" s="674" t="s">
        <v>547</v>
      </c>
      <c r="BZ10" s="678" t="s">
        <v>546</v>
      </c>
      <c r="CA10" s="674" t="s">
        <v>369</v>
      </c>
      <c r="CB10" s="678" t="s">
        <v>369</v>
      </c>
      <c r="CC10" s="674" t="s">
        <v>362</v>
      </c>
      <c r="CD10" s="674" t="s">
        <v>362</v>
      </c>
      <c r="CE10" s="674" t="s">
        <v>362</v>
      </c>
      <c r="CF10" s="674" t="s">
        <v>362</v>
      </c>
      <c r="CG10" s="674" t="s">
        <v>552</v>
      </c>
      <c r="CH10" s="674" t="s">
        <v>682</v>
      </c>
      <c r="CI10" s="674" t="s">
        <v>366</v>
      </c>
      <c r="CJ10" s="674" t="s">
        <v>362</v>
      </c>
      <c r="CK10" s="674" t="s">
        <v>362</v>
      </c>
      <c r="CL10" s="674" t="s">
        <v>366</v>
      </c>
      <c r="CM10" s="674" t="s">
        <v>546</v>
      </c>
      <c r="CN10" s="674" t="s">
        <v>369</v>
      </c>
      <c r="CO10" s="674" t="s">
        <v>362</v>
      </c>
      <c r="CP10" s="674" t="s">
        <v>557</v>
      </c>
      <c r="CQ10" s="674" t="s">
        <v>546</v>
      </c>
      <c r="CR10" s="678" t="s">
        <v>546</v>
      </c>
      <c r="CS10" s="674" t="s">
        <v>558</v>
      </c>
      <c r="CT10" s="674" t="s">
        <v>366</v>
      </c>
      <c r="CU10" s="674" t="s">
        <v>362</v>
      </c>
      <c r="CV10" s="674" t="s">
        <v>547</v>
      </c>
      <c r="CW10" s="678" t="s">
        <v>369</v>
      </c>
      <c r="CX10" s="674" t="s">
        <v>545</v>
      </c>
      <c r="CY10" s="674" t="s">
        <v>366</v>
      </c>
      <c r="CZ10" s="674" t="s">
        <v>545</v>
      </c>
      <c r="DA10" s="678" t="s">
        <v>362</v>
      </c>
      <c r="DB10" s="679"/>
      <c r="DC10" s="679"/>
      <c r="DD10" s="674">
        <v>28800</v>
      </c>
      <c r="DE10" s="677">
        <v>1.25</v>
      </c>
      <c r="DF10" s="678">
        <v>2.5</v>
      </c>
      <c r="DG10" s="679"/>
      <c r="DH10" s="679"/>
      <c r="DI10" s="678" t="s">
        <v>366</v>
      </c>
      <c r="DJ10" s="678" t="s">
        <v>369</v>
      </c>
      <c r="DK10" s="678" t="s">
        <v>545</v>
      </c>
      <c r="DL10" s="678" t="s">
        <v>362</v>
      </c>
      <c r="DM10" s="674" t="s">
        <v>545</v>
      </c>
      <c r="DN10" s="674" t="s">
        <v>362</v>
      </c>
      <c r="DO10" s="674" t="s">
        <v>369</v>
      </c>
      <c r="DP10" s="674" t="s">
        <v>366</v>
      </c>
      <c r="DQ10" s="674" t="s">
        <v>552</v>
      </c>
      <c r="DR10" s="678" t="s">
        <v>557</v>
      </c>
      <c r="DS10" s="674" t="s">
        <v>546</v>
      </c>
      <c r="DT10" s="674" t="s">
        <v>558</v>
      </c>
      <c r="DU10" s="674" t="s">
        <v>547</v>
      </c>
      <c r="DV10" s="674" t="s">
        <v>547</v>
      </c>
      <c r="DW10" s="674" t="s">
        <v>362</v>
      </c>
      <c r="DX10" s="674" t="s">
        <v>549</v>
      </c>
      <c r="DY10" s="674" t="s">
        <v>545</v>
      </c>
      <c r="DZ10" s="674" t="s">
        <v>546</v>
      </c>
      <c r="EA10" s="674" t="s">
        <v>558</v>
      </c>
      <c r="EB10" s="674" t="s">
        <v>547</v>
      </c>
      <c r="EC10" s="674" t="s">
        <v>362</v>
      </c>
      <c r="ED10" s="674" t="s">
        <v>546</v>
      </c>
      <c r="EE10" s="674" t="s">
        <v>552</v>
      </c>
      <c r="EF10" s="674" t="s">
        <v>558</v>
      </c>
      <c r="EG10" s="674" t="s">
        <v>366</v>
      </c>
      <c r="EH10" s="674" t="s">
        <v>362</v>
      </c>
      <c r="EI10" s="674" t="s">
        <v>552</v>
      </c>
      <c r="EJ10" s="674" t="s">
        <v>366</v>
      </c>
      <c r="EK10" s="674" t="s">
        <v>545</v>
      </c>
      <c r="EL10" s="674" t="s">
        <v>362</v>
      </c>
      <c r="EM10" s="674" t="s">
        <v>366</v>
      </c>
      <c r="EN10" s="674" t="s">
        <v>362</v>
      </c>
      <c r="EO10" s="674" t="s">
        <v>369</v>
      </c>
      <c r="EP10" s="674" t="s">
        <v>362</v>
      </c>
      <c r="EQ10" s="674" t="s">
        <v>545</v>
      </c>
      <c r="ER10" s="674" t="s">
        <v>558</v>
      </c>
      <c r="ES10" s="674" t="s">
        <v>545</v>
      </c>
      <c r="ET10" s="674" t="s">
        <v>362</v>
      </c>
      <c r="EU10" s="674" t="s">
        <v>366</v>
      </c>
      <c r="EV10" s="674" t="s">
        <v>566</v>
      </c>
      <c r="EW10" s="674" t="s">
        <v>547</v>
      </c>
      <c r="EX10" s="397"/>
      <c r="EY10" s="593"/>
      <c r="EZ10" s="593"/>
      <c r="FA10" s="593"/>
      <c r="FB10" s="593"/>
      <c r="FC10" s="593"/>
      <c r="FD10" s="593"/>
      <c r="FE10" s="593"/>
      <c r="FF10" s="593"/>
      <c r="FG10" s="593"/>
    </row>
    <row r="11" spans="1:163" s="598" customFormat="1" ht="15.75" customHeight="1">
      <c r="A11" s="672">
        <v>45530.414651481478</v>
      </c>
      <c r="B11" s="673">
        <v>123</v>
      </c>
      <c r="C11" s="674">
        <v>223195</v>
      </c>
      <c r="D11" s="674" t="s">
        <v>683</v>
      </c>
      <c r="E11" s="675" t="s">
        <v>684</v>
      </c>
      <c r="F11" s="674" t="s">
        <v>685</v>
      </c>
      <c r="G11" s="674" t="s">
        <v>560</v>
      </c>
      <c r="H11" s="674" t="s">
        <v>560</v>
      </c>
      <c r="I11" s="674" t="s">
        <v>560</v>
      </c>
      <c r="J11" s="674" t="s">
        <v>560</v>
      </c>
      <c r="K11" s="674" t="s">
        <v>561</v>
      </c>
      <c r="L11" s="674" t="s">
        <v>561</v>
      </c>
      <c r="M11" s="674" t="s">
        <v>560</v>
      </c>
      <c r="N11" s="674" t="s">
        <v>560</v>
      </c>
      <c r="O11" s="674" t="s">
        <v>560</v>
      </c>
      <c r="P11" s="674" t="s">
        <v>560</v>
      </c>
      <c r="Q11" s="674" t="s">
        <v>560</v>
      </c>
      <c r="R11" s="674" t="s">
        <v>560</v>
      </c>
      <c r="S11" s="674" t="s">
        <v>560</v>
      </c>
      <c r="T11" s="674" t="s">
        <v>560</v>
      </c>
      <c r="U11" s="674" t="s">
        <v>560</v>
      </c>
      <c r="V11" s="674" t="s">
        <v>560</v>
      </c>
      <c r="W11" s="674" t="s">
        <v>561</v>
      </c>
      <c r="X11" s="674" t="s">
        <v>560</v>
      </c>
      <c r="Y11" s="674" t="s">
        <v>561</v>
      </c>
      <c r="Z11" s="674" t="s">
        <v>560</v>
      </c>
      <c r="AA11" s="674" t="s">
        <v>560</v>
      </c>
      <c r="AB11" s="674" t="s">
        <v>560</v>
      </c>
      <c r="AC11" s="674" t="s">
        <v>560</v>
      </c>
      <c r="AD11" s="674" t="s">
        <v>560</v>
      </c>
      <c r="AE11" s="674" t="s">
        <v>366</v>
      </c>
      <c r="AF11" s="674" t="s">
        <v>545</v>
      </c>
      <c r="AG11" s="674" t="s">
        <v>369</v>
      </c>
      <c r="AH11" s="674" t="s">
        <v>546</v>
      </c>
      <c r="AI11" s="678" t="s">
        <v>547</v>
      </c>
      <c r="AJ11" s="674" t="s">
        <v>548</v>
      </c>
      <c r="AK11" s="674" t="s">
        <v>549</v>
      </c>
      <c r="AL11" s="674" t="s">
        <v>550</v>
      </c>
      <c r="AM11" s="674" t="s">
        <v>562</v>
      </c>
      <c r="AN11" s="678" t="s">
        <v>636</v>
      </c>
      <c r="AO11" s="678" t="s">
        <v>360</v>
      </c>
      <c r="AP11" s="678" t="s">
        <v>564</v>
      </c>
      <c r="AQ11" s="678" t="s">
        <v>557</v>
      </c>
      <c r="AR11" s="678" t="s">
        <v>566</v>
      </c>
      <c r="AS11" s="678" t="s">
        <v>565</v>
      </c>
      <c r="AT11" s="678" t="s">
        <v>545</v>
      </c>
      <c r="AU11" s="678" t="s">
        <v>362</v>
      </c>
      <c r="AV11" s="678" t="s">
        <v>546</v>
      </c>
      <c r="AW11" s="678" t="s">
        <v>558</v>
      </c>
      <c r="AX11" s="674" t="s">
        <v>366</v>
      </c>
      <c r="AY11" s="678" t="s">
        <v>552</v>
      </c>
      <c r="AZ11" s="678" t="s">
        <v>546</v>
      </c>
      <c r="BA11" s="678" t="s">
        <v>545</v>
      </c>
      <c r="BB11" s="678" t="s">
        <v>362</v>
      </c>
      <c r="BC11" s="678" t="s">
        <v>366</v>
      </c>
      <c r="BD11" s="674" t="s">
        <v>366</v>
      </c>
      <c r="BE11" s="674" t="s">
        <v>369</v>
      </c>
      <c r="BF11" s="674" t="s">
        <v>362</v>
      </c>
      <c r="BG11" s="674" t="s">
        <v>366</v>
      </c>
      <c r="BH11" s="674" t="s">
        <v>548</v>
      </c>
      <c r="BI11" s="674" t="s">
        <v>549</v>
      </c>
      <c r="BJ11" s="674" t="s">
        <v>550</v>
      </c>
      <c r="BK11" s="674" t="s">
        <v>546</v>
      </c>
      <c r="BL11" s="674" t="s">
        <v>545</v>
      </c>
      <c r="BM11" s="678" t="s">
        <v>558</v>
      </c>
      <c r="BN11" s="674" t="s">
        <v>362</v>
      </c>
      <c r="BO11" s="674" t="s">
        <v>369</v>
      </c>
      <c r="BP11" s="674" t="s">
        <v>552</v>
      </c>
      <c r="BQ11" s="674" t="s">
        <v>369</v>
      </c>
      <c r="BR11" s="678" t="s">
        <v>552</v>
      </c>
      <c r="BS11" s="674" t="s">
        <v>546</v>
      </c>
      <c r="BT11" s="674" t="s">
        <v>366</v>
      </c>
      <c r="BU11" s="678" t="s">
        <v>362</v>
      </c>
      <c r="BV11" s="674" t="s">
        <v>545</v>
      </c>
      <c r="BW11" s="674" t="s">
        <v>552</v>
      </c>
      <c r="BX11" s="674" t="s">
        <v>369</v>
      </c>
      <c r="BY11" s="674" t="s">
        <v>547</v>
      </c>
      <c r="BZ11" s="678" t="s">
        <v>366</v>
      </c>
      <c r="CA11" s="674" t="s">
        <v>369</v>
      </c>
      <c r="CB11" s="678" t="s">
        <v>369</v>
      </c>
      <c r="CC11" s="674" t="s">
        <v>362</v>
      </c>
      <c r="CD11" s="674" t="s">
        <v>362</v>
      </c>
      <c r="CE11" s="674" t="s">
        <v>362</v>
      </c>
      <c r="CF11" s="674" t="s">
        <v>366</v>
      </c>
      <c r="CG11" s="674" t="s">
        <v>552</v>
      </c>
      <c r="CH11" s="674" t="s">
        <v>366</v>
      </c>
      <c r="CI11" s="674" t="s">
        <v>545</v>
      </c>
      <c r="CJ11" s="674" t="s">
        <v>545</v>
      </c>
      <c r="CK11" s="674" t="s">
        <v>366</v>
      </c>
      <c r="CL11" s="674" t="s">
        <v>362</v>
      </c>
      <c r="CM11" s="674" t="s">
        <v>546</v>
      </c>
      <c r="CN11" s="674" t="s">
        <v>362</v>
      </c>
      <c r="CO11" s="674" t="s">
        <v>362</v>
      </c>
      <c r="CP11" s="674" t="s">
        <v>557</v>
      </c>
      <c r="CQ11" s="674" t="s">
        <v>546</v>
      </c>
      <c r="CR11" s="674" t="s">
        <v>362</v>
      </c>
      <c r="CS11" s="674" t="s">
        <v>558</v>
      </c>
      <c r="CT11" s="678" t="s">
        <v>369</v>
      </c>
      <c r="CU11" s="678" t="s">
        <v>366</v>
      </c>
      <c r="CV11" s="674" t="s">
        <v>547</v>
      </c>
      <c r="CW11" s="678" t="s">
        <v>546</v>
      </c>
      <c r="CX11" s="678" t="s">
        <v>362</v>
      </c>
      <c r="CY11" s="674" t="s">
        <v>366</v>
      </c>
      <c r="CZ11" s="678" t="s">
        <v>369</v>
      </c>
      <c r="DA11" s="678" t="s">
        <v>362</v>
      </c>
      <c r="DB11" s="679"/>
      <c r="DC11" s="679"/>
      <c r="DD11" s="676">
        <v>28800</v>
      </c>
      <c r="DE11" s="677">
        <v>1.25</v>
      </c>
      <c r="DF11" s="679"/>
      <c r="DG11" s="679"/>
      <c r="DH11" s="679"/>
      <c r="DI11" s="678" t="s">
        <v>362</v>
      </c>
      <c r="DJ11" s="674" t="s">
        <v>366</v>
      </c>
      <c r="DK11" s="678" t="s">
        <v>369</v>
      </c>
      <c r="DL11" s="674" t="s">
        <v>545</v>
      </c>
      <c r="DM11" s="674" t="s">
        <v>362</v>
      </c>
      <c r="DN11" s="674" t="s">
        <v>366</v>
      </c>
      <c r="DO11" s="674" t="s">
        <v>369</v>
      </c>
      <c r="DP11" s="674" t="s">
        <v>369</v>
      </c>
      <c r="DQ11" s="674" t="s">
        <v>545</v>
      </c>
      <c r="DR11" s="674" t="s">
        <v>552</v>
      </c>
      <c r="DS11" s="674" t="s">
        <v>547</v>
      </c>
      <c r="DT11" s="674" t="s">
        <v>546</v>
      </c>
      <c r="DU11" s="674" t="s">
        <v>558</v>
      </c>
      <c r="DV11" s="674" t="s">
        <v>362</v>
      </c>
      <c r="DW11" s="674" t="s">
        <v>366</v>
      </c>
      <c r="DX11" s="674" t="s">
        <v>369</v>
      </c>
      <c r="DY11" s="674" t="s">
        <v>362</v>
      </c>
      <c r="DZ11" s="674" t="s">
        <v>369</v>
      </c>
      <c r="EA11" s="674" t="s">
        <v>545</v>
      </c>
      <c r="EB11" s="674" t="s">
        <v>552</v>
      </c>
      <c r="EC11" s="674" t="s">
        <v>362</v>
      </c>
      <c r="ED11" s="674" t="s">
        <v>366</v>
      </c>
      <c r="EE11" s="674" t="s">
        <v>369</v>
      </c>
      <c r="EF11" s="674" t="s">
        <v>362</v>
      </c>
      <c r="EG11" s="674" t="s">
        <v>366</v>
      </c>
      <c r="EH11" s="674" t="s">
        <v>366</v>
      </c>
      <c r="EI11" s="674" t="s">
        <v>362</v>
      </c>
      <c r="EJ11" s="674" t="s">
        <v>545</v>
      </c>
      <c r="EK11" s="674" t="s">
        <v>545</v>
      </c>
      <c r="EL11" s="674" t="s">
        <v>552</v>
      </c>
      <c r="EM11" s="674" t="s">
        <v>552</v>
      </c>
      <c r="EN11" s="674" t="s">
        <v>362</v>
      </c>
      <c r="EO11" s="674" t="s">
        <v>552</v>
      </c>
      <c r="EP11" s="674" t="s">
        <v>546</v>
      </c>
      <c r="EQ11" s="674" t="s">
        <v>545</v>
      </c>
      <c r="ER11" s="674" t="s">
        <v>362</v>
      </c>
      <c r="ES11" s="674" t="s">
        <v>545</v>
      </c>
      <c r="ET11" s="674" t="s">
        <v>366</v>
      </c>
      <c r="EU11" s="674" t="s">
        <v>369</v>
      </c>
      <c r="EV11" s="674" t="s">
        <v>545</v>
      </c>
      <c r="EW11" s="674" t="s">
        <v>546</v>
      </c>
      <c r="EX11" s="397"/>
      <c r="EY11" s="593"/>
      <c r="EZ11" s="593"/>
      <c r="FA11" s="593"/>
      <c r="FB11" s="593"/>
      <c r="FC11" s="593"/>
      <c r="FD11" s="593"/>
      <c r="FE11" s="593"/>
      <c r="FF11" s="593"/>
      <c r="FG11" s="593"/>
    </row>
    <row r="12" spans="1:163" s="598" customFormat="1" ht="15.75" customHeight="1">
      <c r="A12" s="672">
        <v>45530.414887893523</v>
      </c>
      <c r="B12" s="673">
        <v>103</v>
      </c>
      <c r="C12" s="674">
        <v>240112</v>
      </c>
      <c r="D12" s="674" t="s">
        <v>686</v>
      </c>
      <c r="E12" s="675" t="s">
        <v>687</v>
      </c>
      <c r="F12" s="674" t="s">
        <v>688</v>
      </c>
      <c r="G12" s="674" t="s">
        <v>560</v>
      </c>
      <c r="H12" s="678" t="s">
        <v>561</v>
      </c>
      <c r="I12" s="674" t="s">
        <v>560</v>
      </c>
      <c r="J12" s="674" t="s">
        <v>560</v>
      </c>
      <c r="K12" s="674" t="s">
        <v>561</v>
      </c>
      <c r="L12" s="674" t="s">
        <v>561</v>
      </c>
      <c r="M12" s="674" t="s">
        <v>560</v>
      </c>
      <c r="N12" s="674" t="s">
        <v>560</v>
      </c>
      <c r="O12" s="674" t="s">
        <v>560</v>
      </c>
      <c r="P12" s="674" t="s">
        <v>560</v>
      </c>
      <c r="Q12" s="674" t="s">
        <v>560</v>
      </c>
      <c r="R12" s="674" t="s">
        <v>560</v>
      </c>
      <c r="S12" s="674" t="s">
        <v>560</v>
      </c>
      <c r="T12" s="674" t="s">
        <v>560</v>
      </c>
      <c r="U12" s="674" t="s">
        <v>560</v>
      </c>
      <c r="V12" s="674" t="s">
        <v>560</v>
      </c>
      <c r="W12" s="674" t="s">
        <v>561</v>
      </c>
      <c r="X12" s="674" t="s">
        <v>560</v>
      </c>
      <c r="Y12" s="674" t="s">
        <v>561</v>
      </c>
      <c r="Z12" s="674" t="s">
        <v>560</v>
      </c>
      <c r="AA12" s="674" t="s">
        <v>560</v>
      </c>
      <c r="AB12" s="674" t="s">
        <v>560</v>
      </c>
      <c r="AC12" s="674" t="s">
        <v>560</v>
      </c>
      <c r="AD12" s="674" t="s">
        <v>560</v>
      </c>
      <c r="AE12" s="674" t="s">
        <v>366</v>
      </c>
      <c r="AF12" s="678" t="s">
        <v>366</v>
      </c>
      <c r="AG12" s="678" t="s">
        <v>545</v>
      </c>
      <c r="AH12" s="678" t="s">
        <v>547</v>
      </c>
      <c r="AI12" s="674" t="s">
        <v>546</v>
      </c>
      <c r="AJ12" s="674" t="s">
        <v>548</v>
      </c>
      <c r="AK12" s="674" t="s">
        <v>549</v>
      </c>
      <c r="AL12" s="674" t="s">
        <v>550</v>
      </c>
      <c r="AM12" s="674" t="s">
        <v>562</v>
      </c>
      <c r="AN12" s="678" t="s">
        <v>557</v>
      </c>
      <c r="AO12" s="678" t="s">
        <v>551</v>
      </c>
      <c r="AP12" s="678" t="s">
        <v>360</v>
      </c>
      <c r="AQ12" s="678" t="s">
        <v>564</v>
      </c>
      <c r="AR12" s="678" t="s">
        <v>566</v>
      </c>
      <c r="AS12" s="678" t="s">
        <v>565</v>
      </c>
      <c r="AT12" s="674" t="s">
        <v>689</v>
      </c>
      <c r="AU12" s="674" t="s">
        <v>546</v>
      </c>
      <c r="AV12" s="674" t="s">
        <v>362</v>
      </c>
      <c r="AW12" s="678" t="s">
        <v>366</v>
      </c>
      <c r="AX12" s="678" t="s">
        <v>547</v>
      </c>
      <c r="AY12" s="674" t="s">
        <v>559</v>
      </c>
      <c r="AZ12" s="678" t="s">
        <v>556</v>
      </c>
      <c r="BA12" s="674" t="s">
        <v>554</v>
      </c>
      <c r="BB12" s="674" t="s">
        <v>555</v>
      </c>
      <c r="BC12" s="678" t="s">
        <v>553</v>
      </c>
      <c r="BD12" s="674" t="s">
        <v>366</v>
      </c>
      <c r="BE12" s="678" t="s">
        <v>362</v>
      </c>
      <c r="BF12" s="678" t="s">
        <v>366</v>
      </c>
      <c r="BG12" s="674" t="s">
        <v>366</v>
      </c>
      <c r="BH12" s="674" t="s">
        <v>548</v>
      </c>
      <c r="BI12" s="674" t="s">
        <v>549</v>
      </c>
      <c r="BJ12" s="674" t="s">
        <v>550</v>
      </c>
      <c r="BK12" s="674" t="s">
        <v>546</v>
      </c>
      <c r="BL12" s="674" t="s">
        <v>545</v>
      </c>
      <c r="BM12" s="674" t="s">
        <v>557</v>
      </c>
      <c r="BN12" s="678" t="s">
        <v>558</v>
      </c>
      <c r="BO12" s="674" t="s">
        <v>369</v>
      </c>
      <c r="BP12" s="674" t="s">
        <v>552</v>
      </c>
      <c r="BQ12" s="674" t="s">
        <v>369</v>
      </c>
      <c r="BR12" s="678" t="s">
        <v>362</v>
      </c>
      <c r="BS12" s="674" t="s">
        <v>546</v>
      </c>
      <c r="BT12" s="674" t="s">
        <v>366</v>
      </c>
      <c r="BU12" s="674" t="s">
        <v>545</v>
      </c>
      <c r="BV12" s="674" t="s">
        <v>545</v>
      </c>
      <c r="BW12" s="674" t="s">
        <v>552</v>
      </c>
      <c r="BX12" s="678" t="s">
        <v>366</v>
      </c>
      <c r="BY12" s="674" t="s">
        <v>547</v>
      </c>
      <c r="BZ12" s="678" t="s">
        <v>369</v>
      </c>
      <c r="CA12" s="674" t="s">
        <v>369</v>
      </c>
      <c r="CB12" s="678" t="s">
        <v>369</v>
      </c>
      <c r="CC12" s="678" t="s">
        <v>366</v>
      </c>
      <c r="CD12" s="674" t="s">
        <v>362</v>
      </c>
      <c r="CE12" s="674" t="s">
        <v>362</v>
      </c>
      <c r="CF12" s="674" t="s">
        <v>366</v>
      </c>
      <c r="CG12" s="674" t="s">
        <v>552</v>
      </c>
      <c r="CH12" s="674" t="s">
        <v>366</v>
      </c>
      <c r="CI12" s="674" t="s">
        <v>545</v>
      </c>
      <c r="CJ12" s="674" t="s">
        <v>545</v>
      </c>
      <c r="CK12" s="674" t="s">
        <v>362</v>
      </c>
      <c r="CL12" s="674" t="s">
        <v>546</v>
      </c>
      <c r="CM12" s="674" t="s">
        <v>362</v>
      </c>
      <c r="CN12" s="674" t="s">
        <v>362</v>
      </c>
      <c r="CO12" s="674" t="s">
        <v>362</v>
      </c>
      <c r="CP12" s="674" t="s">
        <v>557</v>
      </c>
      <c r="CQ12" s="674" t="s">
        <v>546</v>
      </c>
      <c r="CR12" s="674" t="s">
        <v>362</v>
      </c>
      <c r="CS12" s="674" t="s">
        <v>558</v>
      </c>
      <c r="CT12" s="678" t="s">
        <v>369</v>
      </c>
      <c r="CU12" s="678" t="s">
        <v>369</v>
      </c>
      <c r="CV12" s="674" t="s">
        <v>547</v>
      </c>
      <c r="CW12" s="678" t="s">
        <v>546</v>
      </c>
      <c r="CX12" s="678" t="s">
        <v>362</v>
      </c>
      <c r="CY12" s="674" t="s">
        <v>366</v>
      </c>
      <c r="CZ12" s="678" t="s">
        <v>369</v>
      </c>
      <c r="DA12" s="678" t="s">
        <v>362</v>
      </c>
      <c r="DB12" s="678">
        <v>9</v>
      </c>
      <c r="DC12" s="686">
        <v>0.98</v>
      </c>
      <c r="DD12" s="674">
        <v>28800</v>
      </c>
      <c r="DE12" s="688" t="s">
        <v>690</v>
      </c>
      <c r="DF12" s="687">
        <v>43</v>
      </c>
      <c r="DG12" s="679"/>
      <c r="DH12" s="679"/>
      <c r="DI12" s="678" t="s">
        <v>366</v>
      </c>
      <c r="DJ12" s="678" t="s">
        <v>369</v>
      </c>
      <c r="DK12" s="678" t="s">
        <v>545</v>
      </c>
      <c r="DL12" s="678" t="s">
        <v>552</v>
      </c>
      <c r="DM12" s="674" t="s">
        <v>362</v>
      </c>
      <c r="DN12" s="674" t="s">
        <v>369</v>
      </c>
      <c r="DO12" s="674" t="s">
        <v>552</v>
      </c>
      <c r="DP12" s="674" t="s">
        <v>366</v>
      </c>
      <c r="DQ12" s="678" t="s">
        <v>691</v>
      </c>
      <c r="DR12" s="674" t="s">
        <v>545</v>
      </c>
      <c r="DS12" s="674" t="s">
        <v>362</v>
      </c>
      <c r="DT12" s="674" t="s">
        <v>545</v>
      </c>
      <c r="DU12" s="674" t="s">
        <v>369</v>
      </c>
      <c r="DV12" s="674" t="s">
        <v>362</v>
      </c>
      <c r="DW12" s="674" t="s">
        <v>366</v>
      </c>
      <c r="DX12" s="674" t="s">
        <v>369</v>
      </c>
      <c r="DY12" s="674" t="s">
        <v>552</v>
      </c>
      <c r="DZ12" s="674" t="s">
        <v>692</v>
      </c>
      <c r="EA12" s="674" t="s">
        <v>546</v>
      </c>
      <c r="EB12" s="674" t="s">
        <v>552</v>
      </c>
      <c r="EC12" s="674" t="s">
        <v>545</v>
      </c>
      <c r="ED12" s="674" t="s">
        <v>547</v>
      </c>
      <c r="EE12" s="674" t="s">
        <v>546</v>
      </c>
      <c r="EF12" s="674" t="s">
        <v>366</v>
      </c>
      <c r="EG12" s="674" t="s">
        <v>362</v>
      </c>
      <c r="EH12" s="674" t="s">
        <v>366</v>
      </c>
      <c r="EI12" s="674" t="s">
        <v>369</v>
      </c>
      <c r="EJ12" s="397"/>
      <c r="EK12" s="674" t="s">
        <v>546</v>
      </c>
      <c r="EL12" s="397"/>
      <c r="EM12" s="674" t="s">
        <v>369</v>
      </c>
      <c r="EN12" s="674" t="s">
        <v>366</v>
      </c>
      <c r="EO12" s="674" t="s">
        <v>547</v>
      </c>
      <c r="EP12" s="674" t="s">
        <v>558</v>
      </c>
      <c r="EQ12" s="674" t="s">
        <v>545</v>
      </c>
      <c r="ER12" s="674" t="s">
        <v>362</v>
      </c>
      <c r="ES12" s="674" t="s">
        <v>366</v>
      </c>
      <c r="ET12" s="674" t="s">
        <v>369</v>
      </c>
      <c r="EU12" s="674" t="s">
        <v>362</v>
      </c>
      <c r="EV12" s="674" t="s">
        <v>366</v>
      </c>
      <c r="EW12" s="674" t="s">
        <v>552</v>
      </c>
      <c r="EX12" s="397"/>
      <c r="EY12" s="593"/>
      <c r="EZ12" s="593"/>
      <c r="FA12" s="593"/>
      <c r="FB12" s="593"/>
      <c r="FC12" s="593"/>
      <c r="FD12" s="593"/>
      <c r="FE12" s="593"/>
      <c r="FF12" s="593"/>
      <c r="FG12" s="593"/>
    </row>
    <row r="13" spans="1:163" s="598" customFormat="1" ht="15.75" customHeight="1">
      <c r="A13" s="594"/>
      <c r="B13" s="595"/>
      <c r="C13" s="391"/>
      <c r="D13" s="391"/>
      <c r="E13" s="596"/>
      <c r="F13" s="391"/>
      <c r="G13" s="391"/>
      <c r="H13" s="391"/>
      <c r="I13" s="391"/>
      <c r="J13" s="391"/>
      <c r="K13" s="391"/>
      <c r="L13" s="391"/>
      <c r="M13" s="391"/>
      <c r="N13" s="391"/>
      <c r="O13" s="391"/>
      <c r="P13" s="391"/>
      <c r="Q13" s="391"/>
      <c r="R13" s="391"/>
      <c r="S13" s="391"/>
      <c r="T13" s="391"/>
      <c r="U13" s="391"/>
      <c r="V13" s="391"/>
      <c r="W13" s="391"/>
      <c r="X13" s="391"/>
      <c r="Y13" s="391"/>
      <c r="Z13" s="391"/>
      <c r="AA13" s="391"/>
      <c r="AB13" s="391"/>
      <c r="AC13" s="391"/>
      <c r="AD13" s="391"/>
      <c r="AE13" s="391"/>
      <c r="AF13" s="391"/>
      <c r="AG13" s="391"/>
      <c r="AH13" s="391"/>
      <c r="AI13" s="391"/>
      <c r="AJ13" s="391"/>
      <c r="AK13" s="391"/>
      <c r="AL13" s="391"/>
      <c r="AM13" s="391"/>
      <c r="AN13" s="391"/>
      <c r="AO13" s="391"/>
      <c r="AP13" s="391"/>
      <c r="AQ13" s="391"/>
      <c r="AR13" s="391"/>
      <c r="AS13" s="391"/>
      <c r="AT13" s="391"/>
      <c r="AU13" s="391"/>
      <c r="AV13" s="391"/>
      <c r="AW13" s="391"/>
      <c r="AX13" s="391"/>
      <c r="AY13" s="391"/>
      <c r="AZ13" s="391"/>
      <c r="BA13" s="391"/>
      <c r="BB13" s="391"/>
      <c r="BC13" s="391"/>
      <c r="BD13" s="391"/>
      <c r="BE13" s="391"/>
      <c r="BF13" s="391"/>
      <c r="BG13" s="391"/>
      <c r="BH13" s="391"/>
      <c r="BI13" s="391"/>
      <c r="BJ13" s="391"/>
      <c r="BK13" s="391"/>
      <c r="BL13" s="391"/>
      <c r="BM13" s="391"/>
      <c r="BN13" s="391"/>
      <c r="BO13" s="391"/>
      <c r="BP13" s="391"/>
      <c r="BQ13" s="391"/>
      <c r="BR13" s="391"/>
      <c r="BS13" s="391"/>
      <c r="BT13" s="391"/>
      <c r="BU13" s="391"/>
      <c r="BV13" s="391"/>
      <c r="BW13" s="391"/>
      <c r="BX13" s="391"/>
      <c r="BY13" s="391"/>
      <c r="BZ13" s="391"/>
      <c r="CA13" s="391"/>
      <c r="CB13" s="391"/>
      <c r="CC13" s="391"/>
      <c r="CD13" s="391"/>
      <c r="CE13" s="391"/>
      <c r="CF13" s="391"/>
      <c r="CG13" s="391"/>
      <c r="CH13" s="391"/>
      <c r="CI13" s="391"/>
      <c r="CJ13" s="391"/>
      <c r="CK13" s="391"/>
      <c r="CL13" s="391"/>
      <c r="CM13" s="391"/>
      <c r="CN13" s="391"/>
      <c r="CO13" s="391"/>
      <c r="CP13" s="391"/>
      <c r="CQ13" s="391"/>
      <c r="CR13" s="391"/>
      <c r="CS13" s="391"/>
      <c r="CT13" s="391"/>
      <c r="CU13" s="391"/>
      <c r="CV13" s="391"/>
      <c r="CW13" s="391"/>
      <c r="CX13" s="391"/>
      <c r="CY13" s="391"/>
      <c r="CZ13" s="391"/>
      <c r="DA13" s="391"/>
      <c r="DB13" s="597"/>
      <c r="DC13" s="597"/>
      <c r="DD13" s="391"/>
      <c r="DE13" s="597"/>
      <c r="DF13" s="391"/>
      <c r="DG13" s="391"/>
      <c r="DH13" s="597"/>
      <c r="DI13" s="391"/>
      <c r="DJ13" s="391"/>
      <c r="DK13" s="391"/>
      <c r="DL13" s="391"/>
      <c r="DM13" s="391"/>
      <c r="DN13" s="391"/>
      <c r="DO13" s="391"/>
      <c r="DP13" s="391"/>
      <c r="DQ13" s="391"/>
      <c r="DR13" s="391"/>
      <c r="DS13" s="391"/>
      <c r="DT13" s="391"/>
      <c r="DU13" s="391"/>
      <c r="DV13" s="391"/>
      <c r="DW13" s="391"/>
      <c r="DX13" s="391"/>
      <c r="DY13" s="391"/>
      <c r="DZ13" s="391"/>
      <c r="EA13" s="391"/>
      <c r="EB13" s="391"/>
      <c r="EC13" s="391"/>
      <c r="ED13" s="391"/>
      <c r="EE13" s="391"/>
      <c r="EF13" s="391"/>
      <c r="EG13" s="391"/>
      <c r="EH13" s="391"/>
      <c r="EI13" s="391"/>
      <c r="EJ13" s="391"/>
      <c r="EK13" s="391"/>
      <c r="EL13" s="391"/>
      <c r="EM13" s="391"/>
      <c r="EN13" s="391"/>
      <c r="EO13" s="391"/>
      <c r="EP13" s="391"/>
      <c r="EQ13" s="391"/>
      <c r="ER13" s="391"/>
      <c r="ES13" s="391"/>
      <c r="ET13" s="391"/>
      <c r="EU13" s="391"/>
      <c r="EV13" s="391"/>
      <c r="EW13" s="391"/>
      <c r="EX13" s="388"/>
      <c r="EY13" s="593"/>
      <c r="EZ13" s="593"/>
      <c r="FA13" s="593"/>
      <c r="FB13" s="593"/>
      <c r="FC13" s="593"/>
      <c r="FD13" s="593"/>
      <c r="FE13" s="593"/>
      <c r="FF13" s="593"/>
      <c r="FG13" s="593"/>
    </row>
    <row r="14" spans="1:163" s="598" customFormat="1" ht="15.75" customHeight="1">
      <c r="A14" s="594"/>
      <c r="B14" s="595"/>
      <c r="C14" s="391"/>
      <c r="D14" s="391"/>
      <c r="E14" s="596"/>
      <c r="F14" s="391"/>
      <c r="G14" s="391"/>
      <c r="H14" s="391"/>
      <c r="I14" s="391"/>
      <c r="J14" s="391"/>
      <c r="K14" s="391"/>
      <c r="L14" s="391"/>
      <c r="M14" s="391"/>
      <c r="N14" s="391"/>
      <c r="O14" s="391"/>
      <c r="P14" s="391"/>
      <c r="Q14" s="391"/>
      <c r="R14" s="391"/>
      <c r="S14" s="391"/>
      <c r="T14" s="391"/>
      <c r="U14" s="391"/>
      <c r="V14" s="391"/>
      <c r="W14" s="391"/>
      <c r="X14" s="391"/>
      <c r="Y14" s="391"/>
      <c r="Z14" s="391"/>
      <c r="AA14" s="391"/>
      <c r="AB14" s="391"/>
      <c r="AC14" s="391"/>
      <c r="AD14" s="391"/>
      <c r="AE14" s="391"/>
      <c r="AF14" s="391"/>
      <c r="AG14" s="391"/>
      <c r="AH14" s="391"/>
      <c r="AI14" s="391"/>
      <c r="AJ14" s="391"/>
      <c r="AK14" s="391"/>
      <c r="AL14" s="391"/>
      <c r="AM14" s="391"/>
      <c r="AN14" s="391"/>
      <c r="AO14" s="391"/>
      <c r="AP14" s="391"/>
      <c r="AQ14" s="391"/>
      <c r="AR14" s="391"/>
      <c r="AS14" s="391"/>
      <c r="AT14" s="391"/>
      <c r="AU14" s="391"/>
      <c r="AV14" s="391"/>
      <c r="AW14" s="391"/>
      <c r="AX14" s="391"/>
      <c r="AY14" s="391"/>
      <c r="AZ14" s="391"/>
      <c r="BA14" s="391"/>
      <c r="BB14" s="391"/>
      <c r="BC14" s="391"/>
      <c r="BD14" s="391"/>
      <c r="BE14" s="391"/>
      <c r="BF14" s="391"/>
      <c r="BG14" s="391"/>
      <c r="BH14" s="391"/>
      <c r="BI14" s="391"/>
      <c r="BJ14" s="391"/>
      <c r="BK14" s="391"/>
      <c r="BL14" s="391"/>
      <c r="BM14" s="391"/>
      <c r="BN14" s="391"/>
      <c r="BO14" s="391"/>
      <c r="BP14" s="391"/>
      <c r="BQ14" s="391"/>
      <c r="BR14" s="391"/>
      <c r="BS14" s="391"/>
      <c r="BT14" s="391"/>
      <c r="BU14" s="391"/>
      <c r="BV14" s="391"/>
      <c r="BW14" s="391"/>
      <c r="BX14" s="391"/>
      <c r="BY14" s="391"/>
      <c r="BZ14" s="391"/>
      <c r="CA14" s="391"/>
      <c r="CB14" s="391"/>
      <c r="CC14" s="391"/>
      <c r="CD14" s="391"/>
      <c r="CE14" s="391"/>
      <c r="CF14" s="391"/>
      <c r="CG14" s="391"/>
      <c r="CH14" s="391"/>
      <c r="CI14" s="391"/>
      <c r="CJ14" s="391"/>
      <c r="CK14" s="391"/>
      <c r="CL14" s="391"/>
      <c r="CM14" s="391"/>
      <c r="CN14" s="391"/>
      <c r="CO14" s="391"/>
      <c r="CP14" s="391"/>
      <c r="CQ14" s="391"/>
      <c r="CR14" s="391"/>
      <c r="CS14" s="391"/>
      <c r="CT14" s="391"/>
      <c r="CU14" s="391"/>
      <c r="CV14" s="391"/>
      <c r="CW14" s="391"/>
      <c r="CX14" s="391"/>
      <c r="CY14" s="391"/>
      <c r="CZ14" s="391"/>
      <c r="DA14" s="391"/>
      <c r="DB14" s="593"/>
      <c r="DC14" s="593"/>
      <c r="DD14" s="391"/>
      <c r="DE14" s="597"/>
      <c r="DF14" s="391"/>
      <c r="DG14" s="593"/>
      <c r="DH14" s="593"/>
      <c r="DI14" s="391"/>
      <c r="DJ14" s="391"/>
      <c r="DK14" s="391"/>
      <c r="DL14" s="391"/>
      <c r="DM14" s="391"/>
      <c r="DN14" s="391"/>
      <c r="DO14" s="391"/>
      <c r="DP14" s="391"/>
      <c r="DQ14" s="391"/>
      <c r="DR14" s="391"/>
      <c r="DS14" s="391"/>
      <c r="DT14" s="391"/>
      <c r="DU14" s="391"/>
      <c r="DV14" s="391"/>
      <c r="DW14" s="391"/>
      <c r="DX14" s="391"/>
      <c r="DY14" s="391"/>
      <c r="DZ14" s="391"/>
      <c r="EA14" s="391"/>
      <c r="EB14" s="391"/>
      <c r="EC14" s="391"/>
      <c r="ED14" s="391"/>
      <c r="EE14" s="391"/>
      <c r="EF14" s="391"/>
      <c r="EG14" s="391"/>
      <c r="EH14" s="391"/>
      <c r="EI14" s="391"/>
      <c r="EJ14" s="593"/>
      <c r="EK14" s="593"/>
      <c r="EL14" s="593"/>
      <c r="EM14" s="391"/>
      <c r="EN14" s="391"/>
      <c r="EO14" s="391"/>
      <c r="EP14" s="391"/>
      <c r="EQ14" s="391"/>
      <c r="ER14" s="391"/>
      <c r="ES14" s="391"/>
      <c r="ET14" s="391"/>
      <c r="EU14" s="391"/>
      <c r="EV14" s="391"/>
      <c r="EW14" s="391"/>
      <c r="EX14" s="388"/>
      <c r="EY14" s="593"/>
      <c r="EZ14" s="593"/>
      <c r="FA14" s="593"/>
      <c r="FB14" s="593"/>
      <c r="FC14" s="593"/>
      <c r="FD14" s="593"/>
      <c r="FE14" s="593"/>
      <c r="FF14" s="593"/>
      <c r="FG14" s="593"/>
    </row>
    <row r="15" spans="1:163" s="598" customFormat="1" ht="15.75" customHeight="1">
      <c r="A15" s="594"/>
      <c r="B15" s="595"/>
      <c r="C15" s="391"/>
      <c r="D15" s="391"/>
      <c r="E15" s="596"/>
      <c r="F15" s="391"/>
      <c r="G15" s="391"/>
      <c r="H15" s="391"/>
      <c r="I15" s="391"/>
      <c r="J15" s="391"/>
      <c r="K15" s="391"/>
      <c r="L15" s="391"/>
      <c r="M15" s="391"/>
      <c r="N15" s="391"/>
      <c r="O15" s="391"/>
      <c r="P15" s="391"/>
      <c r="Q15" s="391"/>
      <c r="R15" s="391"/>
      <c r="S15" s="391"/>
      <c r="T15" s="391"/>
      <c r="U15" s="391"/>
      <c r="V15" s="391"/>
      <c r="W15" s="391"/>
      <c r="X15" s="391"/>
      <c r="Y15" s="391"/>
      <c r="Z15" s="391"/>
      <c r="AA15" s="391"/>
      <c r="AB15" s="391"/>
      <c r="AC15" s="391"/>
      <c r="AD15" s="391"/>
      <c r="AE15" s="391"/>
      <c r="AF15" s="391"/>
      <c r="AG15" s="391"/>
      <c r="AH15" s="391"/>
      <c r="AI15" s="391"/>
      <c r="AJ15" s="391"/>
      <c r="AK15" s="391"/>
      <c r="AL15" s="391"/>
      <c r="AM15" s="391"/>
      <c r="AN15" s="391"/>
      <c r="AO15" s="391"/>
      <c r="AP15" s="391"/>
      <c r="AQ15" s="391"/>
      <c r="AR15" s="391"/>
      <c r="AS15" s="391"/>
      <c r="AT15" s="593"/>
      <c r="AU15" s="593"/>
      <c r="AV15" s="593"/>
      <c r="AW15" s="593"/>
      <c r="AX15" s="593"/>
      <c r="AY15" s="593"/>
      <c r="AZ15" s="593"/>
      <c r="BA15" s="593"/>
      <c r="BB15" s="593"/>
      <c r="BC15" s="593"/>
      <c r="BD15" s="391"/>
      <c r="BE15" s="391"/>
      <c r="BF15" s="391"/>
      <c r="BG15" s="391"/>
      <c r="BH15" s="391"/>
      <c r="BI15" s="391"/>
      <c r="BJ15" s="391"/>
      <c r="BK15" s="391"/>
      <c r="BL15" s="391"/>
      <c r="BM15" s="391"/>
      <c r="BN15" s="391"/>
      <c r="BO15" s="391"/>
      <c r="BP15" s="391"/>
      <c r="BQ15" s="391"/>
      <c r="BR15" s="391"/>
      <c r="BS15" s="391"/>
      <c r="BT15" s="391"/>
      <c r="BU15" s="391"/>
      <c r="BV15" s="391"/>
      <c r="BW15" s="391"/>
      <c r="BX15" s="391"/>
      <c r="BY15" s="391"/>
      <c r="BZ15" s="391"/>
      <c r="CA15" s="391"/>
      <c r="CB15" s="391"/>
      <c r="CC15" s="391"/>
      <c r="CD15" s="391"/>
      <c r="CE15" s="391"/>
      <c r="CF15" s="391"/>
      <c r="CG15" s="391"/>
      <c r="CH15" s="391"/>
      <c r="CI15" s="391"/>
      <c r="CJ15" s="391"/>
      <c r="CK15" s="391"/>
      <c r="CL15" s="391"/>
      <c r="CM15" s="391"/>
      <c r="CN15" s="391"/>
      <c r="CO15" s="391"/>
      <c r="CP15" s="391"/>
      <c r="CQ15" s="391"/>
      <c r="CR15" s="391"/>
      <c r="CS15" s="391"/>
      <c r="CT15" s="391"/>
      <c r="CU15" s="391"/>
      <c r="CV15" s="391"/>
      <c r="CW15" s="391"/>
      <c r="CX15" s="391"/>
      <c r="CY15" s="391"/>
      <c r="CZ15" s="391"/>
      <c r="DA15" s="391"/>
      <c r="DB15" s="593"/>
      <c r="DC15" s="593"/>
      <c r="DD15" s="391"/>
      <c r="DE15" s="391"/>
      <c r="DF15" s="391"/>
      <c r="DG15" s="593"/>
      <c r="DH15" s="593"/>
      <c r="DI15" s="391"/>
      <c r="DJ15" s="391"/>
      <c r="DK15" s="391"/>
      <c r="DL15" s="391"/>
      <c r="DM15" s="391"/>
      <c r="DN15" s="391"/>
      <c r="DO15" s="391"/>
      <c r="DP15" s="391"/>
      <c r="DQ15" s="391"/>
      <c r="DR15" s="391"/>
      <c r="DS15" s="391"/>
      <c r="DT15" s="391"/>
      <c r="DU15" s="391"/>
      <c r="DV15" s="391"/>
      <c r="DW15" s="391"/>
      <c r="DX15" s="391"/>
      <c r="DY15" s="391"/>
      <c r="DZ15" s="391"/>
      <c r="EA15" s="391"/>
      <c r="EB15" s="391"/>
      <c r="EC15" s="391"/>
      <c r="ED15" s="391"/>
      <c r="EE15" s="391"/>
      <c r="EF15" s="391"/>
      <c r="EG15" s="391"/>
      <c r="EH15" s="391"/>
      <c r="EI15" s="391"/>
      <c r="EJ15" s="391"/>
      <c r="EK15" s="391"/>
      <c r="EL15" s="391"/>
      <c r="EM15" s="391"/>
      <c r="EN15" s="391"/>
      <c r="EO15" s="391"/>
      <c r="EP15" s="391"/>
      <c r="EQ15" s="391"/>
      <c r="ER15" s="391"/>
      <c r="ES15" s="391"/>
      <c r="ET15" s="391"/>
      <c r="EU15" s="391"/>
      <c r="EV15" s="391"/>
      <c r="EW15" s="391"/>
      <c r="EX15" s="388"/>
      <c r="EY15" s="593"/>
      <c r="EZ15" s="593"/>
      <c r="FA15" s="593"/>
      <c r="FB15" s="593"/>
      <c r="FC15" s="593"/>
      <c r="FD15" s="593"/>
      <c r="FE15" s="593"/>
      <c r="FF15" s="593"/>
      <c r="FG15" s="593"/>
    </row>
    <row r="16" spans="1:163" s="598" customFormat="1" ht="15.75" customHeight="1">
      <c r="A16" s="594"/>
      <c r="B16" s="595"/>
      <c r="C16" s="391"/>
      <c r="D16" s="391"/>
      <c r="E16" s="596"/>
      <c r="F16" s="391"/>
      <c r="G16" s="391"/>
      <c r="H16" s="391"/>
      <c r="I16" s="391"/>
      <c r="J16" s="391"/>
      <c r="K16" s="391"/>
      <c r="L16" s="391"/>
      <c r="M16" s="391"/>
      <c r="N16" s="391"/>
      <c r="O16" s="391"/>
      <c r="P16" s="391"/>
      <c r="Q16" s="391"/>
      <c r="R16" s="391"/>
      <c r="S16" s="391"/>
      <c r="T16" s="391"/>
      <c r="U16" s="391"/>
      <c r="V16" s="391"/>
      <c r="W16" s="391"/>
      <c r="X16" s="391"/>
      <c r="Y16" s="391"/>
      <c r="Z16" s="391"/>
      <c r="AA16" s="391"/>
      <c r="AB16" s="391"/>
      <c r="AC16" s="391"/>
      <c r="AD16" s="391"/>
      <c r="AE16" s="391"/>
      <c r="AF16" s="391"/>
      <c r="AG16" s="391"/>
      <c r="AH16" s="391"/>
      <c r="AI16" s="391"/>
      <c r="AJ16" s="391"/>
      <c r="AK16" s="391"/>
      <c r="AL16" s="391"/>
      <c r="AM16" s="391"/>
      <c r="AN16" s="391"/>
      <c r="AO16" s="391"/>
      <c r="AP16" s="391"/>
      <c r="AQ16" s="391"/>
      <c r="AR16" s="391"/>
      <c r="AS16" s="391"/>
      <c r="AT16" s="593"/>
      <c r="AU16" s="593"/>
      <c r="AV16" s="593"/>
      <c r="AW16" s="593"/>
      <c r="AX16" s="593"/>
      <c r="AY16" s="593"/>
      <c r="AZ16" s="593"/>
      <c r="BA16" s="593"/>
      <c r="BB16" s="593"/>
      <c r="BC16" s="593"/>
      <c r="BD16" s="391"/>
      <c r="BE16" s="391"/>
      <c r="BF16" s="391"/>
      <c r="BG16" s="391"/>
      <c r="BH16" s="391"/>
      <c r="BI16" s="391"/>
      <c r="BJ16" s="391"/>
      <c r="BK16" s="391"/>
      <c r="BL16" s="391"/>
      <c r="BM16" s="391"/>
      <c r="BN16" s="391"/>
      <c r="BO16" s="391"/>
      <c r="BP16" s="391"/>
      <c r="BQ16" s="391"/>
      <c r="BR16" s="391"/>
      <c r="BS16" s="391"/>
      <c r="BT16" s="391"/>
      <c r="BU16" s="391"/>
      <c r="BV16" s="391"/>
      <c r="BW16" s="391"/>
      <c r="BX16" s="391"/>
      <c r="BY16" s="391"/>
      <c r="BZ16" s="391"/>
      <c r="CA16" s="391"/>
      <c r="CB16" s="391"/>
      <c r="CC16" s="391"/>
      <c r="CD16" s="391"/>
      <c r="CE16" s="391"/>
      <c r="CF16" s="391"/>
      <c r="CG16" s="391"/>
      <c r="CH16" s="391"/>
      <c r="CI16" s="391"/>
      <c r="CJ16" s="391"/>
      <c r="CK16" s="391"/>
      <c r="CL16" s="391"/>
      <c r="CM16" s="391"/>
      <c r="CN16" s="391"/>
      <c r="CO16" s="391"/>
      <c r="CP16" s="391"/>
      <c r="CQ16" s="391"/>
      <c r="CR16" s="391"/>
      <c r="CS16" s="391"/>
      <c r="CT16" s="391"/>
      <c r="CU16" s="391"/>
      <c r="CV16" s="391"/>
      <c r="CW16" s="391"/>
      <c r="CX16" s="391"/>
      <c r="CY16" s="391"/>
      <c r="CZ16" s="391"/>
      <c r="DA16" s="391"/>
      <c r="DB16" s="593"/>
      <c r="DC16" s="593"/>
      <c r="DD16" s="391"/>
      <c r="DE16" s="391"/>
      <c r="DF16" s="391"/>
      <c r="DG16" s="593"/>
      <c r="DH16" s="593"/>
      <c r="DI16" s="391"/>
      <c r="DJ16" s="391"/>
      <c r="DK16" s="391"/>
      <c r="DL16" s="391"/>
      <c r="DM16" s="391"/>
      <c r="DN16" s="391"/>
      <c r="DO16" s="391"/>
      <c r="DP16" s="391"/>
      <c r="DQ16" s="391"/>
      <c r="DR16" s="391"/>
      <c r="DS16" s="391"/>
      <c r="DT16" s="391"/>
      <c r="DU16" s="391"/>
      <c r="DV16" s="391"/>
      <c r="DW16" s="391"/>
      <c r="DX16" s="391"/>
      <c r="DY16" s="391"/>
      <c r="DZ16" s="391"/>
      <c r="EA16" s="391"/>
      <c r="EB16" s="391"/>
      <c r="EC16" s="391"/>
      <c r="ED16" s="391"/>
      <c r="EE16" s="391"/>
      <c r="EF16" s="391"/>
      <c r="EG16" s="391"/>
      <c r="EH16" s="391"/>
      <c r="EI16" s="391"/>
      <c r="EJ16" s="391"/>
      <c r="EK16" s="391"/>
      <c r="EL16" s="593"/>
      <c r="EM16" s="391"/>
      <c r="EN16" s="391"/>
      <c r="EO16" s="391"/>
      <c r="EP16" s="391"/>
      <c r="EQ16" s="391"/>
      <c r="ER16" s="391"/>
      <c r="ES16" s="391"/>
      <c r="ET16" s="391"/>
      <c r="EU16" s="391"/>
      <c r="EV16" s="391"/>
      <c r="EW16" s="391"/>
      <c r="EX16" s="388"/>
      <c r="EY16" s="593"/>
      <c r="EZ16" s="593"/>
      <c r="FA16" s="593"/>
      <c r="FB16" s="593"/>
      <c r="FC16" s="593"/>
      <c r="FD16" s="593"/>
      <c r="FE16" s="593"/>
      <c r="FF16" s="593"/>
      <c r="FG16" s="593"/>
    </row>
    <row r="17" spans="1:163" s="598" customFormat="1" ht="15.75" customHeight="1">
      <c r="A17" s="594"/>
      <c r="B17" s="595"/>
      <c r="C17" s="391"/>
      <c r="D17" s="391"/>
      <c r="E17" s="596"/>
      <c r="F17" s="391"/>
      <c r="G17" s="391"/>
      <c r="H17" s="391"/>
      <c r="I17" s="391"/>
      <c r="J17" s="391"/>
      <c r="K17" s="391"/>
      <c r="L17" s="391"/>
      <c r="M17" s="391"/>
      <c r="N17" s="391"/>
      <c r="O17" s="391"/>
      <c r="P17" s="391"/>
      <c r="Q17" s="391"/>
      <c r="R17" s="391"/>
      <c r="S17" s="391"/>
      <c r="T17" s="391"/>
      <c r="U17" s="391"/>
      <c r="V17" s="391"/>
      <c r="W17" s="391"/>
      <c r="X17" s="391"/>
      <c r="Y17" s="391"/>
      <c r="Z17" s="391"/>
      <c r="AA17" s="391"/>
      <c r="AB17" s="391"/>
      <c r="AC17" s="391"/>
      <c r="AD17" s="391"/>
      <c r="AE17" s="391"/>
      <c r="AF17" s="391"/>
      <c r="AG17" s="391"/>
      <c r="AH17" s="391"/>
      <c r="AI17" s="391"/>
      <c r="AJ17" s="391"/>
      <c r="AK17" s="391"/>
      <c r="AL17" s="391"/>
      <c r="AM17" s="391"/>
      <c r="AN17" s="391"/>
      <c r="AO17" s="391"/>
      <c r="AP17" s="391"/>
      <c r="AQ17" s="391"/>
      <c r="AR17" s="391"/>
      <c r="AS17" s="391"/>
      <c r="AT17" s="391"/>
      <c r="AU17" s="391"/>
      <c r="AV17" s="391"/>
      <c r="AW17" s="391"/>
      <c r="AX17" s="391"/>
      <c r="AY17" s="391"/>
      <c r="AZ17" s="391"/>
      <c r="BA17" s="391"/>
      <c r="BB17" s="391"/>
      <c r="BC17" s="391"/>
      <c r="BD17" s="391"/>
      <c r="BE17" s="391"/>
      <c r="BF17" s="391"/>
      <c r="BG17" s="391"/>
      <c r="BH17" s="391"/>
      <c r="BI17" s="391"/>
      <c r="BJ17" s="391"/>
      <c r="BK17" s="391"/>
      <c r="BL17" s="391"/>
      <c r="BM17" s="391"/>
      <c r="BN17" s="391"/>
      <c r="BO17" s="391"/>
      <c r="BP17" s="391"/>
      <c r="BQ17" s="391"/>
      <c r="BR17" s="391"/>
      <c r="BS17" s="391"/>
      <c r="BT17" s="391"/>
      <c r="BU17" s="391"/>
      <c r="BV17" s="391"/>
      <c r="BW17" s="391"/>
      <c r="BX17" s="391"/>
      <c r="BY17" s="391"/>
      <c r="BZ17" s="391"/>
      <c r="CA17" s="391"/>
      <c r="CB17" s="391"/>
      <c r="CC17" s="391"/>
      <c r="CD17" s="391"/>
      <c r="CE17" s="391"/>
      <c r="CF17" s="391"/>
      <c r="CG17" s="391"/>
      <c r="CH17" s="391"/>
      <c r="CI17" s="391"/>
      <c r="CJ17" s="391"/>
      <c r="CK17" s="391"/>
      <c r="CL17" s="391"/>
      <c r="CM17" s="391"/>
      <c r="CN17" s="391"/>
      <c r="CO17" s="391"/>
      <c r="CP17" s="391"/>
      <c r="CQ17" s="391"/>
      <c r="CR17" s="391"/>
      <c r="CS17" s="391"/>
      <c r="CT17" s="391"/>
      <c r="CU17" s="391"/>
      <c r="CV17" s="391"/>
      <c r="CW17" s="391"/>
      <c r="CX17" s="391"/>
      <c r="CY17" s="391"/>
      <c r="CZ17" s="391"/>
      <c r="DA17" s="391"/>
      <c r="DB17" s="391"/>
      <c r="DC17" s="391"/>
      <c r="DD17" s="391"/>
      <c r="DE17" s="597"/>
      <c r="DF17" s="391"/>
      <c r="DG17" s="391"/>
      <c r="DH17" s="391"/>
      <c r="DI17" s="391"/>
      <c r="DJ17" s="391"/>
      <c r="DK17" s="391"/>
      <c r="DL17" s="593"/>
      <c r="DM17" s="391"/>
      <c r="DN17" s="391"/>
      <c r="DO17" s="391"/>
      <c r="DP17" s="391"/>
      <c r="DQ17" s="391"/>
      <c r="DR17" s="391"/>
      <c r="DS17" s="391"/>
      <c r="DT17" s="391"/>
      <c r="DU17" s="391"/>
      <c r="DV17" s="391"/>
      <c r="DW17" s="391"/>
      <c r="DX17" s="391"/>
      <c r="DY17" s="391"/>
      <c r="DZ17" s="391"/>
      <c r="EA17" s="391"/>
      <c r="EB17" s="391"/>
      <c r="EC17" s="391"/>
      <c r="ED17" s="391"/>
      <c r="EE17" s="391"/>
      <c r="EF17" s="391"/>
      <c r="EG17" s="391"/>
      <c r="EH17" s="391"/>
      <c r="EI17" s="391"/>
      <c r="EJ17" s="391"/>
      <c r="EK17" s="391"/>
      <c r="EL17" s="391"/>
      <c r="EM17" s="391"/>
      <c r="EN17" s="391"/>
      <c r="EO17" s="391"/>
      <c r="EP17" s="391"/>
      <c r="EQ17" s="391"/>
      <c r="ER17" s="391"/>
      <c r="ES17" s="391"/>
      <c r="ET17" s="391"/>
      <c r="EU17" s="391"/>
      <c r="EV17" s="391"/>
      <c r="EW17" s="391"/>
      <c r="EX17" s="391"/>
      <c r="EY17" s="593"/>
      <c r="EZ17" s="593"/>
      <c r="FA17" s="593"/>
      <c r="FB17" s="593"/>
      <c r="FC17" s="593"/>
      <c r="FD17" s="593"/>
      <c r="FE17" s="593"/>
      <c r="FF17" s="593"/>
      <c r="FG17" s="593"/>
    </row>
    <row r="18" spans="1:163" s="598" customFormat="1" ht="15.75" customHeight="1">
      <c r="A18" s="594"/>
      <c r="B18" s="595"/>
      <c r="C18" s="391"/>
      <c r="D18" s="391"/>
      <c r="E18" s="596"/>
      <c r="F18" s="391"/>
      <c r="G18" s="391"/>
      <c r="H18" s="391"/>
      <c r="I18" s="391"/>
      <c r="J18" s="391"/>
      <c r="K18" s="391"/>
      <c r="L18" s="391"/>
      <c r="M18" s="391"/>
      <c r="N18" s="391"/>
      <c r="O18" s="391"/>
      <c r="P18" s="391"/>
      <c r="Q18" s="391"/>
      <c r="R18" s="391"/>
      <c r="S18" s="391"/>
      <c r="T18" s="391"/>
      <c r="U18" s="391"/>
      <c r="V18" s="391"/>
      <c r="W18" s="391"/>
      <c r="X18" s="391"/>
      <c r="Y18" s="391"/>
      <c r="Z18" s="391"/>
      <c r="AA18" s="391"/>
      <c r="AB18" s="391"/>
      <c r="AC18" s="391"/>
      <c r="AD18" s="391"/>
      <c r="AE18" s="391"/>
      <c r="AF18" s="391"/>
      <c r="AG18" s="391"/>
      <c r="AH18" s="391"/>
      <c r="AI18" s="391"/>
      <c r="AJ18" s="391"/>
      <c r="AK18" s="391"/>
      <c r="AL18" s="391"/>
      <c r="AM18" s="391"/>
      <c r="AN18" s="391"/>
      <c r="AO18" s="391"/>
      <c r="AP18" s="391"/>
      <c r="AQ18" s="391"/>
      <c r="AR18" s="391"/>
      <c r="AS18" s="391"/>
      <c r="AT18" s="391"/>
      <c r="AU18" s="391"/>
      <c r="AV18" s="391"/>
      <c r="AW18" s="391"/>
      <c r="AX18" s="391"/>
      <c r="AY18" s="391"/>
      <c r="AZ18" s="391"/>
      <c r="BA18" s="391"/>
      <c r="BB18" s="391"/>
      <c r="BC18" s="391"/>
      <c r="BD18" s="391"/>
      <c r="BE18" s="391"/>
      <c r="BF18" s="391"/>
      <c r="BG18" s="391"/>
      <c r="BH18" s="391"/>
      <c r="BI18" s="391"/>
      <c r="BJ18" s="391"/>
      <c r="BK18" s="391"/>
      <c r="BL18" s="391"/>
      <c r="BM18" s="391"/>
      <c r="BN18" s="391"/>
      <c r="BO18" s="391"/>
      <c r="BP18" s="391"/>
      <c r="BQ18" s="391"/>
      <c r="BR18" s="391"/>
      <c r="BS18" s="391"/>
      <c r="BT18" s="391"/>
      <c r="BU18" s="391"/>
      <c r="BV18" s="391"/>
      <c r="BW18" s="391"/>
      <c r="BX18" s="391"/>
      <c r="BY18" s="391"/>
      <c r="BZ18" s="391"/>
      <c r="CA18" s="391"/>
      <c r="CB18" s="391"/>
      <c r="CC18" s="391"/>
      <c r="CD18" s="391"/>
      <c r="CE18" s="391"/>
      <c r="CF18" s="391"/>
      <c r="CG18" s="391"/>
      <c r="CH18" s="391"/>
      <c r="CI18" s="391"/>
      <c r="CJ18" s="391"/>
      <c r="CK18" s="391"/>
      <c r="CL18" s="391"/>
      <c r="CM18" s="391"/>
      <c r="CN18" s="391"/>
      <c r="CO18" s="391"/>
      <c r="CP18" s="391"/>
      <c r="CQ18" s="391"/>
      <c r="CR18" s="391"/>
      <c r="CS18" s="391"/>
      <c r="CT18" s="391"/>
      <c r="CU18" s="391"/>
      <c r="CV18" s="391"/>
      <c r="CW18" s="391"/>
      <c r="CX18" s="391"/>
      <c r="CY18" s="391"/>
      <c r="CZ18" s="391"/>
      <c r="DA18" s="391"/>
      <c r="DB18" s="391"/>
      <c r="DC18" s="597"/>
      <c r="DD18" s="391"/>
      <c r="DE18" s="593"/>
      <c r="DF18" s="593"/>
      <c r="DG18" s="593"/>
      <c r="DH18" s="593"/>
      <c r="DI18" s="391"/>
      <c r="DJ18" s="391"/>
      <c r="DK18" s="391"/>
      <c r="DL18" s="391"/>
      <c r="DM18" s="391"/>
      <c r="DN18" s="391"/>
      <c r="DO18" s="391"/>
      <c r="DP18" s="391"/>
      <c r="DQ18" s="391"/>
      <c r="DR18" s="391"/>
      <c r="DS18" s="391"/>
      <c r="DT18" s="391"/>
      <c r="DU18" s="391"/>
      <c r="DV18" s="391"/>
      <c r="DW18" s="391"/>
      <c r="DX18" s="391"/>
      <c r="DY18" s="391"/>
      <c r="DZ18" s="391"/>
      <c r="EA18" s="391"/>
      <c r="EB18" s="391"/>
      <c r="EC18" s="391"/>
      <c r="ED18" s="593"/>
      <c r="EE18" s="391"/>
      <c r="EF18" s="391"/>
      <c r="EG18" s="391"/>
      <c r="EH18" s="391"/>
      <c r="EI18" s="391"/>
      <c r="EJ18" s="593"/>
      <c r="EK18" s="593"/>
      <c r="EL18" s="593"/>
      <c r="EM18" s="391"/>
      <c r="EN18" s="391"/>
      <c r="EO18" s="391"/>
      <c r="EP18" s="391"/>
      <c r="EQ18" s="391"/>
      <c r="ER18" s="391"/>
      <c r="ES18" s="391"/>
      <c r="ET18" s="391"/>
      <c r="EU18" s="391"/>
      <c r="EV18" s="391"/>
    </row>
    <row r="19" spans="1:163" s="598" customFormat="1" ht="15.75" customHeight="1">
      <c r="A19" s="599"/>
      <c r="B19" s="600"/>
      <c r="C19" s="601"/>
      <c r="D19" s="601"/>
      <c r="E19" s="602"/>
      <c r="F19" s="601"/>
      <c r="G19" s="601"/>
      <c r="H19" s="601"/>
      <c r="I19" s="601"/>
      <c r="J19" s="601"/>
      <c r="K19" s="601"/>
      <c r="L19" s="601"/>
      <c r="M19" s="601"/>
      <c r="N19" s="601"/>
      <c r="O19" s="601"/>
      <c r="P19" s="601"/>
      <c r="Q19" s="601"/>
      <c r="R19" s="601"/>
      <c r="S19" s="601"/>
      <c r="T19" s="601"/>
      <c r="U19" s="601"/>
      <c r="V19" s="601"/>
      <c r="W19" s="601"/>
      <c r="X19" s="601"/>
      <c r="Y19" s="601"/>
      <c r="Z19" s="601"/>
      <c r="AA19" s="601"/>
      <c r="AB19" s="601"/>
      <c r="AC19" s="601"/>
      <c r="AD19" s="601"/>
      <c r="AE19" s="601"/>
      <c r="AF19" s="601"/>
      <c r="AG19" s="601"/>
      <c r="AH19" s="601"/>
      <c r="AI19" s="601"/>
      <c r="AJ19" s="601"/>
      <c r="AK19" s="601"/>
      <c r="AL19" s="601"/>
      <c r="AM19" s="601"/>
      <c r="AN19" s="601"/>
      <c r="AO19" s="601"/>
      <c r="AP19" s="601"/>
      <c r="AQ19" s="601"/>
      <c r="AR19" s="601"/>
      <c r="AS19" s="601"/>
      <c r="AT19" s="601"/>
      <c r="AU19" s="601"/>
      <c r="AV19" s="601"/>
      <c r="AW19" s="601"/>
      <c r="AX19" s="601"/>
      <c r="AY19" s="601"/>
      <c r="AZ19" s="601"/>
      <c r="BA19" s="601"/>
      <c r="BB19" s="601"/>
      <c r="BC19" s="601"/>
      <c r="BD19" s="601"/>
      <c r="BE19" s="601"/>
      <c r="BF19" s="601"/>
      <c r="BG19" s="601"/>
      <c r="BH19" s="601"/>
      <c r="BI19" s="601"/>
      <c r="BJ19" s="601"/>
      <c r="BK19" s="601"/>
      <c r="BL19" s="601"/>
      <c r="BM19" s="601"/>
      <c r="BN19" s="601"/>
      <c r="BO19" s="601"/>
      <c r="BP19" s="601"/>
      <c r="BQ19" s="601"/>
      <c r="BR19" s="601"/>
      <c r="BS19" s="601"/>
      <c r="BT19" s="601"/>
      <c r="BU19" s="601"/>
      <c r="BV19" s="601"/>
      <c r="BW19" s="601"/>
      <c r="BX19" s="601"/>
      <c r="BY19" s="601"/>
      <c r="BZ19" s="601"/>
      <c r="CA19" s="601"/>
      <c r="CB19" s="601"/>
      <c r="CC19" s="601"/>
      <c r="CD19" s="601"/>
      <c r="CE19" s="601"/>
      <c r="CF19" s="601"/>
      <c r="CG19" s="601"/>
      <c r="CH19" s="601"/>
      <c r="CI19" s="601"/>
      <c r="CJ19" s="601"/>
      <c r="CK19" s="601"/>
      <c r="CL19" s="601"/>
      <c r="CM19" s="601"/>
      <c r="CN19" s="601"/>
      <c r="CO19" s="601"/>
      <c r="CP19" s="601"/>
      <c r="CQ19" s="601"/>
      <c r="CR19" s="601"/>
      <c r="CS19" s="601"/>
      <c r="CT19" s="601"/>
      <c r="CU19" s="601"/>
      <c r="CV19" s="601"/>
      <c r="CW19" s="601"/>
      <c r="CX19" s="601"/>
      <c r="CY19" s="601"/>
      <c r="CZ19" s="601"/>
      <c r="DA19" s="601"/>
      <c r="DB19" s="601"/>
      <c r="DC19" s="601"/>
      <c r="DD19" s="601"/>
      <c r="DE19" s="601"/>
      <c r="DF19" s="601"/>
      <c r="DG19" s="601"/>
      <c r="DH19" s="601"/>
      <c r="DI19" s="601"/>
      <c r="DJ19" s="601"/>
      <c r="DK19" s="601"/>
      <c r="DL19" s="601"/>
      <c r="DM19" s="601"/>
      <c r="DN19" s="601"/>
      <c r="DO19" s="601"/>
      <c r="DP19" s="601"/>
      <c r="DQ19" s="601"/>
      <c r="DR19" s="601"/>
      <c r="DS19" s="601"/>
      <c r="DT19" s="601"/>
      <c r="DU19" s="601"/>
      <c r="DV19" s="601"/>
      <c r="DW19" s="601"/>
      <c r="DX19" s="601"/>
      <c r="DY19" s="601"/>
      <c r="DZ19" s="601"/>
      <c r="EA19" s="601"/>
      <c r="EB19" s="601"/>
      <c r="EC19" s="601"/>
      <c r="ED19" s="601"/>
      <c r="EE19" s="601"/>
      <c r="EF19" s="601"/>
      <c r="EG19" s="601"/>
      <c r="EH19" s="601"/>
      <c r="EI19" s="601"/>
      <c r="EJ19" s="601"/>
      <c r="EK19" s="601"/>
      <c r="EL19" s="601"/>
      <c r="EM19" s="601"/>
      <c r="EN19" s="601"/>
      <c r="EO19" s="601"/>
      <c r="EP19" s="601"/>
      <c r="EQ19" s="601"/>
      <c r="ER19" s="601"/>
      <c r="ES19" s="601"/>
      <c r="ET19" s="601"/>
      <c r="EU19" s="601"/>
      <c r="EV19" s="601"/>
      <c r="EW19" s="601"/>
      <c r="EX19" s="593"/>
    </row>
    <row r="20" spans="1:163" s="598" customFormat="1" ht="15.75" customHeight="1">
      <c r="A20" s="599"/>
      <c r="B20" s="600"/>
      <c r="C20" s="601"/>
      <c r="D20" s="601"/>
      <c r="E20" s="602"/>
      <c r="F20" s="601"/>
      <c r="G20" s="601"/>
      <c r="H20" s="601"/>
      <c r="I20" s="601"/>
      <c r="J20" s="601"/>
      <c r="K20" s="601"/>
      <c r="L20" s="601"/>
      <c r="M20" s="601"/>
      <c r="N20" s="601"/>
      <c r="O20" s="601"/>
      <c r="P20" s="601"/>
      <c r="Q20" s="601"/>
      <c r="R20" s="601"/>
      <c r="S20" s="601"/>
      <c r="T20" s="601"/>
      <c r="U20" s="601"/>
      <c r="V20" s="601"/>
      <c r="W20" s="601"/>
      <c r="X20" s="601"/>
      <c r="Y20" s="601"/>
      <c r="Z20" s="601"/>
      <c r="AA20" s="601"/>
      <c r="AB20" s="601"/>
      <c r="AC20" s="601"/>
      <c r="AD20" s="601"/>
      <c r="AE20" s="601"/>
      <c r="AF20" s="601"/>
      <c r="AG20" s="601"/>
      <c r="AH20" s="601"/>
      <c r="AI20" s="601"/>
      <c r="AJ20" s="601"/>
      <c r="AK20" s="601"/>
      <c r="AL20" s="601"/>
      <c r="AM20" s="601"/>
      <c r="AN20" s="601"/>
      <c r="AO20" s="601"/>
      <c r="AP20" s="601"/>
      <c r="AQ20" s="601"/>
      <c r="AR20" s="601"/>
      <c r="AS20" s="601"/>
      <c r="AT20" s="601"/>
      <c r="AU20" s="601"/>
      <c r="AV20" s="601"/>
      <c r="AW20" s="601"/>
      <c r="AX20" s="601"/>
      <c r="AY20" s="601"/>
      <c r="AZ20" s="601"/>
      <c r="BA20" s="601"/>
      <c r="BB20" s="601"/>
      <c r="BC20" s="601"/>
      <c r="BD20" s="601"/>
      <c r="BE20" s="601"/>
      <c r="BF20" s="601"/>
      <c r="BG20" s="601"/>
      <c r="BH20" s="601"/>
      <c r="BI20" s="601"/>
      <c r="BJ20" s="601"/>
      <c r="BK20" s="601"/>
      <c r="BL20" s="601"/>
      <c r="BM20" s="601"/>
      <c r="BN20" s="601"/>
      <c r="BO20" s="601"/>
      <c r="BP20" s="601"/>
      <c r="BQ20" s="601"/>
      <c r="BR20" s="601"/>
      <c r="BS20" s="601"/>
      <c r="BT20" s="601"/>
      <c r="BU20" s="601"/>
      <c r="BV20" s="601"/>
      <c r="BW20" s="601"/>
      <c r="BX20" s="601"/>
      <c r="BY20" s="601"/>
      <c r="BZ20" s="601"/>
      <c r="CA20" s="601"/>
      <c r="CB20" s="601"/>
      <c r="CC20" s="601"/>
      <c r="CD20" s="601"/>
      <c r="CE20" s="601"/>
      <c r="CF20" s="601"/>
      <c r="CG20" s="601"/>
      <c r="CH20" s="601"/>
      <c r="CI20" s="601"/>
      <c r="CJ20" s="601"/>
      <c r="CK20" s="601"/>
      <c r="CL20" s="601"/>
      <c r="CM20" s="601"/>
      <c r="CN20" s="601"/>
      <c r="CO20" s="601"/>
      <c r="CP20" s="601"/>
      <c r="CQ20" s="601"/>
      <c r="CR20" s="601"/>
      <c r="CS20" s="601"/>
      <c r="CT20" s="601"/>
      <c r="CU20" s="601"/>
      <c r="CV20" s="601"/>
      <c r="CW20" s="601"/>
      <c r="CX20" s="601"/>
      <c r="CY20" s="601"/>
      <c r="CZ20" s="601"/>
      <c r="DA20" s="601"/>
      <c r="DB20" s="603"/>
      <c r="DC20" s="603"/>
      <c r="DD20" s="604"/>
      <c r="DE20" s="603"/>
      <c r="DF20" s="601"/>
      <c r="DG20" s="601"/>
      <c r="DH20" s="601"/>
      <c r="DI20" s="601"/>
      <c r="DJ20" s="601"/>
      <c r="DK20" s="601"/>
      <c r="DL20" s="601"/>
      <c r="DM20" s="601"/>
      <c r="DN20" s="601"/>
      <c r="DO20" s="601"/>
      <c r="DP20" s="601"/>
      <c r="DQ20" s="593"/>
      <c r="DR20" s="601"/>
      <c r="DS20" s="601"/>
      <c r="DT20" s="601"/>
      <c r="DU20" s="601"/>
      <c r="DV20" s="601"/>
      <c r="DW20" s="601"/>
      <c r="DX20" s="601"/>
      <c r="DY20" s="601"/>
      <c r="DZ20" s="601"/>
      <c r="EA20" s="601"/>
      <c r="EB20" s="601"/>
      <c r="EC20" s="601"/>
      <c r="ED20" s="601"/>
      <c r="EE20" s="601"/>
      <c r="EF20" s="601"/>
      <c r="EG20" s="601"/>
      <c r="EH20" s="601"/>
      <c r="EI20" s="601"/>
      <c r="EJ20" s="601"/>
      <c r="EK20" s="601"/>
      <c r="EL20" s="601"/>
      <c r="EM20" s="601"/>
      <c r="EN20" s="601"/>
      <c r="EO20" s="601"/>
      <c r="EP20" s="601"/>
      <c r="EQ20" s="601"/>
      <c r="ER20" s="601"/>
      <c r="ES20" s="601"/>
      <c r="ET20" s="601"/>
      <c r="EU20" s="601"/>
      <c r="EV20" s="601"/>
      <c r="EW20" s="601"/>
      <c r="EX20" s="601"/>
    </row>
    <row r="21" spans="1:163" s="598" customFormat="1" ht="15.75" customHeight="1">
      <c r="A21" s="599"/>
      <c r="B21" s="600"/>
      <c r="C21" s="601"/>
      <c r="D21" s="601"/>
      <c r="E21" s="602"/>
      <c r="F21" s="601"/>
      <c r="G21" s="601"/>
      <c r="H21" s="601"/>
      <c r="I21" s="601"/>
      <c r="J21" s="601"/>
      <c r="K21" s="601"/>
      <c r="L21" s="601"/>
      <c r="M21" s="601"/>
      <c r="N21" s="601"/>
      <c r="O21" s="601"/>
      <c r="P21" s="601"/>
      <c r="Q21" s="601"/>
      <c r="R21" s="601"/>
      <c r="S21" s="601"/>
      <c r="T21" s="601"/>
      <c r="U21" s="601"/>
      <c r="V21" s="601"/>
      <c r="W21" s="601"/>
      <c r="X21" s="601"/>
      <c r="Y21" s="601"/>
      <c r="Z21" s="601"/>
      <c r="AA21" s="601"/>
      <c r="AB21" s="601"/>
      <c r="AC21" s="601"/>
      <c r="AD21" s="601"/>
      <c r="AE21" s="391"/>
      <c r="AF21" s="391"/>
      <c r="AG21" s="391"/>
      <c r="AH21" s="601"/>
      <c r="AI21" s="601"/>
      <c r="AJ21" s="601"/>
      <c r="AK21" s="601"/>
      <c r="AL21" s="601"/>
      <c r="AM21" s="601"/>
      <c r="AN21" s="601"/>
      <c r="AO21" s="601"/>
      <c r="AP21" s="601"/>
      <c r="AQ21" s="601"/>
      <c r="AR21" s="601"/>
      <c r="AS21" s="601"/>
      <c r="AT21" s="601"/>
      <c r="AU21" s="601"/>
      <c r="AV21" s="593"/>
      <c r="AW21" s="601"/>
      <c r="AX21" s="601"/>
      <c r="AY21" s="601"/>
      <c r="AZ21" s="601"/>
      <c r="BA21" s="601"/>
      <c r="BB21" s="601"/>
      <c r="BC21" s="601"/>
      <c r="BD21" s="601"/>
      <c r="BE21" s="601"/>
      <c r="BF21" s="601"/>
      <c r="BG21" s="601"/>
      <c r="BH21" s="601"/>
      <c r="BI21" s="601"/>
      <c r="BJ21" s="601"/>
      <c r="BK21" s="601"/>
      <c r="BL21" s="601"/>
      <c r="BM21" s="601"/>
      <c r="BN21" s="601"/>
      <c r="BO21" s="601"/>
      <c r="BP21" s="601"/>
      <c r="BQ21" s="601"/>
      <c r="BR21" s="601"/>
      <c r="BS21" s="601"/>
      <c r="BT21" s="601"/>
      <c r="BU21" s="601"/>
      <c r="BV21" s="601"/>
      <c r="BW21" s="601"/>
      <c r="BX21" s="601"/>
      <c r="BY21" s="601"/>
      <c r="BZ21" s="601"/>
      <c r="CA21" s="601"/>
      <c r="CB21" s="601"/>
      <c r="CC21" s="601"/>
      <c r="CD21" s="601"/>
      <c r="CE21" s="601"/>
      <c r="CF21" s="601"/>
      <c r="CG21" s="601"/>
      <c r="CH21" s="601"/>
      <c r="CI21" s="601"/>
      <c r="CJ21" s="601"/>
      <c r="CK21" s="601"/>
      <c r="CL21" s="601"/>
      <c r="CM21" s="601"/>
      <c r="CN21" s="601"/>
      <c r="CO21" s="601"/>
      <c r="CP21" s="601"/>
      <c r="CQ21" s="601"/>
      <c r="CR21" s="601"/>
      <c r="CS21" s="601"/>
      <c r="CT21" s="601"/>
      <c r="CU21" s="601"/>
      <c r="CV21" s="601"/>
      <c r="CW21" s="601"/>
      <c r="CX21" s="601"/>
      <c r="CY21" s="601"/>
      <c r="CZ21" s="601"/>
      <c r="DA21" s="601"/>
      <c r="DB21" s="603"/>
      <c r="DC21" s="603"/>
      <c r="DD21" s="601"/>
      <c r="DE21" s="603"/>
      <c r="DF21" s="601"/>
      <c r="DG21" s="593"/>
      <c r="DH21" s="593"/>
      <c r="DI21" s="601"/>
      <c r="DJ21" s="601"/>
      <c r="DK21" s="601"/>
      <c r="DL21" s="601"/>
      <c r="DM21" s="601"/>
      <c r="DN21" s="601"/>
      <c r="DO21" s="601"/>
      <c r="DP21" s="601"/>
      <c r="DQ21" s="601"/>
      <c r="DR21" s="601"/>
      <c r="DS21" s="601"/>
      <c r="DT21" s="601"/>
      <c r="DU21" s="601"/>
      <c r="DV21" s="601"/>
      <c r="DW21" s="601"/>
      <c r="DX21" s="601"/>
      <c r="DY21" s="601"/>
      <c r="DZ21" s="601"/>
      <c r="EA21" s="601"/>
      <c r="EB21" s="601"/>
      <c r="EC21" s="601"/>
      <c r="ED21" s="601"/>
      <c r="EE21" s="601"/>
      <c r="EF21" s="601"/>
      <c r="EG21" s="601"/>
      <c r="EH21" s="601"/>
      <c r="EI21" s="601"/>
      <c r="EJ21" s="601"/>
      <c r="EK21" s="601"/>
      <c r="EL21" s="601"/>
      <c r="EM21" s="601"/>
      <c r="EN21" s="601"/>
      <c r="EO21" s="601"/>
      <c r="EP21" s="601"/>
      <c r="EQ21" s="601"/>
      <c r="ER21" s="601"/>
      <c r="ES21" s="601"/>
      <c r="ET21" s="601"/>
      <c r="EU21" s="601"/>
      <c r="EV21" s="601"/>
      <c r="EW21" s="601"/>
      <c r="EX21" s="601"/>
    </row>
    <row r="22" spans="1:163" s="598" customFormat="1" ht="15.75" customHeight="1">
      <c r="A22" s="599"/>
      <c r="B22" s="600"/>
      <c r="C22" s="601"/>
      <c r="D22" s="601"/>
      <c r="E22" s="602"/>
      <c r="F22" s="601"/>
      <c r="G22" s="601"/>
      <c r="H22" s="601"/>
      <c r="I22" s="601"/>
      <c r="J22" s="601"/>
      <c r="K22" s="601"/>
      <c r="L22" s="601"/>
      <c r="M22" s="601"/>
      <c r="N22" s="601"/>
      <c r="O22" s="601"/>
      <c r="P22" s="601"/>
      <c r="Q22" s="601"/>
      <c r="R22" s="601"/>
      <c r="S22" s="601"/>
      <c r="T22" s="601"/>
      <c r="U22" s="601"/>
      <c r="V22" s="601"/>
      <c r="W22" s="601"/>
      <c r="X22" s="601"/>
      <c r="Y22" s="601"/>
      <c r="Z22" s="601"/>
      <c r="AA22" s="601"/>
      <c r="AB22" s="601"/>
      <c r="AC22" s="601"/>
      <c r="AD22" s="601"/>
      <c r="AE22" s="601"/>
      <c r="AF22" s="601"/>
      <c r="AG22" s="601"/>
      <c r="AH22" s="601"/>
      <c r="AI22" s="601"/>
      <c r="AJ22" s="601"/>
      <c r="AK22" s="601"/>
      <c r="AL22" s="601"/>
      <c r="AM22" s="601"/>
      <c r="AN22" s="601"/>
      <c r="AO22" s="601"/>
      <c r="AP22" s="601"/>
      <c r="AQ22" s="601"/>
      <c r="AR22" s="601"/>
      <c r="AS22" s="601"/>
      <c r="AT22" s="601"/>
      <c r="AU22" s="601"/>
      <c r="AV22" s="601"/>
      <c r="AW22" s="601"/>
      <c r="AX22" s="601"/>
      <c r="AY22" s="601"/>
      <c r="AZ22" s="601"/>
      <c r="BA22" s="601"/>
      <c r="BB22" s="601"/>
      <c r="BC22" s="601"/>
      <c r="BD22" s="601"/>
      <c r="BE22" s="601"/>
      <c r="BF22" s="601"/>
      <c r="BG22" s="601"/>
      <c r="BH22" s="601"/>
      <c r="BI22" s="601"/>
      <c r="BJ22" s="601"/>
      <c r="BK22" s="601"/>
      <c r="BL22" s="601"/>
      <c r="BM22" s="601"/>
      <c r="BN22" s="601"/>
      <c r="BO22" s="601"/>
      <c r="BP22" s="601"/>
      <c r="BQ22" s="601"/>
      <c r="BR22" s="601"/>
      <c r="BS22" s="601"/>
      <c r="BT22" s="601"/>
      <c r="BU22" s="601"/>
      <c r="BV22" s="601"/>
      <c r="BW22" s="601"/>
      <c r="BX22" s="601"/>
      <c r="BY22" s="601"/>
      <c r="BZ22" s="601"/>
      <c r="CA22" s="601"/>
      <c r="CB22" s="601"/>
      <c r="CC22" s="601"/>
      <c r="CD22" s="601"/>
      <c r="CE22" s="601"/>
      <c r="CF22" s="601"/>
      <c r="CG22" s="601"/>
      <c r="CH22" s="601"/>
      <c r="CI22" s="601"/>
      <c r="CJ22" s="601"/>
      <c r="CK22" s="601"/>
      <c r="CL22" s="601"/>
      <c r="CM22" s="601"/>
      <c r="CN22" s="601"/>
      <c r="CO22" s="601"/>
      <c r="CP22" s="601"/>
      <c r="CQ22" s="601"/>
      <c r="CR22" s="601"/>
      <c r="CS22" s="601"/>
      <c r="CT22" s="601"/>
      <c r="CU22" s="601"/>
      <c r="CV22" s="601"/>
      <c r="CW22" s="601"/>
      <c r="CX22" s="601"/>
      <c r="CY22" s="601"/>
      <c r="CZ22" s="601"/>
      <c r="DA22" s="601"/>
      <c r="DB22" s="603"/>
      <c r="DC22" s="603"/>
      <c r="DD22" s="601"/>
      <c r="DE22" s="603"/>
      <c r="DF22" s="601"/>
      <c r="DG22" s="603"/>
      <c r="DH22" s="603"/>
      <c r="DI22" s="601"/>
      <c r="DJ22" s="601"/>
      <c r="DK22" s="601"/>
      <c r="DL22" s="601"/>
      <c r="DM22" s="601"/>
      <c r="DN22" s="601"/>
      <c r="DO22" s="601"/>
      <c r="DP22" s="601"/>
      <c r="DQ22" s="601"/>
      <c r="DR22" s="601"/>
      <c r="DS22" s="601"/>
      <c r="DT22" s="601"/>
      <c r="DU22" s="601"/>
      <c r="DV22" s="601"/>
      <c r="DW22" s="601"/>
      <c r="DX22" s="601"/>
      <c r="DY22" s="601"/>
      <c r="DZ22" s="601"/>
      <c r="EA22" s="601"/>
      <c r="EB22" s="601"/>
      <c r="EC22" s="601"/>
      <c r="ED22" s="601"/>
      <c r="EE22" s="601"/>
      <c r="EF22" s="601"/>
      <c r="EG22" s="601"/>
      <c r="EH22" s="601"/>
      <c r="EI22" s="601"/>
      <c r="EJ22" s="601"/>
      <c r="EK22" s="601"/>
      <c r="EL22" s="601"/>
      <c r="EM22" s="601"/>
      <c r="EN22" s="601"/>
      <c r="EO22" s="601"/>
      <c r="EP22" s="601"/>
      <c r="EQ22" s="601"/>
      <c r="ER22" s="601"/>
      <c r="ES22" s="601"/>
      <c r="ET22" s="601"/>
      <c r="EU22" s="601"/>
      <c r="EV22" s="601"/>
      <c r="EW22" s="601"/>
      <c r="EX22" s="601"/>
    </row>
    <row r="23" spans="1:163" s="598" customFormat="1" ht="15.75" customHeight="1">
      <c r="A23" s="599"/>
      <c r="B23" s="600"/>
      <c r="C23" s="601"/>
      <c r="D23" s="601"/>
      <c r="E23" s="602"/>
      <c r="F23" s="601"/>
      <c r="G23" s="601"/>
      <c r="H23" s="601"/>
      <c r="I23" s="601"/>
      <c r="J23" s="601"/>
      <c r="K23" s="601"/>
      <c r="L23" s="601"/>
      <c r="M23" s="601"/>
      <c r="N23" s="601"/>
      <c r="O23" s="601"/>
      <c r="P23" s="601"/>
      <c r="Q23" s="601"/>
      <c r="R23" s="601"/>
      <c r="S23" s="601"/>
      <c r="T23" s="601"/>
      <c r="U23" s="601"/>
      <c r="V23" s="601"/>
      <c r="W23" s="601"/>
      <c r="X23" s="601"/>
      <c r="Y23" s="601"/>
      <c r="Z23" s="601"/>
      <c r="AA23" s="601"/>
      <c r="AB23" s="601"/>
      <c r="AC23" s="601"/>
      <c r="AD23" s="601"/>
      <c r="AE23" s="601"/>
      <c r="AF23" s="601"/>
      <c r="AG23" s="601"/>
      <c r="AH23" s="601"/>
      <c r="AI23" s="601"/>
      <c r="AJ23" s="601"/>
      <c r="AK23" s="601"/>
      <c r="AL23" s="601"/>
      <c r="AM23" s="601"/>
      <c r="AN23" s="601"/>
      <c r="AO23" s="601"/>
      <c r="AP23" s="601"/>
      <c r="AQ23" s="601"/>
      <c r="AR23" s="601"/>
      <c r="AS23" s="601"/>
      <c r="AT23" s="601"/>
      <c r="AU23" s="601"/>
      <c r="AV23" s="601"/>
      <c r="AW23" s="601"/>
      <c r="AX23" s="601"/>
      <c r="AY23" s="601"/>
      <c r="AZ23" s="601"/>
      <c r="BA23" s="601"/>
      <c r="BB23" s="601"/>
      <c r="BC23" s="601"/>
      <c r="BD23" s="601"/>
      <c r="BE23" s="601"/>
      <c r="BF23" s="601"/>
      <c r="BG23" s="601"/>
      <c r="BH23" s="601"/>
      <c r="BI23" s="601"/>
      <c r="BJ23" s="601"/>
      <c r="BK23" s="601"/>
      <c r="BL23" s="601"/>
      <c r="BM23" s="601"/>
      <c r="BN23" s="601"/>
      <c r="BO23" s="601"/>
      <c r="BP23" s="601"/>
      <c r="BQ23" s="601"/>
      <c r="BR23" s="601"/>
      <c r="BS23" s="601"/>
      <c r="BT23" s="601"/>
      <c r="BU23" s="601"/>
      <c r="BV23" s="601"/>
      <c r="BW23" s="601"/>
      <c r="BX23" s="601"/>
      <c r="BY23" s="601"/>
      <c r="BZ23" s="601"/>
      <c r="CA23" s="601"/>
      <c r="CB23" s="601"/>
      <c r="CC23" s="601"/>
      <c r="CD23" s="601"/>
      <c r="CE23" s="601"/>
      <c r="CF23" s="601"/>
      <c r="CG23" s="601"/>
      <c r="CH23" s="601"/>
      <c r="CI23" s="601"/>
      <c r="CJ23" s="601"/>
      <c r="CK23" s="601"/>
      <c r="CL23" s="601"/>
      <c r="CM23" s="601"/>
      <c r="CN23" s="601"/>
      <c r="CO23" s="601"/>
      <c r="CP23" s="601"/>
      <c r="CQ23" s="601"/>
      <c r="CR23" s="601"/>
      <c r="CS23" s="601"/>
      <c r="CT23" s="601"/>
      <c r="CU23" s="601"/>
      <c r="CV23" s="601"/>
      <c r="CW23" s="601"/>
      <c r="CX23" s="601"/>
      <c r="CY23" s="601"/>
      <c r="CZ23" s="601"/>
      <c r="DA23" s="601"/>
      <c r="DB23" s="601"/>
      <c r="DC23" s="601"/>
      <c r="DD23" s="601"/>
      <c r="DE23" s="593"/>
      <c r="DF23" s="601"/>
      <c r="DG23" s="593"/>
      <c r="DH23" s="593"/>
      <c r="DI23" s="601"/>
      <c r="DJ23" s="601"/>
      <c r="DK23" s="601"/>
      <c r="DL23" s="601"/>
      <c r="DM23" s="601"/>
      <c r="DN23" s="601"/>
      <c r="DO23" s="601"/>
      <c r="DP23" s="601"/>
      <c r="DQ23" s="601"/>
      <c r="DR23" s="601"/>
      <c r="DS23" s="601"/>
      <c r="DT23" s="601"/>
      <c r="DU23" s="601"/>
      <c r="DV23" s="601"/>
      <c r="DW23" s="601"/>
      <c r="DX23" s="601"/>
      <c r="DY23" s="601"/>
      <c r="DZ23" s="601"/>
      <c r="EA23" s="601"/>
      <c r="EB23" s="601"/>
      <c r="EC23" s="601"/>
      <c r="ED23" s="601"/>
      <c r="EE23" s="601"/>
      <c r="EF23" s="601"/>
      <c r="EG23" s="601"/>
      <c r="EH23" s="601"/>
      <c r="EI23" s="601"/>
      <c r="EJ23" s="601"/>
      <c r="EK23" s="601"/>
      <c r="EL23" s="601"/>
      <c r="EM23" s="601"/>
      <c r="EN23" s="601"/>
      <c r="EO23" s="601"/>
      <c r="EP23" s="601"/>
      <c r="EQ23" s="601"/>
      <c r="ER23" s="601"/>
      <c r="ES23" s="601"/>
      <c r="ET23" s="601"/>
      <c r="EU23" s="601"/>
      <c r="EV23" s="601"/>
      <c r="EW23" s="601"/>
      <c r="EX23" s="601"/>
    </row>
    <row r="24" spans="1:163" s="598" customFormat="1" ht="15.75" customHeight="1">
      <c r="A24" s="599"/>
      <c r="B24" s="600"/>
      <c r="C24" s="601"/>
      <c r="D24" s="601"/>
      <c r="E24" s="602"/>
      <c r="F24" s="601"/>
      <c r="G24" s="601"/>
      <c r="H24" s="601"/>
      <c r="I24" s="601"/>
      <c r="J24" s="601"/>
      <c r="K24" s="601"/>
      <c r="L24" s="601"/>
      <c r="M24" s="601"/>
      <c r="N24" s="601"/>
      <c r="O24" s="601"/>
      <c r="P24" s="601"/>
      <c r="Q24" s="601"/>
      <c r="R24" s="601"/>
      <c r="S24" s="601"/>
      <c r="T24" s="601"/>
      <c r="U24" s="601"/>
      <c r="V24" s="601"/>
      <c r="W24" s="601"/>
      <c r="X24" s="601"/>
      <c r="Y24" s="601"/>
      <c r="Z24" s="601"/>
      <c r="AA24" s="601"/>
      <c r="AB24" s="601"/>
      <c r="AC24" s="601"/>
      <c r="AD24" s="601"/>
      <c r="AE24" s="391"/>
      <c r="AF24" s="391"/>
      <c r="AG24" s="391"/>
      <c r="AH24" s="391"/>
      <c r="AI24" s="391"/>
      <c r="AJ24" s="391"/>
      <c r="AK24" s="391"/>
      <c r="AL24" s="391"/>
      <c r="AM24" s="556"/>
      <c r="AN24" s="593"/>
      <c r="AO24" s="391"/>
      <c r="AP24" s="391"/>
      <c r="AQ24" s="391"/>
      <c r="AR24" s="391"/>
      <c r="AS24" s="391"/>
      <c r="AT24" s="593"/>
      <c r="AU24" s="593"/>
      <c r="AV24" s="593"/>
      <c r="AW24" s="593"/>
      <c r="AX24" s="593"/>
      <c r="AY24" s="601"/>
      <c r="AZ24" s="601"/>
      <c r="BA24" s="601"/>
      <c r="BB24" s="601"/>
      <c r="BC24" s="593"/>
      <c r="BD24" s="601"/>
      <c r="BE24" s="601"/>
      <c r="BF24" s="601"/>
      <c r="BG24" s="601"/>
      <c r="BH24" s="601"/>
      <c r="BI24" s="601"/>
      <c r="BJ24" s="601"/>
      <c r="BK24" s="593"/>
      <c r="BL24" s="601"/>
      <c r="BM24" s="601"/>
      <c r="BN24" s="601"/>
      <c r="BO24" s="601"/>
      <c r="BP24" s="601"/>
      <c r="BQ24" s="601"/>
      <c r="BR24" s="601"/>
      <c r="BS24" s="601"/>
      <c r="BT24" s="601"/>
      <c r="BU24" s="601"/>
      <c r="BV24" s="601"/>
      <c r="BW24" s="601"/>
      <c r="BX24" s="601"/>
      <c r="BY24" s="601"/>
      <c r="BZ24" s="593"/>
      <c r="CA24" s="601"/>
      <c r="CB24" s="601"/>
      <c r="CC24" s="601"/>
      <c r="CD24" s="601"/>
      <c r="CE24" s="601"/>
      <c r="CF24" s="601"/>
      <c r="CG24" s="601"/>
      <c r="CH24" s="601"/>
      <c r="CI24" s="601"/>
      <c r="CJ24" s="601"/>
      <c r="CK24" s="601"/>
      <c r="CL24" s="601"/>
      <c r="CM24" s="601"/>
      <c r="CN24" s="601"/>
      <c r="CO24" s="601"/>
      <c r="CP24" s="601"/>
      <c r="CQ24" s="601"/>
      <c r="CR24" s="601"/>
      <c r="CS24" s="601"/>
      <c r="CT24" s="601"/>
      <c r="CU24" s="601"/>
      <c r="CV24" s="601"/>
      <c r="CW24" s="601"/>
      <c r="CX24" s="601"/>
      <c r="CY24" s="601"/>
      <c r="CZ24" s="601"/>
      <c r="DA24" s="601"/>
      <c r="DB24" s="601"/>
      <c r="DC24" s="603"/>
      <c r="DD24" s="601"/>
      <c r="DE24" s="593"/>
      <c r="DF24" s="593"/>
      <c r="DG24" s="593"/>
      <c r="DH24" s="593"/>
      <c r="DI24" s="601"/>
      <c r="DJ24" s="601"/>
      <c r="DK24" s="601"/>
      <c r="DL24" s="601"/>
      <c r="DM24" s="601"/>
      <c r="DN24" s="601"/>
      <c r="DO24" s="601"/>
      <c r="DP24" s="601"/>
      <c r="DQ24" s="601"/>
      <c r="DR24" s="601"/>
      <c r="DS24" s="601"/>
      <c r="DT24" s="601"/>
      <c r="DU24" s="601"/>
      <c r="DV24" s="601"/>
      <c r="DW24" s="601"/>
      <c r="DX24" s="601"/>
      <c r="DY24" s="601"/>
      <c r="DZ24" s="601"/>
      <c r="EA24" s="601"/>
      <c r="EB24" s="601"/>
      <c r="EC24" s="601"/>
      <c r="ED24" s="601"/>
      <c r="EE24" s="601"/>
      <c r="EF24" s="601"/>
      <c r="EG24" s="601"/>
      <c r="EH24" s="601"/>
      <c r="EI24" s="601"/>
      <c r="EJ24" s="601"/>
      <c r="EK24" s="601"/>
      <c r="EL24" s="601"/>
      <c r="EM24" s="601"/>
      <c r="EN24" s="601"/>
      <c r="EO24" s="601"/>
      <c r="EP24" s="601"/>
      <c r="EQ24" s="601"/>
      <c r="ER24" s="601"/>
      <c r="ES24" s="601"/>
      <c r="ET24" s="601"/>
      <c r="EU24" s="601"/>
      <c r="EV24" s="601"/>
      <c r="EW24" s="601"/>
      <c r="EX24" s="601"/>
    </row>
    <row r="25" spans="1:163" s="598" customFormat="1" ht="15.75" customHeight="1">
      <c r="A25" s="599"/>
      <c r="B25" s="600"/>
      <c r="C25" s="601"/>
      <c r="D25" s="601"/>
      <c r="E25" s="602"/>
      <c r="F25" s="601"/>
      <c r="G25" s="601"/>
      <c r="H25" s="601"/>
      <c r="I25" s="601"/>
      <c r="J25" s="601"/>
      <c r="K25" s="601"/>
      <c r="L25" s="601"/>
      <c r="M25" s="601"/>
      <c r="N25" s="601"/>
      <c r="O25" s="601"/>
      <c r="P25" s="601"/>
      <c r="Q25" s="601"/>
      <c r="R25" s="601"/>
      <c r="S25" s="601"/>
      <c r="T25" s="601"/>
      <c r="U25" s="601"/>
      <c r="V25" s="601"/>
      <c r="W25" s="601"/>
      <c r="X25" s="601"/>
      <c r="Y25" s="601"/>
      <c r="Z25" s="601"/>
      <c r="AA25" s="601"/>
      <c r="AB25" s="601"/>
      <c r="AC25" s="601"/>
      <c r="AD25" s="601"/>
      <c r="AE25" s="601"/>
      <c r="AF25" s="601"/>
      <c r="AG25" s="601"/>
      <c r="AH25" s="601"/>
      <c r="AI25" s="601"/>
      <c r="AJ25" s="601"/>
      <c r="AK25" s="601"/>
      <c r="AL25" s="601"/>
      <c r="AM25" s="601"/>
      <c r="AN25" s="601"/>
      <c r="AO25" s="601"/>
      <c r="AP25" s="601"/>
      <c r="AQ25" s="601"/>
      <c r="AR25" s="601"/>
      <c r="AS25" s="601"/>
      <c r="AT25" s="601"/>
      <c r="AU25" s="601"/>
      <c r="AV25" s="601"/>
      <c r="AW25" s="601"/>
      <c r="AX25" s="601"/>
      <c r="AY25" s="601"/>
      <c r="AZ25" s="601"/>
      <c r="BA25" s="601"/>
      <c r="BB25" s="601"/>
      <c r="BC25" s="601"/>
      <c r="BD25" s="601"/>
      <c r="BE25" s="601"/>
      <c r="BF25" s="601"/>
      <c r="BG25" s="601"/>
      <c r="BH25" s="601"/>
      <c r="BI25" s="601"/>
      <c r="BJ25" s="601"/>
      <c r="BK25" s="601"/>
      <c r="BL25" s="601"/>
      <c r="BM25" s="601"/>
      <c r="BN25" s="601"/>
      <c r="BO25" s="601"/>
      <c r="BP25" s="601"/>
      <c r="BQ25" s="601"/>
      <c r="BR25" s="601"/>
      <c r="BS25" s="601"/>
      <c r="BT25" s="601"/>
      <c r="BU25" s="601"/>
      <c r="BV25" s="601"/>
      <c r="BW25" s="601"/>
      <c r="BX25" s="601"/>
      <c r="BY25" s="601"/>
      <c r="BZ25" s="601"/>
      <c r="CA25" s="601"/>
      <c r="CB25" s="601"/>
      <c r="CC25" s="601"/>
      <c r="CD25" s="601"/>
      <c r="CE25" s="601"/>
      <c r="CF25" s="601"/>
      <c r="CG25" s="601"/>
      <c r="CH25" s="601"/>
      <c r="CI25" s="601"/>
      <c r="CJ25" s="601"/>
      <c r="CK25" s="601"/>
      <c r="CL25" s="601"/>
      <c r="CM25" s="601"/>
      <c r="CN25" s="601"/>
      <c r="CO25" s="601"/>
      <c r="CP25" s="601"/>
      <c r="CQ25" s="601"/>
      <c r="CR25" s="601"/>
      <c r="CS25" s="601"/>
      <c r="CT25" s="601"/>
      <c r="CU25" s="601"/>
      <c r="CV25" s="601"/>
      <c r="CW25" s="601"/>
      <c r="CX25" s="601"/>
      <c r="CY25" s="601"/>
      <c r="CZ25" s="601"/>
      <c r="DA25" s="601"/>
      <c r="DB25" s="603"/>
      <c r="DC25" s="601"/>
      <c r="DD25" s="601"/>
      <c r="DE25" s="603"/>
      <c r="DF25" s="601"/>
      <c r="DG25" s="601"/>
      <c r="DH25" s="603"/>
      <c r="DI25" s="601"/>
      <c r="DJ25" s="601"/>
      <c r="DK25" s="601"/>
      <c r="DL25" s="601"/>
      <c r="DM25" s="601"/>
      <c r="DN25" s="601"/>
      <c r="DO25" s="601"/>
      <c r="DP25" s="601"/>
      <c r="DQ25" s="601"/>
      <c r="DR25" s="601"/>
      <c r="DS25" s="601"/>
      <c r="DT25" s="601"/>
      <c r="DU25" s="601"/>
      <c r="DV25" s="601"/>
      <c r="DW25" s="601"/>
      <c r="DX25" s="601"/>
      <c r="DY25" s="601"/>
      <c r="DZ25" s="601"/>
      <c r="EA25" s="601"/>
      <c r="EB25" s="601"/>
      <c r="EC25" s="601"/>
      <c r="ED25" s="601"/>
      <c r="EE25" s="601"/>
      <c r="EF25" s="601"/>
      <c r="EG25" s="601"/>
      <c r="EH25" s="601"/>
      <c r="EI25" s="601"/>
      <c r="EJ25" s="601"/>
      <c r="EK25" s="601"/>
      <c r="EL25" s="601"/>
      <c r="EM25" s="601"/>
      <c r="EN25" s="601"/>
      <c r="EO25" s="601"/>
      <c r="EP25" s="601"/>
      <c r="EQ25" s="601"/>
      <c r="ER25" s="601"/>
      <c r="ES25" s="601"/>
      <c r="ET25" s="601"/>
      <c r="EU25" s="601"/>
      <c r="EV25" s="601"/>
      <c r="EW25" s="601"/>
      <c r="EX25" s="601"/>
    </row>
    <row r="26" spans="1:163" s="598" customFormat="1" ht="15.75" customHeight="1">
      <c r="A26" s="599"/>
      <c r="B26" s="600"/>
      <c r="C26" s="601"/>
      <c r="D26" s="601"/>
      <c r="E26" s="602"/>
      <c r="F26" s="601"/>
      <c r="G26" s="601"/>
      <c r="H26" s="601"/>
      <c r="I26" s="601"/>
      <c r="J26" s="601"/>
      <c r="K26" s="601"/>
      <c r="L26" s="601"/>
      <c r="M26" s="601"/>
      <c r="N26" s="601"/>
      <c r="O26" s="601"/>
      <c r="P26" s="601"/>
      <c r="Q26" s="601"/>
      <c r="R26" s="601"/>
      <c r="S26" s="601"/>
      <c r="T26" s="601"/>
      <c r="U26" s="601"/>
      <c r="V26" s="601"/>
      <c r="W26" s="601"/>
      <c r="X26" s="601"/>
      <c r="Y26" s="601"/>
      <c r="Z26" s="601"/>
      <c r="AA26" s="601"/>
      <c r="AB26" s="601"/>
      <c r="AC26" s="601"/>
      <c r="AD26" s="601"/>
      <c r="AE26" s="601"/>
      <c r="AF26" s="601"/>
      <c r="AG26" s="601"/>
      <c r="AH26" s="601"/>
      <c r="AI26" s="601"/>
      <c r="AJ26" s="601"/>
      <c r="AK26" s="601"/>
      <c r="AL26" s="601"/>
      <c r="AM26" s="601"/>
      <c r="AN26" s="601"/>
      <c r="AO26" s="601"/>
      <c r="AP26" s="601"/>
      <c r="AQ26" s="601"/>
      <c r="AR26" s="601"/>
      <c r="AS26" s="601"/>
      <c r="AT26" s="601"/>
      <c r="AU26" s="601"/>
      <c r="AV26" s="601"/>
      <c r="AW26" s="601"/>
      <c r="AX26" s="601"/>
      <c r="AY26" s="601"/>
      <c r="AZ26" s="601"/>
      <c r="BA26" s="601"/>
      <c r="BB26" s="601"/>
      <c r="BC26" s="601"/>
      <c r="BD26" s="601"/>
      <c r="BE26" s="601"/>
      <c r="BF26" s="601"/>
      <c r="BG26" s="601"/>
      <c r="BH26" s="601"/>
      <c r="BI26" s="601"/>
      <c r="BJ26" s="601"/>
      <c r="BK26" s="601"/>
      <c r="BL26" s="601"/>
      <c r="BM26" s="601"/>
      <c r="BN26" s="601"/>
      <c r="BO26" s="601"/>
      <c r="BP26" s="601"/>
      <c r="BQ26" s="601"/>
      <c r="BR26" s="601"/>
      <c r="BS26" s="601"/>
      <c r="BT26" s="601"/>
      <c r="BU26" s="601"/>
      <c r="BV26" s="601"/>
      <c r="BW26" s="601"/>
      <c r="BX26" s="601"/>
      <c r="BY26" s="601"/>
      <c r="BZ26" s="601"/>
      <c r="CA26" s="601"/>
      <c r="CB26" s="601"/>
      <c r="CC26" s="601"/>
      <c r="CD26" s="601"/>
      <c r="CE26" s="601"/>
      <c r="CF26" s="601"/>
      <c r="CG26" s="601"/>
      <c r="CH26" s="601"/>
      <c r="CI26" s="601"/>
      <c r="CJ26" s="601"/>
      <c r="CK26" s="601"/>
      <c r="CL26" s="601"/>
      <c r="CM26" s="601"/>
      <c r="CN26" s="601"/>
      <c r="CO26" s="601"/>
      <c r="CP26" s="601"/>
      <c r="CQ26" s="601"/>
      <c r="CR26" s="601"/>
      <c r="CS26" s="601"/>
      <c r="CT26" s="601"/>
      <c r="CU26" s="601"/>
      <c r="CV26" s="601"/>
      <c r="CW26" s="601"/>
      <c r="CX26" s="601"/>
      <c r="CY26" s="601"/>
      <c r="CZ26" s="601"/>
      <c r="DA26" s="601"/>
      <c r="DB26" s="601"/>
      <c r="DC26" s="601"/>
      <c r="DD26" s="604"/>
      <c r="DE26" s="603"/>
      <c r="DF26" s="601"/>
      <c r="DG26" s="593"/>
      <c r="DH26" s="593"/>
      <c r="DI26" s="601"/>
      <c r="DJ26" s="601"/>
      <c r="DK26" s="601"/>
      <c r="DL26" s="601"/>
      <c r="DM26" s="601"/>
      <c r="DN26" s="601"/>
      <c r="DO26" s="601"/>
      <c r="DP26" s="601"/>
      <c r="DQ26" s="601"/>
      <c r="DR26" s="601"/>
      <c r="DS26" s="601"/>
      <c r="DT26" s="601"/>
      <c r="DU26" s="601"/>
      <c r="DV26" s="601"/>
      <c r="DW26" s="601"/>
      <c r="DX26" s="601"/>
      <c r="DY26" s="601"/>
      <c r="DZ26" s="601"/>
      <c r="EA26" s="601"/>
      <c r="EB26" s="601"/>
      <c r="EC26" s="601"/>
      <c r="ED26" s="601"/>
      <c r="EE26" s="601"/>
      <c r="EF26" s="601"/>
      <c r="EG26" s="601"/>
      <c r="EH26" s="601"/>
      <c r="EI26" s="601"/>
      <c r="EJ26" s="601"/>
      <c r="EK26" s="601"/>
      <c r="EL26" s="601"/>
      <c r="EM26" s="601"/>
      <c r="EN26" s="601"/>
      <c r="EO26" s="601"/>
      <c r="EP26" s="601"/>
      <c r="EQ26" s="601"/>
      <c r="ER26" s="601"/>
      <c r="ES26" s="601"/>
      <c r="ET26" s="601"/>
      <c r="EU26" s="601"/>
      <c r="EV26" s="601"/>
      <c r="EW26" s="601"/>
      <c r="EX26" s="593"/>
    </row>
    <row r="27" spans="1:163" s="598" customFormat="1" ht="15.75" customHeight="1">
      <c r="A27" s="599"/>
      <c r="B27" s="600"/>
      <c r="C27" s="601"/>
      <c r="D27" s="601"/>
      <c r="E27" s="602"/>
      <c r="F27" s="601"/>
      <c r="G27" s="601"/>
      <c r="H27" s="601"/>
      <c r="I27" s="601"/>
      <c r="J27" s="601"/>
      <c r="K27" s="601"/>
      <c r="L27" s="601"/>
      <c r="M27" s="601"/>
      <c r="N27" s="601"/>
      <c r="O27" s="601"/>
      <c r="P27" s="601"/>
      <c r="Q27" s="601"/>
      <c r="R27" s="601"/>
      <c r="S27" s="601"/>
      <c r="T27" s="601"/>
      <c r="U27" s="601"/>
      <c r="V27" s="601"/>
      <c r="W27" s="601"/>
      <c r="X27" s="601"/>
      <c r="Y27" s="601"/>
      <c r="Z27" s="601"/>
      <c r="AA27" s="601"/>
      <c r="AB27" s="601"/>
      <c r="AC27" s="601"/>
      <c r="AD27" s="601"/>
      <c r="AE27" s="601"/>
      <c r="AF27" s="601"/>
      <c r="AG27" s="601"/>
      <c r="AH27" s="601"/>
      <c r="AI27" s="601"/>
      <c r="AJ27" s="601"/>
      <c r="AK27" s="601"/>
      <c r="AL27" s="601"/>
      <c r="AM27" s="601"/>
      <c r="AN27" s="601"/>
      <c r="AO27" s="601"/>
      <c r="AP27" s="601"/>
      <c r="AQ27" s="601"/>
      <c r="AR27" s="601"/>
      <c r="AS27" s="601"/>
      <c r="AT27" s="601"/>
      <c r="AU27" s="601"/>
      <c r="AV27" s="593"/>
      <c r="AW27" s="601"/>
      <c r="AX27" s="601"/>
      <c r="AY27" s="601"/>
      <c r="AZ27" s="601"/>
      <c r="BA27" s="601"/>
      <c r="BB27" s="601"/>
      <c r="BC27" s="601"/>
      <c r="BD27" s="601"/>
      <c r="BE27" s="601"/>
      <c r="BF27" s="601"/>
      <c r="BG27" s="601"/>
      <c r="BH27" s="601"/>
      <c r="BI27" s="601"/>
      <c r="BJ27" s="601"/>
      <c r="BK27" s="601"/>
      <c r="BL27" s="601"/>
      <c r="BM27" s="601"/>
      <c r="BN27" s="601"/>
      <c r="BO27" s="601"/>
      <c r="BP27" s="601"/>
      <c r="BQ27" s="601"/>
      <c r="BR27" s="601"/>
      <c r="BS27" s="601"/>
      <c r="BT27" s="601"/>
      <c r="BU27" s="601"/>
      <c r="BV27" s="601"/>
      <c r="BW27" s="601"/>
      <c r="BX27" s="601"/>
      <c r="BY27" s="601"/>
      <c r="BZ27" s="601"/>
      <c r="CA27" s="601"/>
      <c r="CB27" s="601"/>
      <c r="CC27" s="601"/>
      <c r="CD27" s="601"/>
      <c r="CE27" s="601"/>
      <c r="CF27" s="601"/>
      <c r="CG27" s="601"/>
      <c r="CH27" s="601"/>
      <c r="CI27" s="601"/>
      <c r="CJ27" s="601"/>
      <c r="CK27" s="601"/>
      <c r="CL27" s="601"/>
      <c r="CM27" s="601"/>
      <c r="CN27" s="601"/>
      <c r="CO27" s="601"/>
      <c r="CP27" s="601"/>
      <c r="CQ27" s="601"/>
      <c r="CR27" s="601"/>
      <c r="CS27" s="601"/>
      <c r="CT27" s="601"/>
      <c r="CU27" s="601"/>
      <c r="CV27" s="601"/>
      <c r="CW27" s="601"/>
      <c r="CX27" s="601"/>
      <c r="CY27" s="601"/>
      <c r="CZ27" s="601"/>
      <c r="DA27" s="601"/>
      <c r="DB27" s="601"/>
      <c r="DC27" s="603"/>
      <c r="DD27" s="601"/>
      <c r="DE27" s="603"/>
      <c r="DF27" s="601"/>
      <c r="DG27" s="593"/>
      <c r="DH27" s="593"/>
      <c r="DI27" s="601"/>
      <c r="DJ27" s="601"/>
      <c r="DK27" s="601"/>
      <c r="DL27" s="601"/>
      <c r="DM27" s="601"/>
      <c r="DN27" s="601"/>
      <c r="DO27" s="601"/>
      <c r="DP27" s="601"/>
      <c r="DQ27" s="601"/>
      <c r="DR27" s="601"/>
      <c r="DS27" s="601"/>
      <c r="DT27" s="601"/>
      <c r="DU27" s="601"/>
      <c r="DV27" s="601"/>
      <c r="DW27" s="601"/>
      <c r="DX27" s="601"/>
      <c r="DY27" s="601"/>
      <c r="DZ27" s="601"/>
      <c r="EA27" s="601"/>
      <c r="EB27" s="601"/>
      <c r="EC27" s="601"/>
      <c r="ED27" s="601"/>
      <c r="EE27" s="601"/>
      <c r="EF27" s="601"/>
      <c r="EG27" s="601"/>
      <c r="EH27" s="601"/>
      <c r="EI27" s="601"/>
      <c r="EJ27" s="601"/>
      <c r="EK27" s="601"/>
      <c r="EL27" s="601"/>
      <c r="EM27" s="601"/>
      <c r="EN27" s="601"/>
      <c r="EO27" s="601"/>
      <c r="EP27" s="601"/>
      <c r="EQ27" s="601"/>
      <c r="ER27" s="601"/>
      <c r="ES27" s="601"/>
      <c r="ET27" s="601"/>
      <c r="EU27" s="601"/>
      <c r="EV27" s="601"/>
      <c r="EW27" s="601"/>
      <c r="EX27" s="601"/>
    </row>
    <row r="28" spans="1:163" s="598" customFormat="1" ht="15.75" customHeight="1">
      <c r="A28" s="599"/>
      <c r="B28" s="600"/>
      <c r="C28" s="601"/>
      <c r="D28" s="601"/>
      <c r="E28" s="602"/>
      <c r="F28" s="601"/>
      <c r="G28" s="601"/>
      <c r="H28" s="601"/>
      <c r="I28" s="601"/>
      <c r="J28" s="601"/>
      <c r="K28" s="601"/>
      <c r="L28" s="601"/>
      <c r="M28" s="601"/>
      <c r="N28" s="601"/>
      <c r="O28" s="601"/>
      <c r="P28" s="601"/>
      <c r="Q28" s="601"/>
      <c r="R28" s="601"/>
      <c r="S28" s="601"/>
      <c r="T28" s="601"/>
      <c r="U28" s="601"/>
      <c r="V28" s="601"/>
      <c r="W28" s="601"/>
      <c r="X28" s="601"/>
      <c r="Y28" s="601"/>
      <c r="Z28" s="601"/>
      <c r="AA28" s="601"/>
      <c r="AB28" s="601"/>
      <c r="AC28" s="601"/>
      <c r="AD28" s="601"/>
      <c r="AE28" s="601"/>
      <c r="AF28" s="601"/>
      <c r="AG28" s="601"/>
      <c r="AH28" s="601"/>
      <c r="AI28" s="601"/>
      <c r="AJ28" s="601"/>
      <c r="AK28" s="601"/>
      <c r="AL28" s="601"/>
      <c r="AM28" s="601"/>
      <c r="AN28" s="601"/>
      <c r="AO28" s="601"/>
      <c r="AP28" s="601"/>
      <c r="AQ28" s="601"/>
      <c r="AR28" s="601"/>
      <c r="AS28" s="601"/>
      <c r="AT28" s="601"/>
      <c r="AU28" s="601"/>
      <c r="AV28" s="601"/>
      <c r="AW28" s="601"/>
      <c r="AX28" s="601"/>
      <c r="AY28" s="601"/>
      <c r="AZ28" s="601"/>
      <c r="BA28" s="601"/>
      <c r="BB28" s="601"/>
      <c r="BC28" s="601"/>
      <c r="BD28" s="601"/>
      <c r="BE28" s="601"/>
      <c r="BF28" s="601"/>
      <c r="BG28" s="601"/>
      <c r="BH28" s="601"/>
      <c r="BI28" s="601"/>
      <c r="BJ28" s="601"/>
      <c r="BK28" s="601"/>
      <c r="BL28" s="601"/>
      <c r="BM28" s="601"/>
      <c r="BN28" s="601"/>
      <c r="BO28" s="601"/>
      <c r="BP28" s="601"/>
      <c r="BQ28" s="601"/>
      <c r="BR28" s="601"/>
      <c r="BS28" s="601"/>
      <c r="BT28" s="601"/>
      <c r="BU28" s="601"/>
      <c r="BV28" s="601"/>
      <c r="BW28" s="601"/>
      <c r="BX28" s="601"/>
      <c r="BY28" s="601"/>
      <c r="BZ28" s="601"/>
      <c r="CA28" s="601"/>
      <c r="CB28" s="601"/>
      <c r="CC28" s="601"/>
      <c r="CD28" s="601"/>
      <c r="CE28" s="601"/>
      <c r="CF28" s="601"/>
      <c r="CG28" s="601"/>
      <c r="CH28" s="601"/>
      <c r="CI28" s="601"/>
      <c r="CJ28" s="601"/>
      <c r="CK28" s="601"/>
      <c r="CL28" s="601"/>
      <c r="CM28" s="601"/>
      <c r="CN28" s="601"/>
      <c r="CO28" s="601"/>
      <c r="CP28" s="601"/>
      <c r="CQ28" s="601"/>
      <c r="CR28" s="601"/>
      <c r="CS28" s="601"/>
      <c r="CT28" s="601"/>
      <c r="CU28" s="601"/>
      <c r="CV28" s="601"/>
      <c r="CW28" s="601"/>
      <c r="CX28" s="601"/>
      <c r="CY28" s="601"/>
      <c r="CZ28" s="601"/>
      <c r="DA28" s="601"/>
      <c r="DB28" s="603"/>
      <c r="DC28" s="601"/>
      <c r="DD28" s="604"/>
      <c r="DE28" s="593"/>
      <c r="DF28" s="601"/>
      <c r="DG28" s="593"/>
      <c r="DH28" s="593"/>
      <c r="DI28" s="601"/>
      <c r="DJ28" s="601"/>
      <c r="DK28" s="601"/>
      <c r="DL28" s="601"/>
      <c r="DM28" s="601"/>
      <c r="DN28" s="601"/>
      <c r="DO28" s="601"/>
      <c r="DP28" s="601"/>
      <c r="DQ28" s="601"/>
      <c r="DR28" s="601"/>
      <c r="DS28" s="601"/>
      <c r="DT28" s="601"/>
      <c r="DU28" s="601"/>
      <c r="DV28" s="601"/>
      <c r="DW28" s="601"/>
      <c r="DX28" s="601"/>
      <c r="DY28" s="601"/>
      <c r="DZ28" s="601"/>
      <c r="EA28" s="601"/>
      <c r="EB28" s="601"/>
      <c r="EC28" s="601"/>
      <c r="ED28" s="601"/>
      <c r="EE28" s="601"/>
      <c r="EF28" s="601"/>
      <c r="EG28" s="601"/>
      <c r="EH28" s="601"/>
      <c r="EI28" s="601"/>
      <c r="EJ28" s="593"/>
      <c r="EK28" s="593"/>
      <c r="EL28" s="593"/>
      <c r="EM28" s="601"/>
      <c r="EN28" s="601"/>
      <c r="EO28" s="601"/>
      <c r="EP28" s="601"/>
      <c r="EQ28" s="601"/>
      <c r="ER28" s="601"/>
      <c r="ES28" s="601"/>
      <c r="ET28" s="601"/>
      <c r="EU28" s="601"/>
      <c r="EV28" s="601"/>
      <c r="EW28" s="601"/>
      <c r="EX28" s="601"/>
    </row>
    <row r="29" spans="1:163" s="598" customFormat="1" ht="15.75" customHeight="1">
      <c r="A29" s="599"/>
      <c r="B29" s="600"/>
      <c r="C29" s="601"/>
      <c r="D29" s="601"/>
      <c r="E29" s="602"/>
      <c r="F29" s="601"/>
      <c r="G29" s="601"/>
      <c r="H29" s="601"/>
      <c r="I29" s="601"/>
      <c r="J29" s="601"/>
      <c r="K29" s="601"/>
      <c r="L29" s="601"/>
      <c r="M29" s="601"/>
      <c r="N29" s="601"/>
      <c r="O29" s="601"/>
      <c r="P29" s="601"/>
      <c r="Q29" s="601"/>
      <c r="R29" s="601"/>
      <c r="S29" s="601"/>
      <c r="T29" s="601"/>
      <c r="U29" s="601"/>
      <c r="V29" s="601"/>
      <c r="W29" s="601"/>
      <c r="X29" s="601"/>
      <c r="Y29" s="601"/>
      <c r="Z29" s="601"/>
      <c r="AA29" s="601"/>
      <c r="AB29" s="601"/>
      <c r="AC29" s="601"/>
      <c r="AD29" s="601"/>
      <c r="AE29" s="391"/>
      <c r="AF29" s="601"/>
      <c r="AG29" s="601"/>
      <c r="AH29" s="601"/>
      <c r="AI29" s="601"/>
      <c r="AJ29" s="601"/>
      <c r="AK29" s="601"/>
      <c r="AL29" s="601"/>
      <c r="AM29" s="601"/>
      <c r="AN29" s="601"/>
      <c r="AO29" s="601"/>
      <c r="AP29" s="601"/>
      <c r="AQ29" s="601"/>
      <c r="AR29" s="593"/>
      <c r="AS29" s="601"/>
      <c r="AT29" s="601"/>
      <c r="AU29" s="601"/>
      <c r="AV29" s="601"/>
      <c r="AW29" s="601"/>
      <c r="AX29" s="601"/>
      <c r="AY29" s="601"/>
      <c r="AZ29" s="593"/>
      <c r="BA29" s="601"/>
      <c r="BB29" s="601"/>
      <c r="BC29" s="601"/>
      <c r="BD29" s="601"/>
      <c r="BE29" s="601"/>
      <c r="BF29" s="601"/>
      <c r="BG29" s="601"/>
      <c r="BH29" s="601"/>
      <c r="BI29" s="601"/>
      <c r="BJ29" s="593"/>
      <c r="BK29" s="601"/>
      <c r="BL29" s="601"/>
      <c r="BM29" s="601"/>
      <c r="BN29" s="601"/>
      <c r="BO29" s="601"/>
      <c r="BP29" s="601"/>
      <c r="BQ29" s="601"/>
      <c r="BR29" s="601"/>
      <c r="BS29" s="601"/>
      <c r="BT29" s="601"/>
      <c r="BU29" s="601"/>
      <c r="BV29" s="601"/>
      <c r="BW29" s="601"/>
      <c r="BX29" s="601"/>
      <c r="BY29" s="601"/>
      <c r="BZ29" s="601"/>
      <c r="CA29" s="601"/>
      <c r="CB29" s="601"/>
      <c r="CC29" s="601"/>
      <c r="CD29" s="601"/>
      <c r="CE29" s="601"/>
      <c r="CF29" s="601"/>
      <c r="CG29" s="601"/>
      <c r="CH29" s="601"/>
      <c r="CI29" s="601"/>
      <c r="CJ29" s="601"/>
      <c r="CK29" s="601"/>
      <c r="CL29" s="601"/>
      <c r="CM29" s="601"/>
      <c r="CN29" s="601"/>
      <c r="CO29" s="601"/>
      <c r="CP29" s="601"/>
      <c r="CQ29" s="601"/>
      <c r="CR29" s="601"/>
      <c r="CS29" s="601"/>
      <c r="CT29" s="601"/>
      <c r="CU29" s="601"/>
      <c r="CV29" s="601"/>
      <c r="CW29" s="601"/>
      <c r="CX29" s="601"/>
      <c r="CY29" s="601"/>
      <c r="CZ29" s="601"/>
      <c r="DA29" s="601"/>
      <c r="DB29" s="601"/>
      <c r="DC29" s="593"/>
      <c r="DD29" s="601"/>
      <c r="DE29" s="593"/>
      <c r="DF29" s="593"/>
      <c r="DG29" s="593"/>
      <c r="DH29" s="593"/>
      <c r="DI29" s="601"/>
      <c r="DJ29" s="601"/>
      <c r="DK29" s="601"/>
      <c r="DL29" s="601"/>
      <c r="DM29" s="601"/>
      <c r="DN29" s="601"/>
      <c r="DO29" s="601"/>
      <c r="DP29" s="601"/>
      <c r="DQ29" s="601"/>
      <c r="DR29" s="601"/>
      <c r="DS29" s="601"/>
      <c r="DT29" s="601"/>
      <c r="DU29" s="601"/>
      <c r="DV29" s="601"/>
      <c r="DW29" s="601"/>
      <c r="DX29" s="601"/>
      <c r="DY29" s="601"/>
      <c r="DZ29" s="601"/>
      <c r="EA29" s="601"/>
      <c r="EB29" s="601"/>
      <c r="EC29" s="601"/>
      <c r="ED29" s="601"/>
      <c r="EE29" s="601"/>
      <c r="EF29" s="601"/>
      <c r="EG29" s="601"/>
      <c r="EH29" s="601"/>
      <c r="EI29" s="601"/>
      <c r="EJ29" s="601"/>
      <c r="EK29" s="601"/>
      <c r="EL29" s="601"/>
      <c r="EM29" s="601"/>
      <c r="EN29" s="601"/>
      <c r="EO29" s="601"/>
      <c r="EP29" s="601"/>
      <c r="EQ29" s="601"/>
      <c r="ER29" s="601"/>
      <c r="ES29" s="601"/>
      <c r="ET29" s="601"/>
      <c r="EU29" s="601"/>
      <c r="EV29" s="601"/>
      <c r="EW29" s="601"/>
      <c r="EX29" s="601"/>
    </row>
    <row r="30" spans="1:163" s="598" customFormat="1" ht="15.75" customHeight="1">
      <c r="A30" s="599"/>
      <c r="B30" s="600"/>
      <c r="C30" s="601"/>
      <c r="D30" s="601"/>
      <c r="E30" s="602"/>
      <c r="F30" s="601"/>
      <c r="G30" s="601"/>
      <c r="H30" s="601"/>
      <c r="I30" s="601"/>
      <c r="J30" s="601"/>
      <c r="K30" s="601"/>
      <c r="L30" s="601"/>
      <c r="M30" s="601"/>
      <c r="N30" s="601"/>
      <c r="O30" s="601"/>
      <c r="P30" s="601"/>
      <c r="Q30" s="601"/>
      <c r="R30" s="601"/>
      <c r="S30" s="601"/>
      <c r="T30" s="601"/>
      <c r="U30" s="601"/>
      <c r="V30" s="601"/>
      <c r="W30" s="601"/>
      <c r="X30" s="601"/>
      <c r="Y30" s="601"/>
      <c r="Z30" s="601"/>
      <c r="AA30" s="601"/>
      <c r="AB30" s="601"/>
      <c r="AC30" s="601"/>
      <c r="AD30" s="601"/>
      <c r="AE30" s="601"/>
      <c r="AF30" s="601"/>
      <c r="AG30" s="601"/>
      <c r="AH30" s="601"/>
      <c r="AI30" s="601"/>
      <c r="AJ30" s="601"/>
      <c r="AK30" s="601"/>
      <c r="AL30" s="601"/>
      <c r="AM30" s="601"/>
      <c r="AN30" s="601"/>
      <c r="AO30" s="601"/>
      <c r="AP30" s="601"/>
      <c r="AQ30" s="601"/>
      <c r="AR30" s="601"/>
      <c r="AS30" s="601"/>
      <c r="AT30" s="601"/>
      <c r="AU30" s="601"/>
      <c r="AV30" s="601"/>
      <c r="AW30" s="601"/>
      <c r="AX30" s="601"/>
      <c r="AY30" s="601"/>
      <c r="AZ30" s="601"/>
      <c r="BA30" s="601"/>
      <c r="BB30" s="601"/>
      <c r="BC30" s="601"/>
      <c r="BD30" s="601"/>
      <c r="BE30" s="601"/>
      <c r="BF30" s="601"/>
      <c r="BG30" s="601"/>
      <c r="BH30" s="601"/>
      <c r="BI30" s="601"/>
      <c r="BJ30" s="601"/>
      <c r="BK30" s="601"/>
      <c r="BL30" s="601"/>
      <c r="BM30" s="601"/>
      <c r="BN30" s="601"/>
      <c r="BO30" s="601"/>
      <c r="BP30" s="601"/>
      <c r="BQ30" s="601"/>
      <c r="BR30" s="601"/>
      <c r="BS30" s="601"/>
      <c r="BT30" s="601"/>
      <c r="BU30" s="601"/>
      <c r="BV30" s="601"/>
      <c r="BW30" s="601"/>
      <c r="BX30" s="601"/>
      <c r="BY30" s="601"/>
      <c r="BZ30" s="601"/>
      <c r="CA30" s="601"/>
      <c r="CB30" s="601"/>
      <c r="CC30" s="601"/>
      <c r="CD30" s="601"/>
      <c r="CE30" s="601"/>
      <c r="CF30" s="601"/>
      <c r="CG30" s="601"/>
      <c r="CH30" s="601"/>
      <c r="CI30" s="601"/>
      <c r="CJ30" s="601"/>
      <c r="CK30" s="601"/>
      <c r="CL30" s="601"/>
      <c r="CM30" s="601"/>
      <c r="CN30" s="601"/>
      <c r="CO30" s="601"/>
      <c r="CP30" s="601"/>
      <c r="CQ30" s="601"/>
      <c r="CR30" s="601"/>
      <c r="CS30" s="601"/>
      <c r="CT30" s="601"/>
      <c r="CU30" s="601"/>
      <c r="CV30" s="601"/>
      <c r="CW30" s="601"/>
      <c r="CX30" s="601"/>
      <c r="CY30" s="601"/>
      <c r="CZ30" s="601"/>
      <c r="DA30" s="601"/>
      <c r="DB30" s="601"/>
      <c r="DC30" s="603"/>
      <c r="DD30" s="601"/>
      <c r="DE30" s="601"/>
      <c r="DF30" s="601"/>
      <c r="DG30" s="601"/>
      <c r="DH30" s="593"/>
      <c r="DI30" s="601"/>
      <c r="DJ30" s="601"/>
      <c r="DK30" s="601"/>
      <c r="DL30" s="601"/>
      <c r="DM30" s="601"/>
      <c r="DN30" s="601"/>
      <c r="DO30" s="601"/>
      <c r="DP30" s="601"/>
      <c r="DQ30" s="601"/>
      <c r="DR30" s="601"/>
      <c r="DS30" s="601"/>
      <c r="DT30" s="601"/>
      <c r="DU30" s="601"/>
      <c r="DV30" s="601"/>
      <c r="DW30" s="601"/>
      <c r="DX30" s="601"/>
      <c r="DY30" s="601"/>
      <c r="DZ30" s="601"/>
      <c r="EA30" s="601"/>
      <c r="EB30" s="601"/>
      <c r="EC30" s="601"/>
      <c r="ED30" s="601"/>
      <c r="EE30" s="601"/>
      <c r="EF30" s="601"/>
      <c r="EG30" s="601"/>
      <c r="EH30" s="601"/>
      <c r="EI30" s="601"/>
      <c r="EJ30" s="601"/>
      <c r="EK30" s="601"/>
      <c r="EL30" s="601"/>
      <c r="EM30" s="601"/>
      <c r="EN30" s="601"/>
      <c r="EO30" s="601"/>
      <c r="EP30" s="601"/>
      <c r="EQ30" s="601"/>
      <c r="ER30" s="601"/>
      <c r="ES30" s="601"/>
      <c r="ET30" s="601"/>
      <c r="EU30" s="601"/>
      <c r="EV30" s="601"/>
      <c r="EW30" s="601"/>
      <c r="EX30" s="601"/>
    </row>
    <row r="31" spans="1:163" s="598" customFormat="1" ht="15.75" customHeight="1">
      <c r="A31" s="599"/>
      <c r="B31" s="600"/>
      <c r="C31" s="601"/>
      <c r="D31" s="601"/>
      <c r="E31" s="602"/>
      <c r="F31" s="601"/>
      <c r="G31" s="601"/>
      <c r="H31" s="601"/>
      <c r="I31" s="601"/>
      <c r="J31" s="601"/>
      <c r="K31" s="601"/>
      <c r="L31" s="601"/>
      <c r="M31" s="601"/>
      <c r="N31" s="601"/>
      <c r="O31" s="601"/>
      <c r="P31" s="601"/>
      <c r="Q31" s="601"/>
      <c r="R31" s="601"/>
      <c r="S31" s="601"/>
      <c r="T31" s="601"/>
      <c r="U31" s="601"/>
      <c r="V31" s="601"/>
      <c r="W31" s="601"/>
      <c r="X31" s="601"/>
      <c r="Y31" s="601"/>
      <c r="Z31" s="601"/>
      <c r="AA31" s="601"/>
      <c r="AB31" s="601"/>
      <c r="AC31" s="601"/>
      <c r="AD31" s="601"/>
      <c r="AE31" s="601"/>
      <c r="AF31" s="601"/>
      <c r="AG31" s="601"/>
      <c r="AH31" s="601"/>
      <c r="AI31" s="601"/>
      <c r="AJ31" s="601"/>
      <c r="AK31" s="601"/>
      <c r="AL31" s="601"/>
      <c r="AM31" s="601"/>
      <c r="AN31" s="601"/>
      <c r="AO31" s="601"/>
      <c r="AP31" s="601"/>
      <c r="AQ31" s="601"/>
      <c r="AR31" s="601"/>
      <c r="AS31" s="601"/>
      <c r="AT31" s="601"/>
      <c r="AU31" s="601"/>
      <c r="AV31" s="601"/>
      <c r="AW31" s="601"/>
      <c r="AX31" s="601"/>
      <c r="AY31" s="601"/>
      <c r="AZ31" s="601"/>
      <c r="BA31" s="601"/>
      <c r="BB31" s="601"/>
      <c r="BC31" s="601"/>
      <c r="BD31" s="601"/>
      <c r="BE31" s="601"/>
      <c r="BF31" s="601"/>
      <c r="BG31" s="601"/>
      <c r="BH31" s="601"/>
      <c r="BI31" s="601"/>
      <c r="BJ31" s="601"/>
      <c r="BK31" s="601"/>
      <c r="BL31" s="601"/>
      <c r="BM31" s="601"/>
      <c r="BN31" s="601"/>
      <c r="BO31" s="601"/>
      <c r="BP31" s="601"/>
      <c r="BQ31" s="601"/>
      <c r="BR31" s="601"/>
      <c r="BS31" s="601"/>
      <c r="BT31" s="601"/>
      <c r="BU31" s="601"/>
      <c r="BV31" s="601"/>
      <c r="BW31" s="601"/>
      <c r="BX31" s="601"/>
      <c r="BY31" s="601"/>
      <c r="BZ31" s="601"/>
      <c r="CA31" s="601"/>
      <c r="CB31" s="601"/>
      <c r="CC31" s="601"/>
      <c r="CD31" s="601"/>
      <c r="CE31" s="601"/>
      <c r="CF31" s="601"/>
      <c r="CG31" s="601"/>
      <c r="CH31" s="601"/>
      <c r="CI31" s="601"/>
      <c r="CJ31" s="601"/>
      <c r="CK31" s="601"/>
      <c r="CL31" s="601"/>
      <c r="CM31" s="601"/>
      <c r="CN31" s="601"/>
      <c r="CO31" s="601"/>
      <c r="CP31" s="601"/>
      <c r="CQ31" s="601"/>
      <c r="CR31" s="601"/>
      <c r="CS31" s="601"/>
      <c r="CT31" s="601"/>
      <c r="CU31" s="601"/>
      <c r="CV31" s="601"/>
      <c r="CW31" s="601"/>
      <c r="CX31" s="601"/>
      <c r="CY31" s="601"/>
      <c r="CZ31" s="601"/>
      <c r="DA31" s="601"/>
      <c r="DB31" s="601"/>
      <c r="DC31" s="601"/>
      <c r="DD31" s="604"/>
      <c r="DE31" s="601"/>
      <c r="DF31" s="601"/>
      <c r="DG31" s="601"/>
      <c r="DH31" s="601"/>
      <c r="DI31" s="601"/>
      <c r="DJ31" s="601"/>
      <c r="DK31" s="601"/>
      <c r="DL31" s="601"/>
      <c r="DM31" s="601"/>
      <c r="DN31" s="601"/>
      <c r="DO31" s="601"/>
      <c r="DP31" s="601"/>
      <c r="DQ31" s="601"/>
      <c r="DR31" s="601"/>
      <c r="DS31" s="601"/>
      <c r="DT31" s="601"/>
      <c r="DU31" s="601"/>
      <c r="DV31" s="601"/>
      <c r="DW31" s="601"/>
      <c r="DX31" s="601"/>
      <c r="DY31" s="601"/>
      <c r="DZ31" s="601"/>
      <c r="EA31" s="601"/>
      <c r="EB31" s="601"/>
      <c r="EC31" s="601"/>
      <c r="ED31" s="601"/>
      <c r="EE31" s="601"/>
      <c r="EF31" s="601"/>
      <c r="EG31" s="601"/>
      <c r="EH31" s="601"/>
      <c r="EI31" s="601"/>
      <c r="EJ31" s="601"/>
      <c r="EK31" s="601"/>
      <c r="EL31" s="601"/>
      <c r="EM31" s="601"/>
      <c r="EN31" s="601"/>
      <c r="EO31" s="601"/>
      <c r="EP31" s="601"/>
      <c r="EQ31" s="601"/>
      <c r="ER31" s="601"/>
      <c r="ES31" s="601"/>
      <c r="ET31" s="601"/>
      <c r="EU31" s="601"/>
      <c r="EV31" s="601"/>
      <c r="EW31" s="601"/>
      <c r="EX31" s="601"/>
    </row>
    <row r="32" spans="1:163" s="598" customFormat="1" ht="15.75" customHeight="1">
      <c r="A32" s="599"/>
      <c r="B32" s="600"/>
      <c r="C32" s="601"/>
      <c r="D32" s="601"/>
      <c r="E32" s="602"/>
      <c r="F32" s="601"/>
      <c r="G32" s="601"/>
      <c r="H32" s="601"/>
      <c r="I32" s="601"/>
      <c r="J32" s="601"/>
      <c r="K32" s="601"/>
      <c r="L32" s="601"/>
      <c r="M32" s="601"/>
      <c r="N32" s="601"/>
      <c r="O32" s="601"/>
      <c r="P32" s="601"/>
      <c r="Q32" s="601"/>
      <c r="R32" s="601"/>
      <c r="S32" s="601"/>
      <c r="T32" s="601"/>
      <c r="U32" s="601"/>
      <c r="V32" s="601"/>
      <c r="W32" s="601"/>
      <c r="X32" s="601"/>
      <c r="Y32" s="601"/>
      <c r="Z32" s="601"/>
      <c r="AA32" s="601"/>
      <c r="AB32" s="601"/>
      <c r="AC32" s="601"/>
      <c r="AD32" s="601"/>
      <c r="AE32" s="601"/>
      <c r="AF32" s="601"/>
      <c r="AG32" s="601"/>
      <c r="AH32" s="601"/>
      <c r="AI32" s="601"/>
      <c r="AJ32" s="601"/>
      <c r="AK32" s="601"/>
      <c r="AL32" s="601"/>
      <c r="AM32" s="601"/>
      <c r="AN32" s="601"/>
      <c r="AO32" s="601"/>
      <c r="AP32" s="601"/>
      <c r="AQ32" s="601"/>
      <c r="AR32" s="601"/>
      <c r="AS32" s="601"/>
      <c r="AT32" s="601"/>
      <c r="AU32" s="601"/>
      <c r="AV32" s="593"/>
      <c r="AW32" s="593"/>
      <c r="AX32" s="593"/>
      <c r="AY32" s="601"/>
      <c r="AZ32" s="601"/>
      <c r="BA32" s="601"/>
      <c r="BB32" s="601"/>
      <c r="BC32" s="601"/>
      <c r="BD32" s="601"/>
      <c r="BE32" s="601"/>
      <c r="BF32" s="601"/>
      <c r="BG32" s="601"/>
      <c r="BH32" s="601"/>
      <c r="BI32" s="601"/>
      <c r="BJ32" s="601"/>
      <c r="BK32" s="601"/>
      <c r="BL32" s="601"/>
      <c r="BM32" s="601"/>
      <c r="BN32" s="601"/>
      <c r="BO32" s="601"/>
      <c r="BP32" s="601"/>
      <c r="BQ32" s="601"/>
      <c r="BR32" s="601"/>
      <c r="BS32" s="601"/>
      <c r="BT32" s="601"/>
      <c r="BU32" s="601"/>
      <c r="BV32" s="601"/>
      <c r="BW32" s="601"/>
      <c r="BX32" s="601"/>
      <c r="BY32" s="601"/>
      <c r="BZ32" s="601"/>
      <c r="CA32" s="601"/>
      <c r="CB32" s="601"/>
      <c r="CC32" s="601"/>
      <c r="CD32" s="601"/>
      <c r="CE32" s="601"/>
      <c r="CF32" s="601"/>
      <c r="CG32" s="601"/>
      <c r="CH32" s="601"/>
      <c r="CI32" s="601"/>
      <c r="CJ32" s="601"/>
      <c r="CK32" s="601"/>
      <c r="CL32" s="601"/>
      <c r="CM32" s="601"/>
      <c r="CN32" s="601"/>
      <c r="CO32" s="601"/>
      <c r="CP32" s="601"/>
      <c r="CQ32" s="601"/>
      <c r="CR32" s="601"/>
      <c r="CS32" s="601"/>
      <c r="CT32" s="601"/>
      <c r="CU32" s="601"/>
      <c r="CV32" s="601"/>
      <c r="CW32" s="601"/>
      <c r="CX32" s="601"/>
      <c r="CY32" s="601"/>
      <c r="CZ32" s="601"/>
      <c r="DA32" s="601"/>
      <c r="DB32" s="601"/>
      <c r="DC32" s="603"/>
      <c r="DD32" s="601"/>
      <c r="DE32" s="603"/>
      <c r="DF32" s="601"/>
      <c r="DG32" s="593"/>
      <c r="DH32" s="593"/>
      <c r="DI32" s="593"/>
      <c r="DJ32" s="593"/>
      <c r="DK32" s="593"/>
      <c r="DL32" s="593"/>
      <c r="DM32" s="601"/>
      <c r="DN32" s="601"/>
      <c r="DO32" s="601"/>
      <c r="DP32" s="601"/>
      <c r="DQ32" s="601"/>
      <c r="DR32" s="601"/>
      <c r="DS32" s="601"/>
      <c r="DT32" s="601"/>
      <c r="DU32" s="601"/>
      <c r="DV32" s="601"/>
      <c r="DW32" s="601"/>
      <c r="DX32" s="601"/>
      <c r="DY32" s="601"/>
      <c r="DZ32" s="601"/>
      <c r="EA32" s="601"/>
      <c r="EB32" s="601"/>
      <c r="EC32" s="601"/>
      <c r="ED32" s="601"/>
      <c r="EE32" s="601"/>
      <c r="EF32" s="601"/>
      <c r="EG32" s="601"/>
      <c r="EH32" s="601"/>
      <c r="EI32" s="601"/>
      <c r="EJ32" s="601"/>
      <c r="EK32" s="601"/>
      <c r="EL32" s="601"/>
      <c r="EM32" s="601"/>
      <c r="EN32" s="601"/>
      <c r="EO32" s="601"/>
      <c r="EP32" s="601"/>
      <c r="EQ32" s="601"/>
      <c r="ER32" s="601"/>
      <c r="ES32" s="601"/>
      <c r="ET32" s="601"/>
      <c r="EU32" s="601"/>
      <c r="EV32" s="601"/>
      <c r="EW32" s="601"/>
      <c r="EX32" s="601"/>
    </row>
    <row r="33" spans="1:154" s="598" customFormat="1" ht="15.75" customHeight="1">
      <c r="A33" s="599"/>
      <c r="B33" s="600"/>
      <c r="C33" s="601"/>
      <c r="D33" s="601"/>
      <c r="E33" s="602"/>
      <c r="F33" s="601"/>
      <c r="G33" s="601"/>
      <c r="H33" s="601"/>
      <c r="I33" s="601"/>
      <c r="J33" s="601"/>
      <c r="K33" s="601"/>
      <c r="L33" s="601"/>
      <c r="M33" s="601"/>
      <c r="N33" s="601"/>
      <c r="O33" s="601"/>
      <c r="P33" s="601"/>
      <c r="Q33" s="601"/>
      <c r="R33" s="601"/>
      <c r="S33" s="601"/>
      <c r="T33" s="601"/>
      <c r="U33" s="601"/>
      <c r="V33" s="601"/>
      <c r="W33" s="601"/>
      <c r="X33" s="601"/>
      <c r="Y33" s="601"/>
      <c r="Z33" s="601"/>
      <c r="AA33" s="601"/>
      <c r="AB33" s="601"/>
      <c r="AC33" s="601"/>
      <c r="AD33" s="601"/>
      <c r="AE33" s="601"/>
      <c r="AF33" s="601"/>
      <c r="AG33" s="601"/>
      <c r="AH33" s="601"/>
      <c r="AI33" s="601"/>
      <c r="AJ33" s="601"/>
      <c r="AK33" s="601"/>
      <c r="AL33" s="601"/>
      <c r="AM33" s="601"/>
      <c r="AN33" s="601"/>
      <c r="AO33" s="601"/>
      <c r="AP33" s="601"/>
      <c r="AQ33" s="601"/>
      <c r="AR33" s="601"/>
      <c r="AS33" s="601"/>
      <c r="AT33" s="601"/>
      <c r="AU33" s="601"/>
      <c r="AV33" s="601"/>
      <c r="AW33" s="601"/>
      <c r="AX33" s="601"/>
      <c r="AY33" s="601"/>
      <c r="AZ33" s="601"/>
      <c r="BA33" s="601"/>
      <c r="BB33" s="601"/>
      <c r="BC33" s="601"/>
      <c r="BD33" s="601"/>
      <c r="BE33" s="601"/>
      <c r="BF33" s="601"/>
      <c r="BG33" s="601"/>
      <c r="BH33" s="601"/>
      <c r="BI33" s="601"/>
      <c r="BJ33" s="601"/>
      <c r="BK33" s="601"/>
      <c r="BL33" s="601"/>
      <c r="BM33" s="601"/>
      <c r="BN33" s="601"/>
      <c r="BO33" s="601"/>
      <c r="BP33" s="601"/>
      <c r="BQ33" s="601"/>
      <c r="BR33" s="601"/>
      <c r="BS33" s="601"/>
      <c r="BT33" s="601"/>
      <c r="BU33" s="601"/>
      <c r="BV33" s="601"/>
      <c r="BW33" s="601"/>
      <c r="BX33" s="601"/>
      <c r="BY33" s="601"/>
      <c r="BZ33" s="601"/>
      <c r="CA33" s="601"/>
      <c r="CB33" s="601"/>
      <c r="CC33" s="601"/>
      <c r="CD33" s="601"/>
      <c r="CE33" s="601"/>
      <c r="CF33" s="601"/>
      <c r="CG33" s="601"/>
      <c r="CH33" s="601"/>
      <c r="CI33" s="601"/>
      <c r="CJ33" s="601"/>
      <c r="CK33" s="601"/>
      <c r="CL33" s="601"/>
      <c r="CM33" s="601"/>
      <c r="CN33" s="601"/>
      <c r="CO33" s="601"/>
      <c r="CP33" s="601"/>
      <c r="CQ33" s="601"/>
      <c r="CR33" s="601"/>
      <c r="CS33" s="601"/>
      <c r="CT33" s="601"/>
      <c r="CU33" s="601"/>
      <c r="CV33" s="601"/>
      <c r="CW33" s="601"/>
      <c r="CX33" s="601"/>
      <c r="CY33" s="601"/>
      <c r="CZ33" s="601"/>
      <c r="DA33" s="601"/>
      <c r="DB33" s="601"/>
      <c r="DC33" s="603"/>
      <c r="DD33" s="604"/>
      <c r="DE33" s="603"/>
      <c r="DF33" s="601"/>
      <c r="DG33" s="601"/>
      <c r="DH33" s="603"/>
      <c r="DI33" s="601"/>
      <c r="DJ33" s="601"/>
      <c r="DK33" s="601"/>
      <c r="DL33" s="601"/>
      <c r="DM33" s="601"/>
      <c r="DN33" s="601"/>
      <c r="DO33" s="601"/>
      <c r="DP33" s="601"/>
      <c r="DQ33" s="601"/>
      <c r="DR33" s="601"/>
      <c r="DS33" s="601"/>
      <c r="DT33" s="593"/>
      <c r="DU33" s="593"/>
      <c r="DV33" s="593"/>
      <c r="DW33" s="593"/>
      <c r="DX33" s="593"/>
      <c r="DY33" s="593"/>
      <c r="DZ33" s="593"/>
      <c r="EA33" s="593"/>
      <c r="EB33" s="593"/>
      <c r="EC33" s="593"/>
      <c r="ED33" s="593"/>
      <c r="EE33" s="593"/>
      <c r="EF33" s="593"/>
      <c r="EG33" s="593"/>
      <c r="EH33" s="593"/>
      <c r="EI33" s="593"/>
      <c r="EJ33" s="593"/>
      <c r="EK33" s="593"/>
      <c r="EL33" s="593"/>
      <c r="EM33" s="593"/>
      <c r="EN33" s="593"/>
      <c r="EO33" s="593"/>
      <c r="EP33" s="593"/>
      <c r="EQ33" s="593"/>
      <c r="ER33" s="593"/>
      <c r="ES33" s="593"/>
      <c r="ET33" s="593"/>
      <c r="EU33" s="593"/>
      <c r="EV33" s="593"/>
      <c r="EW33" s="593"/>
      <c r="EX33" s="593"/>
    </row>
    <row r="34" spans="1:154" s="598" customFormat="1" ht="15.75" customHeight="1">
      <c r="A34" s="599"/>
      <c r="B34" s="600"/>
      <c r="C34" s="601"/>
      <c r="D34" s="601"/>
      <c r="E34" s="602"/>
      <c r="F34" s="601"/>
      <c r="G34" s="601"/>
      <c r="H34" s="601"/>
      <c r="I34" s="601"/>
      <c r="J34" s="601"/>
      <c r="K34" s="601"/>
      <c r="L34" s="601"/>
      <c r="M34" s="601"/>
      <c r="N34" s="601"/>
      <c r="O34" s="601"/>
      <c r="P34" s="601"/>
      <c r="Q34" s="601"/>
      <c r="R34" s="601"/>
      <c r="S34" s="601"/>
      <c r="T34" s="601"/>
      <c r="U34" s="601"/>
      <c r="V34" s="601"/>
      <c r="W34" s="601"/>
      <c r="X34" s="601"/>
      <c r="Y34" s="601"/>
      <c r="Z34" s="601"/>
      <c r="AA34" s="601"/>
      <c r="AB34" s="601"/>
      <c r="AC34" s="601"/>
      <c r="AD34" s="601"/>
      <c r="AE34" s="391"/>
      <c r="AF34" s="391"/>
      <c r="AG34" s="391"/>
      <c r="AH34" s="391"/>
      <c r="AI34" s="391"/>
      <c r="AJ34" s="391"/>
      <c r="AK34" s="391"/>
      <c r="AL34" s="391"/>
      <c r="AM34" s="391"/>
      <c r="AN34" s="391"/>
      <c r="AO34" s="391"/>
      <c r="AP34" s="391"/>
      <c r="AQ34" s="391"/>
      <c r="AR34" s="391"/>
      <c r="AS34" s="391"/>
      <c r="AT34" s="391"/>
      <c r="AU34" s="391"/>
      <c r="AV34" s="391"/>
      <c r="AW34" s="391"/>
      <c r="AX34" s="391"/>
      <c r="AY34" s="601"/>
      <c r="AZ34" s="601"/>
      <c r="BA34" s="601"/>
      <c r="BB34" s="601"/>
      <c r="BC34" s="601"/>
      <c r="BD34" s="601"/>
      <c r="BE34" s="601"/>
      <c r="BF34" s="601"/>
      <c r="BG34" s="601"/>
      <c r="BH34" s="601"/>
      <c r="BI34" s="601"/>
      <c r="BJ34" s="601"/>
      <c r="BK34" s="601"/>
      <c r="BL34" s="601"/>
      <c r="BM34" s="601"/>
      <c r="BN34" s="601"/>
      <c r="BO34" s="601"/>
      <c r="BP34" s="601"/>
      <c r="BQ34" s="601"/>
      <c r="BR34" s="601"/>
      <c r="BS34" s="601"/>
      <c r="BT34" s="601"/>
      <c r="BU34" s="601"/>
      <c r="BV34" s="601"/>
      <c r="BW34" s="601"/>
      <c r="BX34" s="601"/>
      <c r="BY34" s="601"/>
      <c r="BZ34" s="601"/>
      <c r="CA34" s="601"/>
      <c r="CB34" s="601"/>
      <c r="CC34" s="601"/>
      <c r="CD34" s="601"/>
      <c r="CE34" s="601"/>
      <c r="CF34" s="601"/>
      <c r="CG34" s="601"/>
      <c r="CH34" s="601"/>
      <c r="CI34" s="601"/>
      <c r="CJ34" s="601"/>
      <c r="CK34" s="601"/>
      <c r="CL34" s="601"/>
      <c r="CM34" s="601"/>
      <c r="CN34" s="601"/>
      <c r="CO34" s="601"/>
      <c r="CP34" s="601"/>
      <c r="CQ34" s="601"/>
      <c r="CR34" s="601"/>
      <c r="CS34" s="601"/>
      <c r="CT34" s="601"/>
      <c r="CU34" s="601"/>
      <c r="CV34" s="601"/>
      <c r="CW34" s="601"/>
      <c r="CX34" s="601"/>
      <c r="CY34" s="601"/>
      <c r="CZ34" s="601"/>
      <c r="DA34" s="601"/>
      <c r="DB34" s="601"/>
      <c r="DC34" s="603"/>
      <c r="DD34" s="604"/>
      <c r="DE34" s="603"/>
      <c r="DF34" s="601"/>
      <c r="DG34" s="601"/>
      <c r="DH34" s="603"/>
      <c r="DI34" s="601"/>
      <c r="DJ34" s="601"/>
      <c r="DK34" s="601"/>
      <c r="DL34" s="601"/>
      <c r="DM34" s="601"/>
      <c r="DN34" s="601"/>
      <c r="DO34" s="601"/>
      <c r="DP34" s="601"/>
      <c r="DQ34" s="601"/>
      <c r="DR34" s="601"/>
      <c r="DS34" s="601"/>
      <c r="DT34" s="601"/>
      <c r="DU34" s="601"/>
      <c r="DV34" s="601"/>
      <c r="DW34" s="601"/>
      <c r="DX34" s="601"/>
      <c r="DY34" s="601"/>
      <c r="DZ34" s="601"/>
      <c r="EA34" s="601"/>
      <c r="EB34" s="593"/>
      <c r="EC34" s="593"/>
      <c r="ED34" s="593"/>
      <c r="EE34" s="593"/>
      <c r="EF34" s="593"/>
      <c r="EG34" s="593"/>
      <c r="EH34" s="593"/>
      <c r="EI34" s="593"/>
      <c r="EJ34" s="593"/>
      <c r="EK34" s="593"/>
      <c r="EL34" s="593"/>
      <c r="EM34" s="593"/>
      <c r="EN34" s="593"/>
      <c r="EO34" s="593"/>
      <c r="EP34" s="593"/>
      <c r="EQ34" s="593"/>
      <c r="ER34" s="593"/>
      <c r="ES34" s="593"/>
      <c r="ET34" s="593"/>
      <c r="EU34" s="593"/>
      <c r="EV34" s="593"/>
      <c r="EW34" s="593"/>
      <c r="EX34" s="601"/>
    </row>
    <row r="35" spans="1:154" s="598" customFormat="1" ht="15.75" customHeight="1">
      <c r="A35" s="599"/>
      <c r="B35" s="600"/>
      <c r="C35" s="601"/>
      <c r="D35" s="601"/>
      <c r="E35" s="602"/>
      <c r="F35" s="601"/>
      <c r="G35" s="601"/>
      <c r="H35" s="601"/>
      <c r="I35" s="601"/>
      <c r="J35" s="601"/>
      <c r="K35" s="601"/>
      <c r="L35" s="601"/>
      <c r="M35" s="601"/>
      <c r="N35" s="601"/>
      <c r="O35" s="601"/>
      <c r="P35" s="601"/>
      <c r="Q35" s="601"/>
      <c r="R35" s="601"/>
      <c r="S35" s="601"/>
      <c r="T35" s="601"/>
      <c r="U35" s="601"/>
      <c r="V35" s="601"/>
      <c r="W35" s="601"/>
      <c r="X35" s="601"/>
      <c r="Y35" s="601"/>
      <c r="Z35" s="601"/>
      <c r="AA35" s="601"/>
      <c r="AB35" s="601"/>
      <c r="AC35" s="601"/>
      <c r="AD35" s="601"/>
      <c r="AE35" s="391"/>
      <c r="AF35" s="391"/>
      <c r="AG35" s="391"/>
      <c r="AH35" s="391"/>
      <c r="AI35" s="391"/>
      <c r="AJ35" s="391"/>
      <c r="AK35" s="391"/>
      <c r="AL35" s="391"/>
      <c r="AM35" s="556"/>
      <c r="AN35" s="593"/>
      <c r="AO35" s="391"/>
      <c r="AP35" s="391"/>
      <c r="AQ35" s="391"/>
      <c r="AR35" s="593"/>
      <c r="AS35" s="593"/>
      <c r="AT35" s="593"/>
      <c r="AU35" s="593"/>
      <c r="AV35" s="593"/>
      <c r="AW35" s="593"/>
      <c r="AX35" s="593"/>
      <c r="AY35" s="601"/>
      <c r="AZ35" s="593"/>
      <c r="BA35" s="593"/>
      <c r="BB35" s="593"/>
      <c r="BC35" s="593"/>
      <c r="BD35" s="601"/>
      <c r="BE35" s="601"/>
      <c r="BF35" s="601"/>
      <c r="BG35" s="601"/>
      <c r="BH35" s="601"/>
      <c r="BI35" s="601"/>
      <c r="BJ35" s="601"/>
      <c r="BK35" s="601"/>
      <c r="BL35" s="601"/>
      <c r="BM35" s="601"/>
      <c r="BN35" s="601"/>
      <c r="BO35" s="601"/>
      <c r="BP35" s="601"/>
      <c r="BQ35" s="601"/>
      <c r="BR35" s="601"/>
      <c r="BS35" s="593"/>
      <c r="BT35" s="601"/>
      <c r="BU35" s="601"/>
      <c r="BV35" s="601"/>
      <c r="BW35" s="601"/>
      <c r="BX35" s="601"/>
      <c r="BY35" s="601"/>
      <c r="BZ35" s="601"/>
      <c r="CA35" s="601"/>
      <c r="CB35" s="601"/>
      <c r="CC35" s="601"/>
      <c r="CD35" s="601"/>
      <c r="CE35" s="601"/>
      <c r="CF35" s="601"/>
      <c r="CG35" s="601"/>
      <c r="CH35" s="601"/>
      <c r="CI35" s="601"/>
      <c r="CJ35" s="601"/>
      <c r="CK35" s="601"/>
      <c r="CL35" s="601"/>
      <c r="CM35" s="601"/>
      <c r="CN35" s="601"/>
      <c r="CO35" s="601"/>
      <c r="CP35" s="601"/>
      <c r="CQ35" s="601"/>
      <c r="CR35" s="601"/>
      <c r="CS35" s="601"/>
      <c r="CT35" s="601"/>
      <c r="CU35" s="601"/>
      <c r="CV35" s="601"/>
      <c r="CW35" s="601"/>
      <c r="CX35" s="601"/>
      <c r="CY35" s="601"/>
      <c r="CZ35" s="601"/>
      <c r="DA35" s="601"/>
      <c r="DB35" s="601"/>
      <c r="DC35" s="593"/>
      <c r="DD35" s="604"/>
      <c r="DE35" s="593"/>
      <c r="DF35" s="593"/>
      <c r="DG35" s="593"/>
      <c r="DH35" s="593"/>
      <c r="DI35" s="601"/>
      <c r="DJ35" s="601"/>
      <c r="DK35" s="601"/>
      <c r="DL35" s="601"/>
      <c r="DM35" s="601"/>
      <c r="DN35" s="601"/>
      <c r="DO35" s="601"/>
      <c r="DP35" s="601"/>
      <c r="DQ35" s="601"/>
      <c r="DR35" s="601"/>
      <c r="DS35" s="601"/>
      <c r="DT35" s="601"/>
      <c r="DU35" s="601"/>
      <c r="DV35" s="601"/>
      <c r="DW35" s="601"/>
      <c r="DX35" s="601"/>
      <c r="DY35" s="601"/>
      <c r="DZ35" s="593"/>
      <c r="EA35" s="601"/>
      <c r="EB35" s="601"/>
      <c r="EC35" s="601"/>
      <c r="ED35" s="601"/>
      <c r="EE35" s="601"/>
      <c r="EF35" s="601"/>
      <c r="EG35" s="601"/>
      <c r="EH35" s="601"/>
      <c r="EI35" s="601"/>
      <c r="EJ35" s="601"/>
      <c r="EK35" s="601"/>
      <c r="EL35" s="601"/>
      <c r="EM35" s="601"/>
      <c r="EN35" s="601"/>
      <c r="EO35" s="601"/>
      <c r="EP35" s="601"/>
      <c r="EQ35" s="601"/>
      <c r="ER35" s="601"/>
      <c r="ES35" s="601"/>
      <c r="ET35" s="601"/>
      <c r="EU35" s="601"/>
      <c r="EV35" s="601"/>
      <c r="EW35" s="601"/>
      <c r="EX35" s="601"/>
    </row>
    <row r="36" spans="1:154" s="598" customFormat="1" ht="15.75" customHeight="1">
      <c r="A36" s="599"/>
      <c r="B36" s="600"/>
      <c r="C36" s="601"/>
      <c r="D36" s="601"/>
      <c r="E36" s="602"/>
      <c r="F36" s="601"/>
      <c r="G36" s="601"/>
      <c r="H36" s="601"/>
      <c r="I36" s="601"/>
      <c r="J36" s="601"/>
      <c r="K36" s="601"/>
      <c r="L36" s="601"/>
      <c r="M36" s="601"/>
      <c r="N36" s="601"/>
      <c r="O36" s="601"/>
      <c r="P36" s="601"/>
      <c r="Q36" s="601"/>
      <c r="R36" s="601"/>
      <c r="S36" s="601"/>
      <c r="T36" s="601"/>
      <c r="U36" s="601"/>
      <c r="V36" s="601"/>
      <c r="W36" s="601"/>
      <c r="X36" s="601"/>
      <c r="Y36" s="601"/>
      <c r="Z36" s="601"/>
      <c r="AA36" s="601"/>
      <c r="AB36" s="601"/>
      <c r="AC36" s="601"/>
      <c r="AD36" s="601"/>
      <c r="AE36" s="601"/>
      <c r="AF36" s="601"/>
      <c r="AG36" s="601"/>
      <c r="AH36" s="601"/>
      <c r="AI36" s="601"/>
      <c r="AJ36" s="601"/>
      <c r="AK36" s="601"/>
      <c r="AL36" s="601"/>
      <c r="AM36" s="601"/>
      <c r="AN36" s="601"/>
      <c r="AO36" s="601"/>
      <c r="AP36" s="601"/>
      <c r="AQ36" s="601"/>
      <c r="AR36" s="601"/>
      <c r="AS36" s="601"/>
      <c r="AT36" s="601"/>
      <c r="AU36" s="601"/>
      <c r="AV36" s="601"/>
      <c r="AW36" s="601"/>
      <c r="AX36" s="601"/>
      <c r="AY36" s="601"/>
      <c r="AZ36" s="601"/>
      <c r="BA36" s="601"/>
      <c r="BB36" s="601"/>
      <c r="BC36" s="601"/>
      <c r="BD36" s="601"/>
      <c r="BE36" s="601"/>
      <c r="BF36" s="601"/>
      <c r="BG36" s="601"/>
      <c r="BH36" s="601"/>
      <c r="BI36" s="601"/>
      <c r="BJ36" s="601"/>
      <c r="BK36" s="601"/>
      <c r="BL36" s="601"/>
      <c r="BM36" s="601"/>
      <c r="BN36" s="601"/>
      <c r="BO36" s="601"/>
      <c r="BP36" s="601"/>
      <c r="BQ36" s="601"/>
      <c r="BR36" s="601"/>
      <c r="BS36" s="601"/>
      <c r="BT36" s="601"/>
      <c r="BU36" s="601"/>
      <c r="BV36" s="601"/>
      <c r="BW36" s="601"/>
      <c r="BX36" s="601"/>
      <c r="BY36" s="601"/>
      <c r="BZ36" s="601"/>
      <c r="CA36" s="601"/>
      <c r="CB36" s="601"/>
      <c r="CC36" s="601"/>
      <c r="CD36" s="601"/>
      <c r="CE36" s="601"/>
      <c r="CF36" s="601"/>
      <c r="CG36" s="601"/>
      <c r="CH36" s="601"/>
      <c r="CI36" s="601"/>
      <c r="CJ36" s="601"/>
      <c r="CK36" s="601"/>
      <c r="CL36" s="601"/>
      <c r="CM36" s="601"/>
      <c r="CN36" s="601"/>
      <c r="CO36" s="601"/>
      <c r="CP36" s="601"/>
      <c r="CQ36" s="601"/>
      <c r="CR36" s="601"/>
      <c r="CS36" s="601"/>
      <c r="CT36" s="601"/>
      <c r="CU36" s="601"/>
      <c r="CV36" s="601"/>
      <c r="CW36" s="601"/>
      <c r="CX36" s="601"/>
      <c r="CY36" s="601"/>
      <c r="CZ36" s="601"/>
      <c r="DA36" s="601"/>
      <c r="DB36" s="601"/>
      <c r="DC36" s="603"/>
      <c r="DD36" s="601"/>
      <c r="DE36" s="601"/>
      <c r="DF36" s="391"/>
      <c r="DG36" s="601"/>
      <c r="DH36" s="601"/>
      <c r="DI36" s="601"/>
      <c r="DJ36" s="601"/>
      <c r="DK36" s="601"/>
      <c r="DL36" s="601"/>
      <c r="DM36" s="601"/>
      <c r="DN36" s="601"/>
      <c r="DO36" s="601"/>
      <c r="DP36" s="601"/>
      <c r="DQ36" s="601"/>
      <c r="DR36" s="601"/>
      <c r="DS36" s="601"/>
      <c r="DT36" s="601"/>
      <c r="DU36" s="601"/>
      <c r="DV36" s="601"/>
      <c r="DW36" s="601"/>
      <c r="DX36" s="601"/>
      <c r="DY36" s="601"/>
      <c r="DZ36" s="601"/>
      <c r="EA36" s="601"/>
      <c r="EB36" s="601"/>
      <c r="EC36" s="601"/>
      <c r="ED36" s="601"/>
      <c r="EE36" s="601"/>
      <c r="EF36" s="601"/>
      <c r="EG36" s="601"/>
      <c r="EH36" s="601"/>
      <c r="EI36" s="601"/>
      <c r="EJ36" s="593"/>
      <c r="EK36" s="593"/>
      <c r="EL36" s="593"/>
      <c r="EM36" s="593"/>
      <c r="EN36" s="593"/>
      <c r="EO36" s="593"/>
      <c r="EP36" s="593"/>
      <c r="EQ36" s="593"/>
      <c r="ER36" s="593"/>
      <c r="ES36" s="593"/>
      <c r="ET36" s="593"/>
      <c r="EU36" s="593"/>
      <c r="EV36" s="593"/>
      <c r="EW36" s="593"/>
      <c r="EX36" s="601"/>
    </row>
    <row r="37" spans="1:154" s="598" customFormat="1" ht="15.75" customHeight="1">
      <c r="A37" s="599"/>
      <c r="B37" s="600"/>
      <c r="C37" s="601"/>
      <c r="D37" s="601"/>
      <c r="E37" s="602"/>
      <c r="F37" s="601"/>
      <c r="G37" s="601"/>
      <c r="H37" s="601"/>
      <c r="I37" s="601"/>
      <c r="J37" s="601"/>
      <c r="K37" s="601"/>
      <c r="L37" s="601"/>
      <c r="M37" s="601"/>
      <c r="N37" s="601"/>
      <c r="O37" s="601"/>
      <c r="P37" s="601"/>
      <c r="Q37" s="601"/>
      <c r="R37" s="601"/>
      <c r="S37" s="601"/>
      <c r="T37" s="601"/>
      <c r="U37" s="601"/>
      <c r="V37" s="601"/>
      <c r="W37" s="601"/>
      <c r="X37" s="601"/>
      <c r="Y37" s="601"/>
      <c r="Z37" s="601"/>
      <c r="AA37" s="601"/>
      <c r="AB37" s="601"/>
      <c r="AC37" s="601"/>
      <c r="AD37" s="601"/>
      <c r="AE37" s="601"/>
      <c r="AF37" s="601"/>
      <c r="AG37" s="601"/>
      <c r="AH37" s="601"/>
      <c r="AI37" s="601"/>
      <c r="AJ37" s="601"/>
      <c r="AK37" s="601"/>
      <c r="AL37" s="601"/>
      <c r="AM37" s="601"/>
      <c r="AN37" s="601"/>
      <c r="AO37" s="601"/>
      <c r="AP37" s="601"/>
      <c r="AQ37" s="601"/>
      <c r="AR37" s="601"/>
      <c r="AS37" s="601"/>
      <c r="AT37" s="601"/>
      <c r="AU37" s="601"/>
      <c r="AV37" s="601"/>
      <c r="AW37" s="601"/>
      <c r="AX37" s="601"/>
      <c r="AY37" s="601"/>
      <c r="AZ37" s="601"/>
      <c r="BA37" s="601"/>
      <c r="BB37" s="601"/>
      <c r="BC37" s="601"/>
      <c r="BD37" s="601"/>
      <c r="BE37" s="601"/>
      <c r="BF37" s="601"/>
      <c r="BG37" s="601"/>
      <c r="BH37" s="601"/>
      <c r="BI37" s="601"/>
      <c r="BJ37" s="601"/>
      <c r="BK37" s="601"/>
      <c r="BL37" s="601"/>
      <c r="BM37" s="601"/>
      <c r="BN37" s="601"/>
      <c r="BO37" s="601"/>
      <c r="BP37" s="601"/>
      <c r="BQ37" s="601"/>
      <c r="BR37" s="601"/>
      <c r="BS37" s="601"/>
      <c r="BT37" s="601"/>
      <c r="BU37" s="601"/>
      <c r="BV37" s="601"/>
      <c r="BW37" s="601"/>
      <c r="BX37" s="601"/>
      <c r="BY37" s="601"/>
      <c r="BZ37" s="601"/>
      <c r="CA37" s="601"/>
      <c r="CB37" s="601"/>
      <c r="CC37" s="601"/>
      <c r="CD37" s="601"/>
      <c r="CE37" s="601"/>
      <c r="CF37" s="601"/>
      <c r="CG37" s="601"/>
      <c r="CH37" s="601"/>
      <c r="CI37" s="601"/>
      <c r="CJ37" s="601"/>
      <c r="CK37" s="601"/>
      <c r="CL37" s="601"/>
      <c r="CM37" s="601"/>
      <c r="CN37" s="601"/>
      <c r="CO37" s="601"/>
      <c r="CP37" s="601"/>
      <c r="CQ37" s="601"/>
      <c r="CR37" s="601"/>
      <c r="CS37" s="601"/>
      <c r="CT37" s="601"/>
      <c r="CU37" s="601"/>
      <c r="CV37" s="601"/>
      <c r="CW37" s="601"/>
      <c r="CX37" s="601"/>
      <c r="CY37" s="601"/>
      <c r="CZ37" s="601"/>
      <c r="DA37" s="601"/>
      <c r="DB37" s="603"/>
      <c r="DC37" s="603"/>
      <c r="DD37" s="604"/>
      <c r="DE37" s="605"/>
      <c r="DF37" s="601"/>
      <c r="DG37" s="593"/>
      <c r="DH37" s="593"/>
      <c r="DI37" s="601"/>
      <c r="DJ37" s="601"/>
      <c r="DK37" s="601"/>
      <c r="DL37" s="601"/>
      <c r="DM37" s="601"/>
      <c r="DN37" s="601"/>
      <c r="DO37" s="601"/>
      <c r="DP37" s="601"/>
      <c r="DQ37" s="601"/>
      <c r="DR37" s="601"/>
      <c r="DS37" s="601"/>
      <c r="DT37" s="601"/>
      <c r="DU37" s="601"/>
      <c r="DV37" s="601"/>
      <c r="DW37" s="601"/>
      <c r="DX37" s="601"/>
      <c r="DY37" s="601"/>
      <c r="DZ37" s="601"/>
      <c r="EA37" s="601"/>
      <c r="EB37" s="601"/>
      <c r="EC37" s="601"/>
      <c r="ED37" s="601"/>
      <c r="EE37" s="601"/>
      <c r="EF37" s="601"/>
      <c r="EG37" s="601"/>
      <c r="EH37" s="601"/>
      <c r="EI37" s="601"/>
      <c r="EJ37" s="601"/>
      <c r="EK37" s="601"/>
      <c r="EL37" s="601"/>
      <c r="EM37" s="601"/>
      <c r="EN37" s="601"/>
      <c r="EO37" s="601"/>
      <c r="EP37" s="601"/>
      <c r="EQ37" s="601"/>
      <c r="ER37" s="593"/>
      <c r="ES37" s="601"/>
      <c r="ET37" s="601"/>
      <c r="EU37" s="601"/>
      <c r="EV37" s="601"/>
      <c r="EW37" s="601"/>
      <c r="EX37" s="601"/>
    </row>
    <row r="38" spans="1:154" s="598" customFormat="1" ht="15.75" customHeight="1"/>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Y36"/>
  <sheetViews>
    <sheetView zoomScale="85" zoomScaleNormal="85" workbookViewId="0">
      <pane xSplit="4" topLeftCell="DK1" activePane="topRight" state="frozen"/>
      <selection pane="topRight" activeCell="EL29" sqref="EL29"/>
    </sheetView>
  </sheetViews>
  <sheetFormatPr defaultColWidth="12.5703125" defaultRowHeight="15.75" customHeight="1"/>
  <cols>
    <col min="1" max="1" width="17.28515625" style="396" customWidth="1"/>
    <col min="2" max="2" width="11.140625" style="396" customWidth="1"/>
    <col min="3" max="3" width="8.140625" style="396" customWidth="1"/>
    <col min="4" max="4" width="22.42578125" style="397" customWidth="1"/>
    <col min="5" max="5" width="15.42578125" style="397" customWidth="1"/>
    <col min="6" max="6" width="16.42578125" style="397" customWidth="1"/>
    <col min="7" max="30" width="6.7109375" style="396" customWidth="1"/>
    <col min="31" max="45" width="5.140625" style="396" customWidth="1"/>
    <col min="46" max="50" width="5.28515625" style="396" customWidth="1"/>
    <col min="51" max="55" width="6.7109375" style="396" customWidth="1"/>
    <col min="56" max="57" width="6.5703125" style="396" customWidth="1"/>
    <col min="58" max="67" width="5.28515625" style="396" customWidth="1"/>
    <col min="68" max="72" width="5.7109375" style="396" customWidth="1"/>
    <col min="73" max="77" width="5.42578125" style="396" customWidth="1"/>
    <col min="78" max="105" width="5.28515625" style="396" customWidth="1"/>
    <col min="106" max="106" width="7.140625" style="396" customWidth="1"/>
    <col min="107" max="107" width="5.28515625" style="396" customWidth="1"/>
    <col min="108" max="108" width="7.42578125" style="396" customWidth="1"/>
    <col min="109" max="109" width="5.28515625" style="396" customWidth="1"/>
    <col min="110" max="110" width="6.28515625" style="396" customWidth="1"/>
    <col min="111" max="114" width="5.5703125" style="396" customWidth="1"/>
    <col min="115" max="120" width="6.28515625" style="396" customWidth="1"/>
    <col min="121" max="123" width="5.140625" style="396" customWidth="1"/>
    <col min="124" max="126" width="5.7109375" style="396" customWidth="1"/>
    <col min="127" max="129" width="6.140625" style="396" customWidth="1"/>
    <col min="130" max="134" width="6.42578125" style="396" customWidth="1"/>
    <col min="135" max="137" width="5.28515625" style="396" customWidth="1"/>
    <col min="138" max="140" width="5.85546875" style="396" customWidth="1"/>
    <col min="141" max="143" width="5.42578125" style="396" customWidth="1"/>
    <col min="144" max="146" width="4.7109375" style="396" customWidth="1"/>
    <col min="147" max="148" width="5.5703125" style="396" customWidth="1"/>
    <col min="149" max="151" width="5.85546875" style="396" customWidth="1"/>
    <col min="152" max="152" width="5.5703125" style="396" customWidth="1"/>
    <col min="153" max="153" width="9.42578125" style="396" customWidth="1"/>
    <col min="154" max="158" width="18.85546875" style="396" customWidth="1"/>
    <col min="159" max="16384" width="12.5703125" style="396"/>
  </cols>
  <sheetData>
    <row r="1" spans="1:155" s="571" customFormat="1" ht="23.25">
      <c r="A1" s="566" t="s">
        <v>428</v>
      </c>
      <c r="B1" s="566" t="s">
        <v>429</v>
      </c>
      <c r="C1" s="566" t="s">
        <v>275</v>
      </c>
      <c r="D1" s="567" t="s">
        <v>376</v>
      </c>
      <c r="E1" s="567" t="s">
        <v>431</v>
      </c>
      <c r="F1" s="567" t="s">
        <v>430</v>
      </c>
      <c r="G1" s="566" t="s">
        <v>432</v>
      </c>
      <c r="H1" s="566" t="s">
        <v>433</v>
      </c>
      <c r="I1" s="566" t="s">
        <v>434</v>
      </c>
      <c r="J1" s="566" t="s">
        <v>435</v>
      </c>
      <c r="K1" s="566" t="s">
        <v>436</v>
      </c>
      <c r="L1" s="566" t="s">
        <v>437</v>
      </c>
      <c r="M1" s="566" t="s">
        <v>438</v>
      </c>
      <c r="N1" s="566" t="s">
        <v>439</v>
      </c>
      <c r="O1" s="566" t="s">
        <v>440</v>
      </c>
      <c r="P1" s="566" t="s">
        <v>441</v>
      </c>
      <c r="Q1" s="566" t="s">
        <v>442</v>
      </c>
      <c r="R1" s="566" t="s">
        <v>443</v>
      </c>
      <c r="S1" s="566" t="s">
        <v>444</v>
      </c>
      <c r="T1" s="566" t="s">
        <v>445</v>
      </c>
      <c r="U1" s="566" t="s">
        <v>446</v>
      </c>
      <c r="V1" s="566" t="s">
        <v>447</v>
      </c>
      <c r="W1" s="566" t="s">
        <v>448</v>
      </c>
      <c r="X1" s="566" t="s">
        <v>449</v>
      </c>
      <c r="Y1" s="566" t="s">
        <v>450</v>
      </c>
      <c r="Z1" s="566" t="s">
        <v>451</v>
      </c>
      <c r="AA1" s="566" t="s">
        <v>452</v>
      </c>
      <c r="AB1" s="566" t="s">
        <v>453</v>
      </c>
      <c r="AC1" s="566" t="s">
        <v>454</v>
      </c>
      <c r="AD1" s="566" t="s">
        <v>455</v>
      </c>
      <c r="AE1" s="566" t="s">
        <v>456</v>
      </c>
      <c r="AF1" s="566" t="s">
        <v>457</v>
      </c>
      <c r="AG1" s="566" t="s">
        <v>458</v>
      </c>
      <c r="AH1" s="566" t="s">
        <v>459</v>
      </c>
      <c r="AI1" s="566" t="s">
        <v>460</v>
      </c>
      <c r="AJ1" s="566" t="s">
        <v>461</v>
      </c>
      <c r="AK1" s="566" t="s">
        <v>461</v>
      </c>
      <c r="AL1" s="566" t="s">
        <v>461</v>
      </c>
      <c r="AM1" s="566" t="s">
        <v>462</v>
      </c>
      <c r="AN1" s="566" t="s">
        <v>463</v>
      </c>
      <c r="AO1" s="566" t="s">
        <v>464</v>
      </c>
      <c r="AP1" s="566" t="s">
        <v>465</v>
      </c>
      <c r="AQ1" s="566" t="s">
        <v>466</v>
      </c>
      <c r="AR1" s="566" t="s">
        <v>467</v>
      </c>
      <c r="AS1" s="566" t="s">
        <v>468</v>
      </c>
      <c r="AT1" s="566" t="s">
        <v>469</v>
      </c>
      <c r="AU1" s="566" t="s">
        <v>470</v>
      </c>
      <c r="AV1" s="566" t="s">
        <v>471</v>
      </c>
      <c r="AW1" s="566" t="s">
        <v>472</v>
      </c>
      <c r="AX1" s="566" t="s">
        <v>473</v>
      </c>
      <c r="AY1" s="568" t="s">
        <v>474</v>
      </c>
      <c r="AZ1" s="569" t="s">
        <v>474</v>
      </c>
      <c r="BA1" s="569" t="s">
        <v>474</v>
      </c>
      <c r="BB1" s="569" t="s">
        <v>474</v>
      </c>
      <c r="BC1" s="569" t="s">
        <v>474</v>
      </c>
      <c r="BD1" s="566" t="s">
        <v>475</v>
      </c>
      <c r="BE1" s="566" t="s">
        <v>475</v>
      </c>
      <c r="BF1" s="566" t="s">
        <v>476</v>
      </c>
      <c r="BG1" s="566" t="s">
        <v>477</v>
      </c>
      <c r="BH1" s="566" t="s">
        <v>478</v>
      </c>
      <c r="BI1" s="566" t="s">
        <v>479</v>
      </c>
      <c r="BJ1" s="566" t="s">
        <v>480</v>
      </c>
      <c r="BK1" s="566" t="s">
        <v>481</v>
      </c>
      <c r="BL1" s="566" t="s">
        <v>482</v>
      </c>
      <c r="BM1" s="566" t="s">
        <v>483</v>
      </c>
      <c r="BN1" s="566" t="s">
        <v>484</v>
      </c>
      <c r="BO1" s="566" t="s">
        <v>485</v>
      </c>
      <c r="BP1" s="566" t="s">
        <v>486</v>
      </c>
      <c r="BQ1" s="566" t="s">
        <v>487</v>
      </c>
      <c r="BR1" s="566" t="s">
        <v>488</v>
      </c>
      <c r="BS1" s="566" t="s">
        <v>489</v>
      </c>
      <c r="BT1" s="566" t="s">
        <v>490</v>
      </c>
      <c r="BU1" s="566" t="s">
        <v>491</v>
      </c>
      <c r="BV1" s="566" t="s">
        <v>492</v>
      </c>
      <c r="BW1" s="566" t="s">
        <v>493</v>
      </c>
      <c r="BX1" s="566" t="s">
        <v>494</v>
      </c>
      <c r="BY1" s="566" t="s">
        <v>495</v>
      </c>
      <c r="BZ1" s="566" t="s">
        <v>496</v>
      </c>
      <c r="CA1" s="566" t="s">
        <v>497</v>
      </c>
      <c r="CB1" s="566" t="s">
        <v>498</v>
      </c>
      <c r="CC1" s="566" t="s">
        <v>499</v>
      </c>
      <c r="CD1" s="566" t="s">
        <v>500</v>
      </c>
      <c r="CE1" s="566" t="s">
        <v>501</v>
      </c>
      <c r="CF1" s="566" t="s">
        <v>502</v>
      </c>
      <c r="CG1" s="566" t="s">
        <v>503</v>
      </c>
      <c r="CH1" s="566" t="s">
        <v>504</v>
      </c>
      <c r="CI1" s="566" t="s">
        <v>505</v>
      </c>
      <c r="CJ1" s="566" t="s">
        <v>506</v>
      </c>
      <c r="CK1" s="566" t="s">
        <v>507</v>
      </c>
      <c r="CL1" s="566" t="s">
        <v>508</v>
      </c>
      <c r="CM1" s="566" t="s">
        <v>509</v>
      </c>
      <c r="CN1" s="566" t="s">
        <v>510</v>
      </c>
      <c r="CO1" s="566" t="s">
        <v>511</v>
      </c>
      <c r="CP1" s="566" t="s">
        <v>512</v>
      </c>
      <c r="CQ1" s="566" t="s">
        <v>513</v>
      </c>
      <c r="CR1" s="566" t="s">
        <v>514</v>
      </c>
      <c r="CS1" s="566" t="s">
        <v>515</v>
      </c>
      <c r="CT1" s="566" t="s">
        <v>516</v>
      </c>
      <c r="CU1" s="566" t="s">
        <v>517</v>
      </c>
      <c r="CV1" s="566" t="s">
        <v>518</v>
      </c>
      <c r="CW1" s="566" t="s">
        <v>519</v>
      </c>
      <c r="CX1" s="566" t="s">
        <v>520</v>
      </c>
      <c r="CY1" s="566" t="s">
        <v>521</v>
      </c>
      <c r="CZ1" s="566" t="s">
        <v>522</v>
      </c>
      <c r="DA1" s="566" t="s">
        <v>523</v>
      </c>
      <c r="DB1" s="566" t="s">
        <v>524</v>
      </c>
      <c r="DC1" s="566" t="s">
        <v>525</v>
      </c>
      <c r="DD1" s="566" t="s">
        <v>526</v>
      </c>
      <c r="DE1" s="566" t="s">
        <v>527</v>
      </c>
      <c r="DF1" s="668" t="s">
        <v>528</v>
      </c>
      <c r="DG1" s="566" t="s">
        <v>529</v>
      </c>
      <c r="DH1" s="566" t="s">
        <v>530</v>
      </c>
      <c r="DI1" s="566" t="s">
        <v>531</v>
      </c>
      <c r="DJ1" s="566" t="s">
        <v>532</v>
      </c>
      <c r="DK1" s="566" t="s">
        <v>533</v>
      </c>
      <c r="DL1" s="566" t="s">
        <v>533</v>
      </c>
      <c r="DM1" s="566" t="s">
        <v>533</v>
      </c>
      <c r="DN1" s="566" t="s">
        <v>533</v>
      </c>
      <c r="DO1" s="566" t="s">
        <v>533</v>
      </c>
      <c r="DP1" s="566" t="s">
        <v>533</v>
      </c>
      <c r="DQ1" s="566" t="s">
        <v>534</v>
      </c>
      <c r="DR1" s="566" t="s">
        <v>534</v>
      </c>
      <c r="DS1" s="566" t="s">
        <v>534</v>
      </c>
      <c r="DT1" s="568" t="s">
        <v>535</v>
      </c>
      <c r="DU1" s="569" t="s">
        <v>535</v>
      </c>
      <c r="DV1" s="570" t="s">
        <v>535</v>
      </c>
      <c r="DW1" s="566" t="s">
        <v>536</v>
      </c>
      <c r="DX1" s="566" t="s">
        <v>536</v>
      </c>
      <c r="DY1" s="566" t="s">
        <v>536</v>
      </c>
      <c r="DZ1" s="566" t="s">
        <v>537</v>
      </c>
      <c r="EA1" s="566" t="s">
        <v>537</v>
      </c>
      <c r="EB1" s="566" t="s">
        <v>537</v>
      </c>
      <c r="EC1" s="566" t="s">
        <v>537</v>
      </c>
      <c r="ED1" s="566" t="s">
        <v>537</v>
      </c>
      <c r="EE1" s="568" t="s">
        <v>538</v>
      </c>
      <c r="EF1" s="569" t="s">
        <v>538</v>
      </c>
      <c r="EG1" s="570" t="s">
        <v>538</v>
      </c>
      <c r="EH1" s="566" t="s">
        <v>539</v>
      </c>
      <c r="EI1" s="566" t="s">
        <v>539</v>
      </c>
      <c r="EJ1" s="566" t="s">
        <v>539</v>
      </c>
      <c r="EK1" s="566" t="s">
        <v>539</v>
      </c>
      <c r="EL1" s="566" t="s">
        <v>539</v>
      </c>
      <c r="EM1" s="566" t="s">
        <v>539</v>
      </c>
      <c r="EN1" s="566" t="s">
        <v>540</v>
      </c>
      <c r="EO1" s="566" t="s">
        <v>540</v>
      </c>
      <c r="EQ1" s="566" t="s">
        <v>541</v>
      </c>
      <c r="ER1" s="566" t="s">
        <v>541</v>
      </c>
      <c r="ES1" s="566" t="s">
        <v>542</v>
      </c>
      <c r="ET1" s="566" t="s">
        <v>542</v>
      </c>
      <c r="EU1" s="566" t="s">
        <v>543</v>
      </c>
      <c r="EV1" s="566" t="s">
        <v>543</v>
      </c>
      <c r="EW1" s="566" t="s">
        <v>543</v>
      </c>
      <c r="EX1" s="566" t="s">
        <v>544</v>
      </c>
    </row>
    <row r="2" spans="1:155" s="578" customFormat="1" ht="15.75" customHeight="1">
      <c r="A2" s="572"/>
      <c r="B2" s="573"/>
      <c r="C2" s="574">
        <v>200014</v>
      </c>
      <c r="D2" s="574"/>
      <c r="E2" s="575"/>
      <c r="F2" s="574"/>
      <c r="G2" s="574" t="s">
        <v>560</v>
      </c>
      <c r="H2" s="574" t="s">
        <v>560</v>
      </c>
      <c r="I2" s="574" t="s">
        <v>560</v>
      </c>
      <c r="J2" s="574" t="s">
        <v>560</v>
      </c>
      <c r="K2" s="574" t="s">
        <v>561</v>
      </c>
      <c r="L2" s="574" t="s">
        <v>561</v>
      </c>
      <c r="M2" s="574" t="s">
        <v>560</v>
      </c>
      <c r="N2" s="574" t="s">
        <v>560</v>
      </c>
      <c r="O2" s="574" t="s">
        <v>560</v>
      </c>
      <c r="P2" s="574" t="s">
        <v>560</v>
      </c>
      <c r="Q2" s="574" t="s">
        <v>560</v>
      </c>
      <c r="R2" s="574" t="s">
        <v>560</v>
      </c>
      <c r="S2" s="574" t="s">
        <v>560</v>
      </c>
      <c r="T2" s="574" t="s">
        <v>560</v>
      </c>
      <c r="U2" s="574" t="s">
        <v>560</v>
      </c>
      <c r="V2" s="574" t="s">
        <v>560</v>
      </c>
      <c r="W2" s="574" t="s">
        <v>561</v>
      </c>
      <c r="X2" s="574" t="s">
        <v>560</v>
      </c>
      <c r="Y2" s="574" t="s">
        <v>560</v>
      </c>
      <c r="Z2" s="574" t="s">
        <v>560</v>
      </c>
      <c r="AA2" s="574" t="s">
        <v>560</v>
      </c>
      <c r="AB2" s="574" t="s">
        <v>560</v>
      </c>
      <c r="AC2" s="574" t="s">
        <v>560</v>
      </c>
      <c r="AD2" s="574" t="s">
        <v>560</v>
      </c>
      <c r="AE2" s="574" t="s">
        <v>366</v>
      </c>
      <c r="AF2" s="574" t="s">
        <v>545</v>
      </c>
      <c r="AG2" s="574" t="s">
        <v>369</v>
      </c>
      <c r="AH2" s="574" t="s">
        <v>546</v>
      </c>
      <c r="AI2" s="574" t="s">
        <v>547</v>
      </c>
      <c r="AJ2" s="574" t="s">
        <v>548</v>
      </c>
      <c r="AK2" s="574" t="s">
        <v>549</v>
      </c>
      <c r="AL2" s="574" t="s">
        <v>550</v>
      </c>
      <c r="AM2" s="574" t="s">
        <v>562</v>
      </c>
      <c r="AN2" s="574" t="s">
        <v>563</v>
      </c>
      <c r="AO2" s="574" t="s">
        <v>564</v>
      </c>
      <c r="AP2" s="574" t="s">
        <v>551</v>
      </c>
      <c r="AQ2" s="574" t="s">
        <v>360</v>
      </c>
      <c r="AR2" s="574" t="s">
        <v>565</v>
      </c>
      <c r="AS2" s="574" t="s">
        <v>566</v>
      </c>
      <c r="AT2" s="649" t="s">
        <v>369</v>
      </c>
      <c r="AU2" s="649" t="s">
        <v>546</v>
      </c>
      <c r="AV2" s="649" t="s">
        <v>362</v>
      </c>
      <c r="AW2" s="649" t="s">
        <v>552</v>
      </c>
      <c r="AX2" s="649" t="s">
        <v>366</v>
      </c>
      <c r="AY2" s="652" t="s">
        <v>559</v>
      </c>
      <c r="AZ2" s="652" t="s">
        <v>553</v>
      </c>
      <c r="BA2" s="652" t="s">
        <v>554</v>
      </c>
      <c r="BB2" s="652" t="s">
        <v>555</v>
      </c>
      <c r="BC2" s="652" t="s">
        <v>556</v>
      </c>
      <c r="BD2" s="649" t="s">
        <v>366</v>
      </c>
      <c r="BE2" s="649" t="s">
        <v>369</v>
      </c>
      <c r="BF2" s="649" t="s">
        <v>362</v>
      </c>
      <c r="BG2" s="574" t="s">
        <v>366</v>
      </c>
      <c r="BH2" s="574" t="s">
        <v>548</v>
      </c>
      <c r="BI2" s="574" t="s">
        <v>549</v>
      </c>
      <c r="BJ2" s="574" t="s">
        <v>550</v>
      </c>
      <c r="BK2" s="574" t="s">
        <v>546</v>
      </c>
      <c r="BL2" s="574" t="s">
        <v>545</v>
      </c>
      <c r="BM2" s="574" t="s">
        <v>557</v>
      </c>
      <c r="BN2" s="574" t="s">
        <v>362</v>
      </c>
      <c r="BO2" s="574" t="s">
        <v>369</v>
      </c>
      <c r="BP2" s="574" t="s">
        <v>552</v>
      </c>
      <c r="BQ2" s="574" t="s">
        <v>369</v>
      </c>
      <c r="BR2" s="574" t="s">
        <v>547</v>
      </c>
      <c r="BS2" s="574" t="s">
        <v>546</v>
      </c>
      <c r="BT2" s="574" t="s">
        <v>366</v>
      </c>
      <c r="BU2" s="574" t="s">
        <v>545</v>
      </c>
      <c r="BV2" s="574" t="s">
        <v>545</v>
      </c>
      <c r="BW2" s="574" t="s">
        <v>552</v>
      </c>
      <c r="BX2" s="574" t="s">
        <v>369</v>
      </c>
      <c r="BY2" s="574" t="s">
        <v>547</v>
      </c>
      <c r="BZ2" s="574" t="s">
        <v>546</v>
      </c>
      <c r="CA2" s="574" t="s">
        <v>369</v>
      </c>
      <c r="CB2" s="574" t="s">
        <v>366</v>
      </c>
      <c r="CC2" s="574" t="s">
        <v>362</v>
      </c>
      <c r="CD2" s="574" t="s">
        <v>362</v>
      </c>
      <c r="CE2" s="574" t="s">
        <v>362</v>
      </c>
      <c r="CF2" s="574" t="s">
        <v>366</v>
      </c>
      <c r="CG2" s="574" t="s">
        <v>552</v>
      </c>
      <c r="CH2" s="574" t="s">
        <v>366</v>
      </c>
      <c r="CI2" s="574" t="s">
        <v>362</v>
      </c>
      <c r="CJ2" s="574" t="s">
        <v>545</v>
      </c>
      <c r="CK2" s="574" t="s">
        <v>362</v>
      </c>
      <c r="CL2" s="574" t="s">
        <v>369</v>
      </c>
      <c r="CM2" s="574" t="s">
        <v>546</v>
      </c>
      <c r="CN2" s="574" t="s">
        <v>369</v>
      </c>
      <c r="CO2" s="574" t="s">
        <v>362</v>
      </c>
      <c r="CP2" s="574" t="s">
        <v>557</v>
      </c>
      <c r="CQ2" s="574" t="s">
        <v>546</v>
      </c>
      <c r="CR2" s="574" t="s">
        <v>362</v>
      </c>
      <c r="CS2" s="574" t="s">
        <v>558</v>
      </c>
      <c r="CT2" s="574" t="s">
        <v>366</v>
      </c>
      <c r="CU2" s="574" t="s">
        <v>362</v>
      </c>
      <c r="CV2" s="574" t="s">
        <v>547</v>
      </c>
      <c r="CW2" s="574" t="s">
        <v>547</v>
      </c>
      <c r="CX2" s="574" t="s">
        <v>545</v>
      </c>
      <c r="CY2" s="574" t="s">
        <v>366</v>
      </c>
      <c r="CZ2" s="574" t="s">
        <v>545</v>
      </c>
      <c r="DA2" s="574" t="s">
        <v>362</v>
      </c>
      <c r="DB2" s="654">
        <v>0.75</v>
      </c>
      <c r="DC2" s="654">
        <v>0.9</v>
      </c>
      <c r="DD2" s="655">
        <v>28800</v>
      </c>
      <c r="DE2" s="649" t="s">
        <v>621</v>
      </c>
      <c r="DF2" s="649">
        <v>230.4</v>
      </c>
      <c r="DG2" s="654">
        <v>0.85</v>
      </c>
      <c r="DH2" s="654">
        <v>0.08</v>
      </c>
      <c r="DI2" s="574" t="s">
        <v>369</v>
      </c>
      <c r="DJ2" s="574" t="s">
        <v>366</v>
      </c>
      <c r="DK2" s="574" t="s">
        <v>362</v>
      </c>
      <c r="DL2" s="574" t="s">
        <v>545</v>
      </c>
      <c r="DM2" s="649" t="s">
        <v>362</v>
      </c>
      <c r="DN2" s="649" t="s">
        <v>366</v>
      </c>
      <c r="DO2" s="649" t="s">
        <v>369</v>
      </c>
      <c r="DP2" s="649" t="s">
        <v>545</v>
      </c>
      <c r="DQ2" s="649" t="s">
        <v>552</v>
      </c>
      <c r="DR2" s="649" t="s">
        <v>546</v>
      </c>
      <c r="DS2" s="652" t="s">
        <v>547</v>
      </c>
      <c r="DT2" s="652" t="s">
        <v>558</v>
      </c>
      <c r="DU2" s="652" t="s">
        <v>557</v>
      </c>
      <c r="DV2" s="653" t="s">
        <v>362</v>
      </c>
      <c r="DW2" s="653" t="s">
        <v>366</v>
      </c>
      <c r="DX2" s="653" t="s">
        <v>369</v>
      </c>
      <c r="DY2" s="649" t="s">
        <v>545</v>
      </c>
      <c r="DZ2" s="649" t="s">
        <v>366</v>
      </c>
      <c r="EA2" s="649" t="s">
        <v>552</v>
      </c>
      <c r="EB2" s="651" t="s">
        <v>546</v>
      </c>
      <c r="EC2" s="651" t="s">
        <v>547</v>
      </c>
      <c r="ED2" s="651" t="s">
        <v>558</v>
      </c>
      <c r="EE2" s="651" t="s">
        <v>557</v>
      </c>
      <c r="EF2" s="651" t="s">
        <v>549</v>
      </c>
      <c r="EG2" s="649" t="s">
        <v>362</v>
      </c>
      <c r="EH2" s="649" t="s">
        <v>366</v>
      </c>
      <c r="EI2" s="649" t="s">
        <v>545</v>
      </c>
      <c r="EJ2" s="652" t="s">
        <v>366</v>
      </c>
      <c r="EK2" s="652" t="s">
        <v>545</v>
      </c>
      <c r="EL2" s="652" t="s">
        <v>547</v>
      </c>
      <c r="EM2" s="649" t="s">
        <v>362</v>
      </c>
      <c r="EN2" s="649" t="s">
        <v>369</v>
      </c>
      <c r="EO2" s="649" t="s">
        <v>552</v>
      </c>
      <c r="EP2" s="652" t="s">
        <v>545</v>
      </c>
      <c r="EQ2" s="652" t="s">
        <v>366</v>
      </c>
      <c r="ER2" s="652" t="s">
        <v>557</v>
      </c>
      <c r="ES2" s="650" t="s">
        <v>362</v>
      </c>
      <c r="ET2" s="650" t="s">
        <v>558</v>
      </c>
      <c r="EU2" s="649" t="s">
        <v>369</v>
      </c>
      <c r="EV2" s="649" t="s">
        <v>552</v>
      </c>
      <c r="EW2" s="649" t="s">
        <v>546</v>
      </c>
      <c r="EX2" s="574" t="s">
        <v>622</v>
      </c>
    </row>
    <row r="3" spans="1:155" s="584" customFormat="1" ht="15.75" customHeight="1">
      <c r="A3" s="672">
        <v>45538.398601446759</v>
      </c>
      <c r="B3" s="673">
        <v>200</v>
      </c>
      <c r="C3" s="674">
        <v>240111</v>
      </c>
      <c r="D3" s="674" t="s">
        <v>633</v>
      </c>
      <c r="E3" s="675" t="s">
        <v>634</v>
      </c>
      <c r="F3" s="674" t="s">
        <v>635</v>
      </c>
      <c r="G3" s="674" t="s">
        <v>560</v>
      </c>
      <c r="H3" s="674" t="s">
        <v>560</v>
      </c>
      <c r="I3" s="674" t="s">
        <v>560</v>
      </c>
      <c r="J3" s="674" t="s">
        <v>560</v>
      </c>
      <c r="K3" s="674" t="s">
        <v>561</v>
      </c>
      <c r="L3" s="674" t="s">
        <v>561</v>
      </c>
      <c r="M3" s="674" t="s">
        <v>560</v>
      </c>
      <c r="N3" s="674" t="s">
        <v>560</v>
      </c>
      <c r="O3" s="674" t="s">
        <v>560</v>
      </c>
      <c r="P3" s="674" t="s">
        <v>560</v>
      </c>
      <c r="Q3" s="674" t="s">
        <v>560</v>
      </c>
      <c r="R3" s="674" t="s">
        <v>560</v>
      </c>
      <c r="S3" s="674" t="s">
        <v>560</v>
      </c>
      <c r="T3" s="674" t="s">
        <v>560</v>
      </c>
      <c r="U3" s="674" t="s">
        <v>560</v>
      </c>
      <c r="V3" s="674" t="s">
        <v>560</v>
      </c>
      <c r="W3" s="674" t="s">
        <v>561</v>
      </c>
      <c r="X3" s="674" t="s">
        <v>560</v>
      </c>
      <c r="Y3" s="674" t="s">
        <v>560</v>
      </c>
      <c r="Z3" s="674" t="s">
        <v>560</v>
      </c>
      <c r="AA3" s="674" t="s">
        <v>560</v>
      </c>
      <c r="AB3" s="674" t="s">
        <v>560</v>
      </c>
      <c r="AC3" s="674" t="s">
        <v>560</v>
      </c>
      <c r="AD3" s="674" t="s">
        <v>560</v>
      </c>
      <c r="AE3" s="674" t="s">
        <v>366</v>
      </c>
      <c r="AF3" s="674" t="s">
        <v>545</v>
      </c>
      <c r="AG3" s="674" t="s">
        <v>369</v>
      </c>
      <c r="AH3" s="674" t="s">
        <v>546</v>
      </c>
      <c r="AI3" s="674" t="s">
        <v>547</v>
      </c>
      <c r="AJ3" s="674" t="s">
        <v>548</v>
      </c>
      <c r="AK3" s="674" t="s">
        <v>549</v>
      </c>
      <c r="AL3" s="674" t="s">
        <v>550</v>
      </c>
      <c r="AM3" s="674" t="s">
        <v>562</v>
      </c>
      <c r="AN3" s="674" t="s">
        <v>563</v>
      </c>
      <c r="AO3" s="674" t="s">
        <v>564</v>
      </c>
      <c r="AP3" s="674" t="s">
        <v>551</v>
      </c>
      <c r="AQ3" s="674" t="s">
        <v>360</v>
      </c>
      <c r="AR3" s="674" t="s">
        <v>565</v>
      </c>
      <c r="AS3" s="674" t="s">
        <v>566</v>
      </c>
      <c r="AT3" s="674" t="s">
        <v>369</v>
      </c>
      <c r="AU3" s="674" t="s">
        <v>546</v>
      </c>
      <c r="AV3" s="674" t="s">
        <v>362</v>
      </c>
      <c r="AW3" s="674" t="s">
        <v>552</v>
      </c>
      <c r="AX3" s="674" t="s">
        <v>366</v>
      </c>
      <c r="AY3" s="674" t="s">
        <v>559</v>
      </c>
      <c r="AZ3" s="674" t="s">
        <v>553</v>
      </c>
      <c r="BA3" s="674" t="s">
        <v>554</v>
      </c>
      <c r="BB3" s="674" t="s">
        <v>555</v>
      </c>
      <c r="BC3" s="674" t="s">
        <v>556</v>
      </c>
      <c r="BD3" s="674" t="s">
        <v>366</v>
      </c>
      <c r="BE3" s="674" t="s">
        <v>369</v>
      </c>
      <c r="BF3" s="674" t="s">
        <v>362</v>
      </c>
      <c r="BG3" s="674" t="s">
        <v>366</v>
      </c>
      <c r="BH3" s="674" t="s">
        <v>548</v>
      </c>
      <c r="BI3" s="674" t="s">
        <v>549</v>
      </c>
      <c r="BJ3" s="674" t="s">
        <v>550</v>
      </c>
      <c r="BK3" s="674" t="s">
        <v>546</v>
      </c>
      <c r="BL3" s="674" t="s">
        <v>545</v>
      </c>
      <c r="BM3" s="674" t="s">
        <v>557</v>
      </c>
      <c r="BN3" s="674" t="s">
        <v>362</v>
      </c>
      <c r="BO3" s="674" t="s">
        <v>369</v>
      </c>
      <c r="BP3" s="674" t="s">
        <v>552</v>
      </c>
      <c r="BQ3" s="674" t="s">
        <v>369</v>
      </c>
      <c r="BR3" s="674" t="s">
        <v>547</v>
      </c>
      <c r="BS3" s="674" t="s">
        <v>546</v>
      </c>
      <c r="BT3" s="674" t="s">
        <v>366</v>
      </c>
      <c r="BU3" s="674" t="s">
        <v>545</v>
      </c>
      <c r="BV3" s="674" t="s">
        <v>545</v>
      </c>
      <c r="BW3" s="674" t="s">
        <v>552</v>
      </c>
      <c r="BX3" s="674" t="s">
        <v>369</v>
      </c>
      <c r="BY3" s="674" t="s">
        <v>547</v>
      </c>
      <c r="BZ3" s="674" t="s">
        <v>546</v>
      </c>
      <c r="CA3" s="674" t="s">
        <v>369</v>
      </c>
      <c r="CB3" s="674" t="s">
        <v>366</v>
      </c>
      <c r="CC3" s="674" t="s">
        <v>362</v>
      </c>
      <c r="CD3" s="674" t="s">
        <v>362</v>
      </c>
      <c r="CE3" s="674" t="s">
        <v>362</v>
      </c>
      <c r="CF3" s="674" t="s">
        <v>366</v>
      </c>
      <c r="CG3" s="674" t="s">
        <v>552</v>
      </c>
      <c r="CH3" s="674" t="s">
        <v>366</v>
      </c>
      <c r="CI3" s="674" t="s">
        <v>362</v>
      </c>
      <c r="CJ3" s="674" t="s">
        <v>545</v>
      </c>
      <c r="CK3" s="674" t="s">
        <v>362</v>
      </c>
      <c r="CL3" s="674" t="s">
        <v>369</v>
      </c>
      <c r="CM3" s="674" t="s">
        <v>546</v>
      </c>
      <c r="CN3" s="674" t="s">
        <v>369</v>
      </c>
      <c r="CO3" s="674" t="s">
        <v>362</v>
      </c>
      <c r="CP3" s="674" t="s">
        <v>557</v>
      </c>
      <c r="CQ3" s="674" t="s">
        <v>546</v>
      </c>
      <c r="CR3" s="674" t="s">
        <v>362</v>
      </c>
      <c r="CS3" s="674" t="s">
        <v>558</v>
      </c>
      <c r="CT3" s="674" t="s">
        <v>366</v>
      </c>
      <c r="CU3" s="674" t="s">
        <v>362</v>
      </c>
      <c r="CV3" s="674" t="s">
        <v>547</v>
      </c>
      <c r="CW3" s="674" t="s">
        <v>547</v>
      </c>
      <c r="CX3" s="674" t="s">
        <v>545</v>
      </c>
      <c r="CY3" s="674" t="s">
        <v>366</v>
      </c>
      <c r="CZ3" s="674" t="s">
        <v>545</v>
      </c>
      <c r="DA3" s="674" t="s">
        <v>362</v>
      </c>
      <c r="DB3" s="677">
        <v>0.75</v>
      </c>
      <c r="DC3" s="677">
        <v>0.9</v>
      </c>
      <c r="DD3" s="674">
        <v>28800</v>
      </c>
      <c r="DE3" s="677">
        <v>1.25</v>
      </c>
      <c r="DF3" s="674" t="s">
        <v>623</v>
      </c>
      <c r="DG3" s="677">
        <v>0.85</v>
      </c>
      <c r="DH3" s="677">
        <v>0.08</v>
      </c>
      <c r="DI3" s="674" t="s">
        <v>369</v>
      </c>
      <c r="DJ3" s="674" t="s">
        <v>366</v>
      </c>
      <c r="DK3" s="674" t="s">
        <v>362</v>
      </c>
      <c r="DL3" s="674" t="s">
        <v>545</v>
      </c>
      <c r="DM3" s="674" t="s">
        <v>362</v>
      </c>
      <c r="DN3" s="674" t="s">
        <v>366</v>
      </c>
      <c r="DO3" s="674" t="s">
        <v>369</v>
      </c>
      <c r="DP3" s="674" t="s">
        <v>545</v>
      </c>
      <c r="DQ3" s="674" t="s">
        <v>552</v>
      </c>
      <c r="DR3" s="674" t="s">
        <v>546</v>
      </c>
      <c r="DS3" s="674" t="s">
        <v>547</v>
      </c>
      <c r="DT3" s="674" t="s">
        <v>558</v>
      </c>
      <c r="DU3" s="674" t="s">
        <v>557</v>
      </c>
      <c r="DV3" s="674" t="s">
        <v>362</v>
      </c>
      <c r="DW3" s="674" t="s">
        <v>366</v>
      </c>
      <c r="DX3" s="674" t="s">
        <v>369</v>
      </c>
      <c r="DY3" s="674" t="s">
        <v>366</v>
      </c>
      <c r="DZ3" s="674" t="s">
        <v>545</v>
      </c>
      <c r="EA3" s="674" t="s">
        <v>552</v>
      </c>
      <c r="EB3" s="674" t="s">
        <v>546</v>
      </c>
      <c r="EC3" s="674" t="s">
        <v>547</v>
      </c>
      <c r="ED3" s="674" t="s">
        <v>558</v>
      </c>
      <c r="EE3" s="674" t="s">
        <v>557</v>
      </c>
      <c r="EF3" s="674" t="s">
        <v>549</v>
      </c>
      <c r="EG3" s="674" t="s">
        <v>362</v>
      </c>
      <c r="EH3" s="674" t="s">
        <v>366</v>
      </c>
      <c r="EI3" s="674" t="s">
        <v>545</v>
      </c>
      <c r="EJ3" s="674" t="s">
        <v>366</v>
      </c>
      <c r="EK3" s="674" t="s">
        <v>545</v>
      </c>
      <c r="EL3" s="674" t="s">
        <v>547</v>
      </c>
      <c r="EM3" s="674" t="s">
        <v>362</v>
      </c>
      <c r="EN3" s="674" t="s">
        <v>369</v>
      </c>
      <c r="EO3" s="674" t="s">
        <v>552</v>
      </c>
      <c r="EP3" s="674" t="s">
        <v>366</v>
      </c>
      <c r="EQ3" s="674" t="s">
        <v>545</v>
      </c>
      <c r="ER3" s="674" t="s">
        <v>557</v>
      </c>
      <c r="ES3" s="674" t="s">
        <v>362</v>
      </c>
      <c r="ET3" s="674" t="s">
        <v>558</v>
      </c>
      <c r="EU3" s="674" t="s">
        <v>369</v>
      </c>
      <c r="EV3" s="674" t="s">
        <v>552</v>
      </c>
      <c r="EW3" s="674" t="s">
        <v>546</v>
      </c>
      <c r="EX3" s="674" t="s">
        <v>706</v>
      </c>
      <c r="EY3" s="397"/>
    </row>
    <row r="4" spans="1:155" s="584" customFormat="1" ht="15.75" customHeight="1">
      <c r="A4" s="672">
        <v>45538.40102690972</v>
      </c>
      <c r="B4" s="673">
        <v>199</v>
      </c>
      <c r="C4" s="674">
        <v>223195</v>
      </c>
      <c r="D4" s="674" t="s">
        <v>683</v>
      </c>
      <c r="E4" s="675" t="s">
        <v>707</v>
      </c>
      <c r="F4" s="674" t="s">
        <v>676</v>
      </c>
      <c r="G4" s="674" t="s">
        <v>560</v>
      </c>
      <c r="H4" s="674" t="s">
        <v>560</v>
      </c>
      <c r="I4" s="674" t="s">
        <v>560</v>
      </c>
      <c r="J4" s="674" t="s">
        <v>560</v>
      </c>
      <c r="K4" s="674" t="s">
        <v>561</v>
      </c>
      <c r="L4" s="674" t="s">
        <v>561</v>
      </c>
      <c r="M4" s="674" t="s">
        <v>560</v>
      </c>
      <c r="N4" s="674" t="s">
        <v>560</v>
      </c>
      <c r="O4" s="674" t="s">
        <v>560</v>
      </c>
      <c r="P4" s="674" t="s">
        <v>560</v>
      </c>
      <c r="Q4" s="674" t="s">
        <v>560</v>
      </c>
      <c r="R4" s="674" t="s">
        <v>560</v>
      </c>
      <c r="S4" s="674" t="s">
        <v>560</v>
      </c>
      <c r="T4" s="674" t="s">
        <v>560</v>
      </c>
      <c r="U4" s="674" t="s">
        <v>560</v>
      </c>
      <c r="V4" s="674" t="s">
        <v>560</v>
      </c>
      <c r="W4" s="674" t="s">
        <v>561</v>
      </c>
      <c r="X4" s="674" t="s">
        <v>560</v>
      </c>
      <c r="Y4" s="674" t="s">
        <v>560</v>
      </c>
      <c r="Z4" s="674" t="s">
        <v>560</v>
      </c>
      <c r="AA4" s="674" t="s">
        <v>560</v>
      </c>
      <c r="AB4" s="674" t="s">
        <v>560</v>
      </c>
      <c r="AC4" s="674" t="s">
        <v>560</v>
      </c>
      <c r="AD4" s="674" t="s">
        <v>560</v>
      </c>
      <c r="AE4" s="674" t="s">
        <v>366</v>
      </c>
      <c r="AF4" s="674" t="s">
        <v>545</v>
      </c>
      <c r="AG4" s="674" t="s">
        <v>369</v>
      </c>
      <c r="AH4" s="674" t="s">
        <v>546</v>
      </c>
      <c r="AI4" s="674" t="s">
        <v>547</v>
      </c>
      <c r="AJ4" s="674" t="s">
        <v>548</v>
      </c>
      <c r="AK4" s="674" t="s">
        <v>549</v>
      </c>
      <c r="AL4" s="674" t="s">
        <v>550</v>
      </c>
      <c r="AM4" s="674" t="s">
        <v>562</v>
      </c>
      <c r="AN4" s="674" t="s">
        <v>563</v>
      </c>
      <c r="AO4" s="674" t="s">
        <v>564</v>
      </c>
      <c r="AP4" s="674" t="s">
        <v>551</v>
      </c>
      <c r="AQ4" s="674" t="s">
        <v>360</v>
      </c>
      <c r="AR4" s="678" t="s">
        <v>566</v>
      </c>
      <c r="AS4" s="678" t="s">
        <v>565</v>
      </c>
      <c r="AT4" s="674" t="s">
        <v>369</v>
      </c>
      <c r="AU4" s="674" t="s">
        <v>546</v>
      </c>
      <c r="AV4" s="674" t="s">
        <v>362</v>
      </c>
      <c r="AW4" s="674" t="s">
        <v>552</v>
      </c>
      <c r="AX4" s="674" t="s">
        <v>366</v>
      </c>
      <c r="AY4" s="674" t="s">
        <v>559</v>
      </c>
      <c r="AZ4" s="674" t="s">
        <v>553</v>
      </c>
      <c r="BA4" s="674" t="s">
        <v>554</v>
      </c>
      <c r="BB4" s="674" t="s">
        <v>555</v>
      </c>
      <c r="BC4" s="674" t="s">
        <v>556</v>
      </c>
      <c r="BD4" s="674" t="s">
        <v>366</v>
      </c>
      <c r="BE4" s="674" t="s">
        <v>369</v>
      </c>
      <c r="BF4" s="674" t="s">
        <v>362</v>
      </c>
      <c r="BG4" s="674" t="s">
        <v>366</v>
      </c>
      <c r="BH4" s="674" t="s">
        <v>548</v>
      </c>
      <c r="BI4" s="674" t="s">
        <v>549</v>
      </c>
      <c r="BJ4" s="674" t="s">
        <v>550</v>
      </c>
      <c r="BK4" s="674" t="s">
        <v>546</v>
      </c>
      <c r="BL4" s="674" t="s">
        <v>545</v>
      </c>
      <c r="BM4" s="674" t="s">
        <v>557</v>
      </c>
      <c r="BN4" s="674" t="s">
        <v>362</v>
      </c>
      <c r="BO4" s="674" t="s">
        <v>369</v>
      </c>
      <c r="BP4" s="674" t="s">
        <v>552</v>
      </c>
      <c r="BQ4" s="674" t="s">
        <v>369</v>
      </c>
      <c r="BR4" s="674" t="s">
        <v>547</v>
      </c>
      <c r="BS4" s="674" t="s">
        <v>546</v>
      </c>
      <c r="BT4" s="674" t="s">
        <v>366</v>
      </c>
      <c r="BU4" s="674" t="s">
        <v>545</v>
      </c>
      <c r="BV4" s="674" t="s">
        <v>545</v>
      </c>
      <c r="BW4" s="674" t="s">
        <v>552</v>
      </c>
      <c r="BX4" s="674" t="s">
        <v>369</v>
      </c>
      <c r="BY4" s="674" t="s">
        <v>547</v>
      </c>
      <c r="BZ4" s="674" t="s">
        <v>546</v>
      </c>
      <c r="CA4" s="674" t="s">
        <v>369</v>
      </c>
      <c r="CB4" s="674" t="s">
        <v>366</v>
      </c>
      <c r="CC4" s="674" t="s">
        <v>362</v>
      </c>
      <c r="CD4" s="674" t="s">
        <v>362</v>
      </c>
      <c r="CE4" s="674" t="s">
        <v>362</v>
      </c>
      <c r="CF4" s="674" t="s">
        <v>366</v>
      </c>
      <c r="CG4" s="674" t="s">
        <v>552</v>
      </c>
      <c r="CH4" s="674" t="s">
        <v>366</v>
      </c>
      <c r="CI4" s="674" t="s">
        <v>362</v>
      </c>
      <c r="CJ4" s="674" t="s">
        <v>545</v>
      </c>
      <c r="CK4" s="674" t="s">
        <v>366</v>
      </c>
      <c r="CL4" s="674" t="s">
        <v>369</v>
      </c>
      <c r="CM4" s="674" t="s">
        <v>546</v>
      </c>
      <c r="CN4" s="674" t="s">
        <v>369</v>
      </c>
      <c r="CO4" s="674" t="s">
        <v>362</v>
      </c>
      <c r="CP4" s="674" t="s">
        <v>557</v>
      </c>
      <c r="CQ4" s="674" t="s">
        <v>546</v>
      </c>
      <c r="CR4" s="674" t="s">
        <v>362</v>
      </c>
      <c r="CS4" s="674" t="s">
        <v>558</v>
      </c>
      <c r="CT4" s="674" t="s">
        <v>366</v>
      </c>
      <c r="CU4" s="674" t="s">
        <v>366</v>
      </c>
      <c r="CV4" s="674" t="s">
        <v>547</v>
      </c>
      <c r="CW4" s="674" t="s">
        <v>547</v>
      </c>
      <c r="CX4" s="674" t="s">
        <v>545</v>
      </c>
      <c r="CY4" s="674" t="s">
        <v>366</v>
      </c>
      <c r="CZ4" s="674" t="s">
        <v>545</v>
      </c>
      <c r="DA4" s="674" t="s">
        <v>362</v>
      </c>
      <c r="DB4" s="677">
        <v>0.75</v>
      </c>
      <c r="DC4" s="677">
        <v>0.9</v>
      </c>
      <c r="DD4" s="676">
        <v>28800</v>
      </c>
      <c r="DE4" s="677">
        <v>1.25</v>
      </c>
      <c r="DF4" s="674" t="s">
        <v>623</v>
      </c>
      <c r="DG4" s="674">
        <v>85</v>
      </c>
      <c r="DH4" s="674">
        <v>8</v>
      </c>
      <c r="DI4" s="674" t="s">
        <v>369</v>
      </c>
      <c r="DJ4" s="674" t="s">
        <v>366</v>
      </c>
      <c r="DK4" s="674" t="s">
        <v>362</v>
      </c>
      <c r="DL4" s="674" t="s">
        <v>545</v>
      </c>
      <c r="DM4" s="674" t="s">
        <v>362</v>
      </c>
      <c r="DN4" s="674" t="s">
        <v>366</v>
      </c>
      <c r="DO4" s="674" t="s">
        <v>369</v>
      </c>
      <c r="DP4" s="674" t="s">
        <v>369</v>
      </c>
      <c r="DQ4" s="674" t="s">
        <v>545</v>
      </c>
      <c r="DR4" s="674" t="s">
        <v>552</v>
      </c>
      <c r="DS4" s="674" t="s">
        <v>547</v>
      </c>
      <c r="DT4" s="674" t="s">
        <v>558</v>
      </c>
      <c r="DU4" s="674" t="s">
        <v>557</v>
      </c>
      <c r="DV4" s="674" t="s">
        <v>362</v>
      </c>
      <c r="DW4" s="674" t="s">
        <v>366</v>
      </c>
      <c r="DX4" s="674" t="s">
        <v>369</v>
      </c>
      <c r="DY4" s="674" t="s">
        <v>366</v>
      </c>
      <c r="DZ4" s="674" t="s">
        <v>552</v>
      </c>
      <c r="EA4" s="674" t="s">
        <v>545</v>
      </c>
      <c r="EB4" s="674" t="s">
        <v>547</v>
      </c>
      <c r="EC4" s="674" t="s">
        <v>546</v>
      </c>
      <c r="ED4" s="674" t="s">
        <v>558</v>
      </c>
      <c r="EE4" s="674" t="s">
        <v>557</v>
      </c>
      <c r="EF4" s="674" t="s">
        <v>549</v>
      </c>
      <c r="EG4" s="674" t="s">
        <v>366</v>
      </c>
      <c r="EH4" s="674" t="s">
        <v>366</v>
      </c>
      <c r="EI4" s="674" t="s">
        <v>362</v>
      </c>
      <c r="EJ4" s="674" t="s">
        <v>545</v>
      </c>
      <c r="EK4" s="674" t="s">
        <v>545</v>
      </c>
      <c r="EL4" s="674" t="s">
        <v>547</v>
      </c>
      <c r="EM4" s="674" t="s">
        <v>362</v>
      </c>
      <c r="EN4" s="674" t="s">
        <v>369</v>
      </c>
      <c r="EO4" s="674" t="s">
        <v>552</v>
      </c>
      <c r="EP4" s="674" t="s">
        <v>366</v>
      </c>
      <c r="EQ4" s="674" t="s">
        <v>545</v>
      </c>
      <c r="ER4" s="674" t="s">
        <v>557</v>
      </c>
      <c r="ES4" s="674" t="s">
        <v>362</v>
      </c>
      <c r="ET4" s="674" t="s">
        <v>558</v>
      </c>
      <c r="EU4" s="674" t="s">
        <v>369</v>
      </c>
      <c r="EV4" s="674" t="s">
        <v>552</v>
      </c>
      <c r="EW4" s="674" t="s">
        <v>546</v>
      </c>
      <c r="EX4" s="397"/>
      <c r="EY4" s="397"/>
    </row>
    <row r="5" spans="1:155" s="584" customFormat="1" ht="15.75" customHeight="1">
      <c r="A5" s="672">
        <v>45538.404307210643</v>
      </c>
      <c r="B5" s="673">
        <v>198</v>
      </c>
      <c r="C5" s="674">
        <v>223608</v>
      </c>
      <c r="D5" s="674" t="s">
        <v>670</v>
      </c>
      <c r="E5" s="675" t="s">
        <v>708</v>
      </c>
      <c r="F5" s="674" t="s">
        <v>672</v>
      </c>
      <c r="G5" s="674" t="s">
        <v>560</v>
      </c>
      <c r="H5" s="674" t="s">
        <v>560</v>
      </c>
      <c r="I5" s="674" t="s">
        <v>560</v>
      </c>
      <c r="J5" s="674" t="s">
        <v>560</v>
      </c>
      <c r="K5" s="674" t="s">
        <v>561</v>
      </c>
      <c r="L5" s="674" t="s">
        <v>561</v>
      </c>
      <c r="M5" s="674" t="s">
        <v>560</v>
      </c>
      <c r="N5" s="674" t="s">
        <v>560</v>
      </c>
      <c r="O5" s="674" t="s">
        <v>560</v>
      </c>
      <c r="P5" s="674" t="s">
        <v>560</v>
      </c>
      <c r="Q5" s="674" t="s">
        <v>560</v>
      </c>
      <c r="R5" s="674" t="s">
        <v>560</v>
      </c>
      <c r="S5" s="674" t="s">
        <v>560</v>
      </c>
      <c r="T5" s="674" t="s">
        <v>560</v>
      </c>
      <c r="U5" s="674" t="s">
        <v>560</v>
      </c>
      <c r="V5" s="674" t="s">
        <v>560</v>
      </c>
      <c r="W5" s="674" t="s">
        <v>561</v>
      </c>
      <c r="X5" s="674" t="s">
        <v>560</v>
      </c>
      <c r="Y5" s="674" t="s">
        <v>560</v>
      </c>
      <c r="Z5" s="674" t="s">
        <v>560</v>
      </c>
      <c r="AA5" s="674" t="s">
        <v>560</v>
      </c>
      <c r="AB5" s="674" t="s">
        <v>560</v>
      </c>
      <c r="AC5" s="674" t="s">
        <v>560</v>
      </c>
      <c r="AD5" s="674" t="s">
        <v>560</v>
      </c>
      <c r="AE5" s="674" t="s">
        <v>366</v>
      </c>
      <c r="AF5" s="674" t="s">
        <v>545</v>
      </c>
      <c r="AG5" s="674" t="s">
        <v>369</v>
      </c>
      <c r="AH5" s="678" t="s">
        <v>547</v>
      </c>
      <c r="AI5" s="678" t="s">
        <v>546</v>
      </c>
      <c r="AJ5" s="674" t="s">
        <v>548</v>
      </c>
      <c r="AK5" s="674" t="s">
        <v>549</v>
      </c>
      <c r="AL5" s="674" t="s">
        <v>550</v>
      </c>
      <c r="AM5" s="674" t="s">
        <v>562</v>
      </c>
      <c r="AN5" s="674" t="s">
        <v>563</v>
      </c>
      <c r="AO5" s="674" t="s">
        <v>564</v>
      </c>
      <c r="AP5" s="674" t="s">
        <v>551</v>
      </c>
      <c r="AQ5" s="674" t="s">
        <v>360</v>
      </c>
      <c r="AR5" s="678" t="s">
        <v>566</v>
      </c>
      <c r="AS5" s="678" t="s">
        <v>565</v>
      </c>
      <c r="AT5" s="674" t="s">
        <v>369</v>
      </c>
      <c r="AU5" s="674" t="s">
        <v>546</v>
      </c>
      <c r="AV5" s="674" t="s">
        <v>362</v>
      </c>
      <c r="AW5" s="674" t="s">
        <v>552</v>
      </c>
      <c r="AX5" s="674" t="s">
        <v>366</v>
      </c>
      <c r="AY5" s="674" t="s">
        <v>559</v>
      </c>
      <c r="AZ5" s="674" t="s">
        <v>553</v>
      </c>
      <c r="BA5" s="674" t="s">
        <v>554</v>
      </c>
      <c r="BB5" s="674" t="s">
        <v>555</v>
      </c>
      <c r="BC5" s="674" t="s">
        <v>556</v>
      </c>
      <c r="BD5" s="674" t="s">
        <v>366</v>
      </c>
      <c r="BE5" s="674" t="s">
        <v>369</v>
      </c>
      <c r="BF5" s="674" t="s">
        <v>362</v>
      </c>
      <c r="BG5" s="674" t="s">
        <v>366</v>
      </c>
      <c r="BH5" s="674" t="s">
        <v>548</v>
      </c>
      <c r="BI5" s="674" t="s">
        <v>549</v>
      </c>
      <c r="BJ5" s="674" t="s">
        <v>550</v>
      </c>
      <c r="BK5" s="674" t="s">
        <v>546</v>
      </c>
      <c r="BL5" s="674" t="s">
        <v>545</v>
      </c>
      <c r="BM5" s="674" t="s">
        <v>557</v>
      </c>
      <c r="BN5" s="674" t="s">
        <v>362</v>
      </c>
      <c r="BO5" s="674" t="s">
        <v>369</v>
      </c>
      <c r="BP5" s="674" t="s">
        <v>552</v>
      </c>
      <c r="BQ5" s="674" t="s">
        <v>369</v>
      </c>
      <c r="BR5" s="674" t="s">
        <v>547</v>
      </c>
      <c r="BS5" s="674" t="s">
        <v>546</v>
      </c>
      <c r="BT5" s="674" t="s">
        <v>366</v>
      </c>
      <c r="BU5" s="674" t="s">
        <v>545</v>
      </c>
      <c r="BV5" s="674" t="s">
        <v>545</v>
      </c>
      <c r="BW5" s="674" t="s">
        <v>552</v>
      </c>
      <c r="BX5" s="674" t="s">
        <v>369</v>
      </c>
      <c r="BY5" s="674" t="s">
        <v>547</v>
      </c>
      <c r="BZ5" s="674" t="s">
        <v>546</v>
      </c>
      <c r="CA5" s="674" t="s">
        <v>369</v>
      </c>
      <c r="CB5" s="674" t="s">
        <v>366</v>
      </c>
      <c r="CC5" s="674" t="s">
        <v>362</v>
      </c>
      <c r="CD5" s="674" t="s">
        <v>362</v>
      </c>
      <c r="CE5" s="674" t="s">
        <v>362</v>
      </c>
      <c r="CF5" s="674" t="s">
        <v>366</v>
      </c>
      <c r="CG5" s="674" t="s">
        <v>552</v>
      </c>
      <c r="CH5" s="674" t="s">
        <v>366</v>
      </c>
      <c r="CI5" s="674" t="s">
        <v>362</v>
      </c>
      <c r="CJ5" s="674" t="s">
        <v>545</v>
      </c>
      <c r="CK5" s="674" t="s">
        <v>362</v>
      </c>
      <c r="CL5" s="674" t="s">
        <v>369</v>
      </c>
      <c r="CM5" s="674" t="s">
        <v>546</v>
      </c>
      <c r="CN5" s="674" t="s">
        <v>369</v>
      </c>
      <c r="CO5" s="674" t="s">
        <v>362</v>
      </c>
      <c r="CP5" s="674" t="s">
        <v>557</v>
      </c>
      <c r="CQ5" s="674" t="s">
        <v>546</v>
      </c>
      <c r="CR5" s="674" t="s">
        <v>362</v>
      </c>
      <c r="CS5" s="674" t="s">
        <v>558</v>
      </c>
      <c r="CT5" s="674" t="s">
        <v>366</v>
      </c>
      <c r="CU5" s="674" t="s">
        <v>362</v>
      </c>
      <c r="CV5" s="674" t="s">
        <v>547</v>
      </c>
      <c r="CW5" s="674" t="s">
        <v>547</v>
      </c>
      <c r="CX5" s="674" t="s">
        <v>545</v>
      </c>
      <c r="CY5" s="674" t="s">
        <v>366</v>
      </c>
      <c r="CZ5" s="674" t="s">
        <v>545</v>
      </c>
      <c r="DA5" s="674" t="s">
        <v>362</v>
      </c>
      <c r="DB5" s="677">
        <v>0.75</v>
      </c>
      <c r="DC5" s="677">
        <v>0.9</v>
      </c>
      <c r="DD5" s="674">
        <v>28800</v>
      </c>
      <c r="DE5" s="677">
        <v>1.25</v>
      </c>
      <c r="DF5" s="674" t="s">
        <v>623</v>
      </c>
      <c r="DG5" s="677">
        <v>0.85</v>
      </c>
      <c r="DH5" s="677">
        <v>0.08</v>
      </c>
      <c r="DI5" s="674" t="s">
        <v>369</v>
      </c>
      <c r="DJ5" s="674" t="s">
        <v>366</v>
      </c>
      <c r="DK5" s="674" t="s">
        <v>362</v>
      </c>
      <c r="DL5" s="674" t="s">
        <v>545</v>
      </c>
      <c r="DM5" s="674" t="s">
        <v>362</v>
      </c>
      <c r="DN5" s="674" t="s">
        <v>366</v>
      </c>
      <c r="DO5" s="674" t="s">
        <v>369</v>
      </c>
      <c r="DP5" s="674" t="s">
        <v>545</v>
      </c>
      <c r="DQ5" s="674" t="s">
        <v>546</v>
      </c>
      <c r="DR5" s="674" t="s">
        <v>552</v>
      </c>
      <c r="DS5" s="674" t="s">
        <v>547</v>
      </c>
      <c r="DT5" s="674" t="s">
        <v>558</v>
      </c>
      <c r="DU5" s="674" t="s">
        <v>557</v>
      </c>
      <c r="DV5" s="674" t="s">
        <v>362</v>
      </c>
      <c r="DW5" s="674" t="s">
        <v>366</v>
      </c>
      <c r="DX5" s="674" t="s">
        <v>369</v>
      </c>
      <c r="DY5" s="674" t="s">
        <v>366</v>
      </c>
      <c r="DZ5" s="674" t="s">
        <v>545</v>
      </c>
      <c r="EA5" s="674" t="s">
        <v>552</v>
      </c>
      <c r="EB5" s="674" t="s">
        <v>547</v>
      </c>
      <c r="EC5" s="674" t="s">
        <v>546</v>
      </c>
      <c r="ED5" s="674" t="s">
        <v>558</v>
      </c>
      <c r="EE5" s="674" t="s">
        <v>557</v>
      </c>
      <c r="EF5" s="674" t="s">
        <v>549</v>
      </c>
      <c r="EG5" s="674" t="s">
        <v>366</v>
      </c>
      <c r="EH5" s="674" t="s">
        <v>545</v>
      </c>
      <c r="EI5" s="674" t="s">
        <v>362</v>
      </c>
      <c r="EJ5" s="674" t="s">
        <v>366</v>
      </c>
      <c r="EK5" s="674" t="s">
        <v>547</v>
      </c>
      <c r="EL5" s="674" t="s">
        <v>362</v>
      </c>
      <c r="EM5" s="674" t="s">
        <v>362</v>
      </c>
      <c r="EN5" s="674" t="s">
        <v>369</v>
      </c>
      <c r="EO5" s="674" t="s">
        <v>552</v>
      </c>
      <c r="EP5" s="674" t="s">
        <v>545</v>
      </c>
      <c r="EQ5" s="674" t="s">
        <v>366</v>
      </c>
      <c r="ER5" s="674" t="s">
        <v>557</v>
      </c>
      <c r="ES5" s="674" t="s">
        <v>362</v>
      </c>
      <c r="ET5" s="674" t="s">
        <v>558</v>
      </c>
      <c r="EU5" s="674" t="s">
        <v>369</v>
      </c>
      <c r="EV5" s="674" t="s">
        <v>552</v>
      </c>
      <c r="EW5" s="674" t="s">
        <v>546</v>
      </c>
      <c r="EX5" s="397"/>
      <c r="EY5" s="397"/>
    </row>
    <row r="6" spans="1:155" s="584" customFormat="1" ht="15.75" customHeight="1">
      <c r="A6" s="672">
        <v>45538.40467585648</v>
      </c>
      <c r="B6" s="673">
        <v>195</v>
      </c>
      <c r="C6" s="674">
        <v>824174</v>
      </c>
      <c r="D6" s="674" t="s">
        <v>629</v>
      </c>
      <c r="E6" s="675" t="s">
        <v>618</v>
      </c>
      <c r="F6" s="674" t="s">
        <v>709</v>
      </c>
      <c r="G6" s="674" t="s">
        <v>560</v>
      </c>
      <c r="H6" s="674" t="s">
        <v>560</v>
      </c>
      <c r="I6" s="674" t="s">
        <v>560</v>
      </c>
      <c r="J6" s="674" t="s">
        <v>560</v>
      </c>
      <c r="K6" s="674" t="s">
        <v>561</v>
      </c>
      <c r="L6" s="674" t="s">
        <v>561</v>
      </c>
      <c r="M6" s="674" t="s">
        <v>560</v>
      </c>
      <c r="N6" s="674" t="s">
        <v>560</v>
      </c>
      <c r="O6" s="674" t="s">
        <v>560</v>
      </c>
      <c r="P6" s="674" t="s">
        <v>560</v>
      </c>
      <c r="Q6" s="674" t="s">
        <v>560</v>
      </c>
      <c r="R6" s="674" t="s">
        <v>560</v>
      </c>
      <c r="S6" s="674" t="s">
        <v>560</v>
      </c>
      <c r="T6" s="674" t="s">
        <v>560</v>
      </c>
      <c r="U6" s="674" t="s">
        <v>560</v>
      </c>
      <c r="V6" s="674" t="s">
        <v>560</v>
      </c>
      <c r="W6" s="674" t="s">
        <v>561</v>
      </c>
      <c r="X6" s="674" t="s">
        <v>560</v>
      </c>
      <c r="Y6" s="674" t="s">
        <v>560</v>
      </c>
      <c r="Z6" s="674" t="s">
        <v>560</v>
      </c>
      <c r="AA6" s="674" t="s">
        <v>560</v>
      </c>
      <c r="AB6" s="674" t="s">
        <v>560</v>
      </c>
      <c r="AC6" s="674" t="s">
        <v>560</v>
      </c>
      <c r="AD6" s="674" t="s">
        <v>560</v>
      </c>
      <c r="AE6" s="674" t="s">
        <v>366</v>
      </c>
      <c r="AF6" s="674" t="s">
        <v>545</v>
      </c>
      <c r="AG6" s="674" t="s">
        <v>369</v>
      </c>
      <c r="AH6" s="674" t="s">
        <v>546</v>
      </c>
      <c r="AI6" s="674" t="s">
        <v>547</v>
      </c>
      <c r="AJ6" s="674" t="s">
        <v>548</v>
      </c>
      <c r="AK6" s="674" t="s">
        <v>549</v>
      </c>
      <c r="AL6" s="674" t="s">
        <v>550</v>
      </c>
      <c r="AM6" s="674" t="s">
        <v>562</v>
      </c>
      <c r="AN6" s="674" t="s">
        <v>563</v>
      </c>
      <c r="AO6" s="674" t="s">
        <v>564</v>
      </c>
      <c r="AP6" s="674" t="s">
        <v>551</v>
      </c>
      <c r="AQ6" s="674" t="s">
        <v>360</v>
      </c>
      <c r="AR6" s="674" t="s">
        <v>565</v>
      </c>
      <c r="AS6" s="674" t="s">
        <v>566</v>
      </c>
      <c r="AT6" s="674" t="s">
        <v>369</v>
      </c>
      <c r="AU6" s="674" t="s">
        <v>546</v>
      </c>
      <c r="AV6" s="674" t="s">
        <v>362</v>
      </c>
      <c r="AW6" s="674" t="s">
        <v>552</v>
      </c>
      <c r="AX6" s="674" t="s">
        <v>366</v>
      </c>
      <c r="AY6" s="674" t="s">
        <v>559</v>
      </c>
      <c r="AZ6" s="674" t="s">
        <v>553</v>
      </c>
      <c r="BA6" s="674" t="s">
        <v>554</v>
      </c>
      <c r="BB6" s="674" t="s">
        <v>555</v>
      </c>
      <c r="BC6" s="674" t="s">
        <v>556</v>
      </c>
      <c r="BD6" s="674" t="s">
        <v>366</v>
      </c>
      <c r="BE6" s="674" t="s">
        <v>369</v>
      </c>
      <c r="BF6" s="674" t="s">
        <v>362</v>
      </c>
      <c r="BG6" s="674" t="s">
        <v>366</v>
      </c>
      <c r="BH6" s="674" t="s">
        <v>548</v>
      </c>
      <c r="BI6" s="674" t="s">
        <v>549</v>
      </c>
      <c r="BJ6" s="674" t="s">
        <v>550</v>
      </c>
      <c r="BK6" s="674" t="s">
        <v>546</v>
      </c>
      <c r="BL6" s="674" t="s">
        <v>545</v>
      </c>
      <c r="BM6" s="674" t="s">
        <v>557</v>
      </c>
      <c r="BN6" s="674" t="s">
        <v>362</v>
      </c>
      <c r="BO6" s="674" t="s">
        <v>369</v>
      </c>
      <c r="BP6" s="674" t="s">
        <v>552</v>
      </c>
      <c r="BQ6" s="674" t="s">
        <v>369</v>
      </c>
      <c r="BR6" s="674" t="s">
        <v>547</v>
      </c>
      <c r="BS6" s="674" t="s">
        <v>546</v>
      </c>
      <c r="BT6" s="674" t="s">
        <v>366</v>
      </c>
      <c r="BU6" s="674" t="s">
        <v>545</v>
      </c>
      <c r="BV6" s="674" t="s">
        <v>545</v>
      </c>
      <c r="BW6" s="674" t="s">
        <v>552</v>
      </c>
      <c r="BX6" s="674" t="s">
        <v>369</v>
      </c>
      <c r="BY6" s="674" t="s">
        <v>547</v>
      </c>
      <c r="BZ6" s="674" t="s">
        <v>546</v>
      </c>
      <c r="CA6" s="674" t="s">
        <v>369</v>
      </c>
      <c r="CB6" s="674" t="s">
        <v>366</v>
      </c>
      <c r="CC6" s="674" t="s">
        <v>362</v>
      </c>
      <c r="CD6" s="674" t="s">
        <v>362</v>
      </c>
      <c r="CE6" s="674" t="s">
        <v>362</v>
      </c>
      <c r="CF6" s="674" t="s">
        <v>366</v>
      </c>
      <c r="CG6" s="674" t="s">
        <v>552</v>
      </c>
      <c r="CH6" s="674" t="s">
        <v>366</v>
      </c>
      <c r="CI6" s="674" t="s">
        <v>362</v>
      </c>
      <c r="CJ6" s="674" t="s">
        <v>545</v>
      </c>
      <c r="CK6" s="674" t="s">
        <v>362</v>
      </c>
      <c r="CL6" s="674" t="s">
        <v>369</v>
      </c>
      <c r="CM6" s="678" t="s">
        <v>552</v>
      </c>
      <c r="CN6" s="674" t="s">
        <v>369</v>
      </c>
      <c r="CO6" s="674" t="s">
        <v>362</v>
      </c>
      <c r="CP6" s="674" t="s">
        <v>557</v>
      </c>
      <c r="CQ6" s="674" t="s">
        <v>546</v>
      </c>
      <c r="CR6" s="674" t="s">
        <v>362</v>
      </c>
      <c r="CS6" s="674" t="s">
        <v>558</v>
      </c>
      <c r="CT6" s="674" t="s">
        <v>366</v>
      </c>
      <c r="CU6" s="674" t="s">
        <v>362</v>
      </c>
      <c r="CV6" s="674" t="s">
        <v>547</v>
      </c>
      <c r="CW6" s="674" t="s">
        <v>547</v>
      </c>
      <c r="CX6" s="674" t="s">
        <v>545</v>
      </c>
      <c r="CY6" s="674" t="s">
        <v>366</v>
      </c>
      <c r="CZ6" s="674" t="s">
        <v>545</v>
      </c>
      <c r="DA6" s="674" t="s">
        <v>362</v>
      </c>
      <c r="DB6" s="677">
        <v>0.75</v>
      </c>
      <c r="DC6" s="677">
        <v>0.9</v>
      </c>
      <c r="DD6" s="676">
        <v>28800</v>
      </c>
      <c r="DE6" s="674">
        <v>125</v>
      </c>
      <c r="DF6" s="674">
        <v>2304</v>
      </c>
      <c r="DG6" s="674">
        <v>85</v>
      </c>
      <c r="DH6" s="674">
        <v>8</v>
      </c>
      <c r="DI6" s="674" t="s">
        <v>369</v>
      </c>
      <c r="DJ6" s="674" t="s">
        <v>366</v>
      </c>
      <c r="DK6" s="674" t="s">
        <v>362</v>
      </c>
      <c r="DL6" s="674" t="s">
        <v>545</v>
      </c>
      <c r="DM6" s="674" t="s">
        <v>362</v>
      </c>
      <c r="DN6" s="674" t="s">
        <v>366</v>
      </c>
      <c r="DO6" s="674" t="s">
        <v>369</v>
      </c>
      <c r="DP6" s="674" t="s">
        <v>545</v>
      </c>
      <c r="DQ6" s="674" t="s">
        <v>546</v>
      </c>
      <c r="DR6" s="674" t="s">
        <v>552</v>
      </c>
      <c r="DS6" s="674" t="s">
        <v>547</v>
      </c>
      <c r="DT6" s="674" t="s">
        <v>558</v>
      </c>
      <c r="DU6" s="674" t="s">
        <v>557</v>
      </c>
      <c r="DV6" s="674" t="s">
        <v>362</v>
      </c>
      <c r="DW6" s="674" t="s">
        <v>366</v>
      </c>
      <c r="DX6" s="674" t="s">
        <v>369</v>
      </c>
      <c r="DY6" s="674" t="s">
        <v>366</v>
      </c>
      <c r="DZ6" s="674" t="s">
        <v>545</v>
      </c>
      <c r="EA6" s="674" t="s">
        <v>552</v>
      </c>
      <c r="EB6" s="674" t="s">
        <v>546</v>
      </c>
      <c r="EC6" s="674" t="s">
        <v>547</v>
      </c>
      <c r="ED6" s="674" t="s">
        <v>558</v>
      </c>
      <c r="EE6" s="674" t="s">
        <v>557</v>
      </c>
      <c r="EF6" s="678" t="s">
        <v>369</v>
      </c>
      <c r="EG6" s="674" t="s">
        <v>362</v>
      </c>
      <c r="EH6" s="674" t="s">
        <v>366</v>
      </c>
      <c r="EI6" s="674" t="s">
        <v>545</v>
      </c>
      <c r="EJ6" s="674" t="s">
        <v>366</v>
      </c>
      <c r="EK6" s="674" t="s">
        <v>545</v>
      </c>
      <c r="EL6" s="674" t="s">
        <v>547</v>
      </c>
      <c r="EM6" s="674" t="s">
        <v>362</v>
      </c>
      <c r="EN6" s="674" t="s">
        <v>369</v>
      </c>
      <c r="EO6" s="674" t="s">
        <v>552</v>
      </c>
      <c r="EP6" s="674" t="s">
        <v>545</v>
      </c>
      <c r="EQ6" s="674" t="s">
        <v>366</v>
      </c>
      <c r="ER6" s="674" t="s">
        <v>557</v>
      </c>
      <c r="ES6" s="674" t="s">
        <v>362</v>
      </c>
      <c r="ET6" s="674" t="s">
        <v>558</v>
      </c>
      <c r="EU6" s="674" t="s">
        <v>369</v>
      </c>
      <c r="EV6" s="674" t="s">
        <v>552</v>
      </c>
      <c r="EW6" s="674" t="s">
        <v>546</v>
      </c>
      <c r="EX6" s="674" t="s">
        <v>710</v>
      </c>
      <c r="EY6" s="397"/>
    </row>
    <row r="7" spans="1:155" s="584" customFormat="1" ht="15.75" customHeight="1">
      <c r="A7" s="672">
        <v>45538.404902581024</v>
      </c>
      <c r="B7" s="673">
        <v>200</v>
      </c>
      <c r="C7" s="674">
        <v>240112</v>
      </c>
      <c r="D7" s="674" t="s">
        <v>686</v>
      </c>
      <c r="E7" s="675" t="s">
        <v>711</v>
      </c>
      <c r="F7" s="674" t="s">
        <v>712</v>
      </c>
      <c r="G7" s="674" t="s">
        <v>560</v>
      </c>
      <c r="H7" s="674" t="s">
        <v>560</v>
      </c>
      <c r="I7" s="674" t="s">
        <v>560</v>
      </c>
      <c r="J7" s="674" t="s">
        <v>560</v>
      </c>
      <c r="K7" s="674" t="s">
        <v>561</v>
      </c>
      <c r="L7" s="674" t="s">
        <v>561</v>
      </c>
      <c r="M7" s="674" t="s">
        <v>560</v>
      </c>
      <c r="N7" s="674" t="s">
        <v>560</v>
      </c>
      <c r="O7" s="674" t="s">
        <v>560</v>
      </c>
      <c r="P7" s="674" t="s">
        <v>560</v>
      </c>
      <c r="Q7" s="674" t="s">
        <v>560</v>
      </c>
      <c r="R7" s="674" t="s">
        <v>560</v>
      </c>
      <c r="S7" s="674" t="s">
        <v>560</v>
      </c>
      <c r="T7" s="674" t="s">
        <v>560</v>
      </c>
      <c r="U7" s="674" t="s">
        <v>560</v>
      </c>
      <c r="V7" s="674" t="s">
        <v>560</v>
      </c>
      <c r="W7" s="674" t="s">
        <v>561</v>
      </c>
      <c r="X7" s="674" t="s">
        <v>560</v>
      </c>
      <c r="Y7" s="674" t="s">
        <v>560</v>
      </c>
      <c r="Z7" s="674" t="s">
        <v>560</v>
      </c>
      <c r="AA7" s="674" t="s">
        <v>560</v>
      </c>
      <c r="AB7" s="674" t="s">
        <v>560</v>
      </c>
      <c r="AC7" s="674" t="s">
        <v>560</v>
      </c>
      <c r="AD7" s="674" t="s">
        <v>560</v>
      </c>
      <c r="AE7" s="674" t="s">
        <v>366</v>
      </c>
      <c r="AF7" s="674" t="s">
        <v>545</v>
      </c>
      <c r="AG7" s="674" t="s">
        <v>369</v>
      </c>
      <c r="AH7" s="678" t="s">
        <v>547</v>
      </c>
      <c r="AI7" s="678" t="s">
        <v>546</v>
      </c>
      <c r="AJ7" s="674" t="s">
        <v>548</v>
      </c>
      <c r="AK7" s="674" t="s">
        <v>549</v>
      </c>
      <c r="AL7" s="674" t="s">
        <v>550</v>
      </c>
      <c r="AM7" s="674" t="s">
        <v>562</v>
      </c>
      <c r="AN7" s="674" t="s">
        <v>563</v>
      </c>
      <c r="AO7" s="674" t="s">
        <v>564</v>
      </c>
      <c r="AP7" s="674" t="s">
        <v>551</v>
      </c>
      <c r="AQ7" s="674" t="s">
        <v>360</v>
      </c>
      <c r="AR7" s="674" t="s">
        <v>565</v>
      </c>
      <c r="AS7" s="674" t="s">
        <v>566</v>
      </c>
      <c r="AT7" s="674" t="s">
        <v>369</v>
      </c>
      <c r="AU7" s="674" t="s">
        <v>546</v>
      </c>
      <c r="AV7" s="674" t="s">
        <v>362</v>
      </c>
      <c r="AW7" s="674" t="s">
        <v>552</v>
      </c>
      <c r="AX7" s="674" t="s">
        <v>366</v>
      </c>
      <c r="AY7" s="674" t="s">
        <v>559</v>
      </c>
      <c r="AZ7" s="674" t="s">
        <v>553</v>
      </c>
      <c r="BA7" s="674" t="s">
        <v>554</v>
      </c>
      <c r="BB7" s="674" t="s">
        <v>555</v>
      </c>
      <c r="BC7" s="674" t="s">
        <v>556</v>
      </c>
      <c r="BD7" s="674" t="s">
        <v>366</v>
      </c>
      <c r="BE7" s="674" t="s">
        <v>369</v>
      </c>
      <c r="BF7" s="674" t="s">
        <v>362</v>
      </c>
      <c r="BG7" s="674" t="s">
        <v>366</v>
      </c>
      <c r="BH7" s="674" t="s">
        <v>548</v>
      </c>
      <c r="BI7" s="674" t="s">
        <v>549</v>
      </c>
      <c r="BJ7" s="674" t="s">
        <v>550</v>
      </c>
      <c r="BK7" s="674" t="s">
        <v>546</v>
      </c>
      <c r="BL7" s="674" t="s">
        <v>545</v>
      </c>
      <c r="BM7" s="674" t="s">
        <v>557</v>
      </c>
      <c r="BN7" s="674" t="s">
        <v>362</v>
      </c>
      <c r="BO7" s="674" t="s">
        <v>369</v>
      </c>
      <c r="BP7" s="674" t="s">
        <v>552</v>
      </c>
      <c r="BQ7" s="674" t="s">
        <v>369</v>
      </c>
      <c r="BR7" s="674" t="s">
        <v>547</v>
      </c>
      <c r="BS7" s="674" t="s">
        <v>546</v>
      </c>
      <c r="BT7" s="674" t="s">
        <v>366</v>
      </c>
      <c r="BU7" s="674" t="s">
        <v>545</v>
      </c>
      <c r="BV7" s="674" t="s">
        <v>545</v>
      </c>
      <c r="BW7" s="674" t="s">
        <v>552</v>
      </c>
      <c r="BX7" s="674" t="s">
        <v>369</v>
      </c>
      <c r="BY7" s="674" t="s">
        <v>547</v>
      </c>
      <c r="BZ7" s="674" t="s">
        <v>546</v>
      </c>
      <c r="CA7" s="674" t="s">
        <v>369</v>
      </c>
      <c r="CB7" s="674" t="s">
        <v>366</v>
      </c>
      <c r="CC7" s="674" t="s">
        <v>362</v>
      </c>
      <c r="CD7" s="674" t="s">
        <v>362</v>
      </c>
      <c r="CE7" s="674" t="s">
        <v>362</v>
      </c>
      <c r="CF7" s="674" t="s">
        <v>366</v>
      </c>
      <c r="CG7" s="674" t="s">
        <v>552</v>
      </c>
      <c r="CH7" s="674" t="s">
        <v>366</v>
      </c>
      <c r="CI7" s="674" t="s">
        <v>362</v>
      </c>
      <c r="CJ7" s="674" t="s">
        <v>545</v>
      </c>
      <c r="CK7" s="674" t="s">
        <v>362</v>
      </c>
      <c r="CL7" s="674" t="s">
        <v>369</v>
      </c>
      <c r="CM7" s="674" t="s">
        <v>546</v>
      </c>
      <c r="CN7" s="674" t="s">
        <v>369</v>
      </c>
      <c r="CO7" s="674" t="s">
        <v>362</v>
      </c>
      <c r="CP7" s="674" t="s">
        <v>557</v>
      </c>
      <c r="CQ7" s="674" t="s">
        <v>546</v>
      </c>
      <c r="CR7" s="674" t="s">
        <v>362</v>
      </c>
      <c r="CS7" s="674" t="s">
        <v>558</v>
      </c>
      <c r="CT7" s="674" t="s">
        <v>366</v>
      </c>
      <c r="CU7" s="674" t="s">
        <v>362</v>
      </c>
      <c r="CV7" s="674" t="s">
        <v>547</v>
      </c>
      <c r="CW7" s="674" t="s">
        <v>547</v>
      </c>
      <c r="CX7" s="674" t="s">
        <v>545</v>
      </c>
      <c r="CY7" s="674" t="s">
        <v>366</v>
      </c>
      <c r="CZ7" s="674" t="s">
        <v>545</v>
      </c>
      <c r="DA7" s="674" t="s">
        <v>362</v>
      </c>
      <c r="DB7" s="677">
        <v>0.75</v>
      </c>
      <c r="DC7" s="677">
        <v>0.9</v>
      </c>
      <c r="DD7" s="674">
        <v>28800</v>
      </c>
      <c r="DE7" s="674">
        <v>125</v>
      </c>
      <c r="DF7" s="674" t="s">
        <v>623</v>
      </c>
      <c r="DG7" s="674">
        <v>85</v>
      </c>
      <c r="DH7" s="674">
        <v>8</v>
      </c>
      <c r="DI7" s="674" t="s">
        <v>369</v>
      </c>
      <c r="DJ7" s="674" t="s">
        <v>366</v>
      </c>
      <c r="DK7" s="674" t="s">
        <v>362</v>
      </c>
      <c r="DL7" s="674" t="s">
        <v>545</v>
      </c>
      <c r="DM7" s="674" t="s">
        <v>362</v>
      </c>
      <c r="DN7" s="674" t="s">
        <v>366</v>
      </c>
      <c r="DO7" s="674" t="s">
        <v>369</v>
      </c>
      <c r="DP7" s="674" t="s">
        <v>545</v>
      </c>
      <c r="DQ7" s="674" t="s">
        <v>546</v>
      </c>
      <c r="DR7" s="674" t="s">
        <v>552</v>
      </c>
      <c r="DS7" s="674" t="s">
        <v>547</v>
      </c>
      <c r="DT7" s="674" t="s">
        <v>558</v>
      </c>
      <c r="DU7" s="674" t="s">
        <v>557</v>
      </c>
      <c r="DV7" s="674" t="s">
        <v>362</v>
      </c>
      <c r="DW7" s="674" t="s">
        <v>366</v>
      </c>
      <c r="DX7" s="674" t="s">
        <v>369</v>
      </c>
      <c r="DY7" s="674" t="s">
        <v>366</v>
      </c>
      <c r="DZ7" s="674" t="s">
        <v>545</v>
      </c>
      <c r="EA7" s="674" t="s">
        <v>552</v>
      </c>
      <c r="EB7" s="674" t="s">
        <v>547</v>
      </c>
      <c r="EC7" s="674" t="s">
        <v>546</v>
      </c>
      <c r="ED7" s="674" t="s">
        <v>558</v>
      </c>
      <c r="EE7" s="674" t="s">
        <v>557</v>
      </c>
      <c r="EF7" s="674" t="s">
        <v>549</v>
      </c>
      <c r="EG7" s="674" t="s">
        <v>362</v>
      </c>
      <c r="EH7" s="674" t="s">
        <v>366</v>
      </c>
      <c r="EI7" s="674" t="s">
        <v>545</v>
      </c>
      <c r="EJ7" s="674" t="s">
        <v>366</v>
      </c>
      <c r="EK7" s="674" t="s">
        <v>545</v>
      </c>
      <c r="EL7" s="674" t="s">
        <v>547</v>
      </c>
      <c r="EM7" s="674" t="s">
        <v>362</v>
      </c>
      <c r="EN7" s="674" t="s">
        <v>369</v>
      </c>
      <c r="EO7" s="674" t="s">
        <v>552</v>
      </c>
      <c r="EP7" s="674" t="s">
        <v>545</v>
      </c>
      <c r="EQ7" s="674" t="s">
        <v>366</v>
      </c>
      <c r="ER7" s="674" t="s">
        <v>557</v>
      </c>
      <c r="ES7" s="674" t="s">
        <v>362</v>
      </c>
      <c r="ET7" s="674" t="s">
        <v>558</v>
      </c>
      <c r="EU7" s="674" t="s">
        <v>369</v>
      </c>
      <c r="EV7" s="674" t="s">
        <v>552</v>
      </c>
      <c r="EW7" s="674" t="s">
        <v>546</v>
      </c>
      <c r="EX7" s="397"/>
      <c r="EY7" s="397"/>
    </row>
    <row r="8" spans="1:155" s="584" customFormat="1" ht="15.75" customHeight="1">
      <c r="A8" s="672">
        <v>45538.406715567129</v>
      </c>
      <c r="B8" s="673">
        <v>200</v>
      </c>
      <c r="C8" s="674">
        <v>221451</v>
      </c>
      <c r="D8" s="674" t="s">
        <v>713</v>
      </c>
      <c r="E8" s="675" t="s">
        <v>667</v>
      </c>
      <c r="F8" s="674" t="s">
        <v>668</v>
      </c>
      <c r="G8" s="674" t="s">
        <v>560</v>
      </c>
      <c r="H8" s="674" t="s">
        <v>560</v>
      </c>
      <c r="I8" s="674" t="s">
        <v>560</v>
      </c>
      <c r="J8" s="674" t="s">
        <v>560</v>
      </c>
      <c r="K8" s="674" t="s">
        <v>561</v>
      </c>
      <c r="L8" s="674" t="s">
        <v>561</v>
      </c>
      <c r="M8" s="674" t="s">
        <v>560</v>
      </c>
      <c r="N8" s="674" t="s">
        <v>560</v>
      </c>
      <c r="O8" s="674" t="s">
        <v>560</v>
      </c>
      <c r="P8" s="674" t="s">
        <v>560</v>
      </c>
      <c r="Q8" s="674" t="s">
        <v>560</v>
      </c>
      <c r="R8" s="674" t="s">
        <v>560</v>
      </c>
      <c r="S8" s="674" t="s">
        <v>560</v>
      </c>
      <c r="T8" s="674" t="s">
        <v>560</v>
      </c>
      <c r="U8" s="674" t="s">
        <v>560</v>
      </c>
      <c r="V8" s="674" t="s">
        <v>560</v>
      </c>
      <c r="W8" s="674" t="s">
        <v>561</v>
      </c>
      <c r="X8" s="674" t="s">
        <v>560</v>
      </c>
      <c r="Y8" s="674" t="s">
        <v>560</v>
      </c>
      <c r="Z8" s="674" t="s">
        <v>560</v>
      </c>
      <c r="AA8" s="674" t="s">
        <v>560</v>
      </c>
      <c r="AB8" s="674" t="s">
        <v>560</v>
      </c>
      <c r="AC8" s="674" t="s">
        <v>560</v>
      </c>
      <c r="AD8" s="674" t="s">
        <v>560</v>
      </c>
      <c r="AE8" s="674" t="s">
        <v>366</v>
      </c>
      <c r="AF8" s="674" t="s">
        <v>545</v>
      </c>
      <c r="AG8" s="674" t="s">
        <v>369</v>
      </c>
      <c r="AH8" s="674" t="s">
        <v>546</v>
      </c>
      <c r="AI8" s="674" t="s">
        <v>547</v>
      </c>
      <c r="AJ8" s="674" t="s">
        <v>548</v>
      </c>
      <c r="AK8" s="674" t="s">
        <v>549</v>
      </c>
      <c r="AL8" s="674" t="s">
        <v>550</v>
      </c>
      <c r="AM8" s="674" t="s">
        <v>562</v>
      </c>
      <c r="AN8" s="674" t="s">
        <v>563</v>
      </c>
      <c r="AO8" s="674" t="s">
        <v>564</v>
      </c>
      <c r="AP8" s="674" t="s">
        <v>551</v>
      </c>
      <c r="AQ8" s="674" t="s">
        <v>360</v>
      </c>
      <c r="AR8" s="674" t="s">
        <v>565</v>
      </c>
      <c r="AS8" s="674" t="s">
        <v>566</v>
      </c>
      <c r="AT8" s="674" t="s">
        <v>369</v>
      </c>
      <c r="AU8" s="674" t="s">
        <v>546</v>
      </c>
      <c r="AV8" s="674" t="s">
        <v>362</v>
      </c>
      <c r="AW8" s="674" t="s">
        <v>552</v>
      </c>
      <c r="AX8" s="674" t="s">
        <v>366</v>
      </c>
      <c r="AY8" s="674" t="s">
        <v>559</v>
      </c>
      <c r="AZ8" s="674" t="s">
        <v>553</v>
      </c>
      <c r="BA8" s="674" t="s">
        <v>554</v>
      </c>
      <c r="BB8" s="674" t="s">
        <v>555</v>
      </c>
      <c r="BC8" s="674" t="s">
        <v>556</v>
      </c>
      <c r="BD8" s="674" t="s">
        <v>366</v>
      </c>
      <c r="BE8" s="674" t="s">
        <v>369</v>
      </c>
      <c r="BF8" s="674" t="s">
        <v>362</v>
      </c>
      <c r="BG8" s="674" t="s">
        <v>366</v>
      </c>
      <c r="BH8" s="674" t="s">
        <v>548</v>
      </c>
      <c r="BI8" s="674" t="s">
        <v>549</v>
      </c>
      <c r="BJ8" s="674" t="s">
        <v>550</v>
      </c>
      <c r="BK8" s="674" t="s">
        <v>546</v>
      </c>
      <c r="BL8" s="674" t="s">
        <v>545</v>
      </c>
      <c r="BM8" s="674" t="s">
        <v>557</v>
      </c>
      <c r="BN8" s="674" t="s">
        <v>362</v>
      </c>
      <c r="BO8" s="674" t="s">
        <v>369</v>
      </c>
      <c r="BP8" s="674" t="s">
        <v>552</v>
      </c>
      <c r="BQ8" s="674" t="s">
        <v>369</v>
      </c>
      <c r="BR8" s="674" t="s">
        <v>547</v>
      </c>
      <c r="BS8" s="674" t="s">
        <v>546</v>
      </c>
      <c r="BT8" s="674" t="s">
        <v>366</v>
      </c>
      <c r="BU8" s="674" t="s">
        <v>545</v>
      </c>
      <c r="BV8" s="674" t="s">
        <v>545</v>
      </c>
      <c r="BW8" s="674" t="s">
        <v>552</v>
      </c>
      <c r="BX8" s="674" t="s">
        <v>369</v>
      </c>
      <c r="BY8" s="674" t="s">
        <v>547</v>
      </c>
      <c r="BZ8" s="674" t="s">
        <v>546</v>
      </c>
      <c r="CA8" s="674" t="s">
        <v>369</v>
      </c>
      <c r="CB8" s="674" t="s">
        <v>366</v>
      </c>
      <c r="CC8" s="674" t="s">
        <v>362</v>
      </c>
      <c r="CD8" s="674" t="s">
        <v>362</v>
      </c>
      <c r="CE8" s="674" t="s">
        <v>362</v>
      </c>
      <c r="CF8" s="674" t="s">
        <v>366</v>
      </c>
      <c r="CG8" s="674" t="s">
        <v>552</v>
      </c>
      <c r="CH8" s="674" t="s">
        <v>366</v>
      </c>
      <c r="CI8" s="674" t="s">
        <v>362</v>
      </c>
      <c r="CJ8" s="674" t="s">
        <v>545</v>
      </c>
      <c r="CK8" s="674" t="s">
        <v>362</v>
      </c>
      <c r="CL8" s="674" t="s">
        <v>369</v>
      </c>
      <c r="CM8" s="674" t="s">
        <v>546</v>
      </c>
      <c r="CN8" s="674" t="s">
        <v>369</v>
      </c>
      <c r="CO8" s="674" t="s">
        <v>362</v>
      </c>
      <c r="CP8" s="674" t="s">
        <v>557</v>
      </c>
      <c r="CQ8" s="674" t="s">
        <v>546</v>
      </c>
      <c r="CR8" s="674" t="s">
        <v>362</v>
      </c>
      <c r="CS8" s="674" t="s">
        <v>558</v>
      </c>
      <c r="CT8" s="674" t="s">
        <v>366</v>
      </c>
      <c r="CU8" s="674" t="s">
        <v>362</v>
      </c>
      <c r="CV8" s="674" t="s">
        <v>547</v>
      </c>
      <c r="CW8" s="674" t="s">
        <v>547</v>
      </c>
      <c r="CX8" s="674" t="s">
        <v>545</v>
      </c>
      <c r="CY8" s="674" t="s">
        <v>366</v>
      </c>
      <c r="CZ8" s="674" t="s">
        <v>545</v>
      </c>
      <c r="DA8" s="674" t="s">
        <v>362</v>
      </c>
      <c r="DB8" s="677">
        <v>0.75</v>
      </c>
      <c r="DC8" s="677">
        <v>0.9</v>
      </c>
      <c r="DD8" s="674">
        <v>28800</v>
      </c>
      <c r="DE8" s="677">
        <v>1.25</v>
      </c>
      <c r="DF8" s="674" t="s">
        <v>623</v>
      </c>
      <c r="DG8" s="677">
        <v>0.85</v>
      </c>
      <c r="DH8" s="677">
        <v>0.08</v>
      </c>
      <c r="DI8" s="674" t="s">
        <v>369</v>
      </c>
      <c r="DJ8" s="674" t="s">
        <v>366</v>
      </c>
      <c r="DK8" s="674" t="s">
        <v>362</v>
      </c>
      <c r="DL8" s="674" t="s">
        <v>545</v>
      </c>
      <c r="DM8" s="674" t="s">
        <v>362</v>
      </c>
      <c r="DN8" s="674" t="s">
        <v>366</v>
      </c>
      <c r="DO8" s="674" t="s">
        <v>369</v>
      </c>
      <c r="DP8" s="674" t="s">
        <v>545</v>
      </c>
      <c r="DQ8" s="674" t="s">
        <v>552</v>
      </c>
      <c r="DR8" s="674" t="s">
        <v>546</v>
      </c>
      <c r="DS8" s="674" t="s">
        <v>547</v>
      </c>
      <c r="DT8" s="674" t="s">
        <v>558</v>
      </c>
      <c r="DU8" s="674" t="s">
        <v>557</v>
      </c>
      <c r="DV8" s="674" t="s">
        <v>362</v>
      </c>
      <c r="DW8" s="674" t="s">
        <v>366</v>
      </c>
      <c r="DX8" s="674" t="s">
        <v>369</v>
      </c>
      <c r="DY8" s="674" t="s">
        <v>366</v>
      </c>
      <c r="DZ8" s="674" t="s">
        <v>545</v>
      </c>
      <c r="EA8" s="674" t="s">
        <v>552</v>
      </c>
      <c r="EB8" s="674" t="s">
        <v>546</v>
      </c>
      <c r="EC8" s="674" t="s">
        <v>547</v>
      </c>
      <c r="ED8" s="674" t="s">
        <v>558</v>
      </c>
      <c r="EE8" s="674" t="s">
        <v>557</v>
      </c>
      <c r="EF8" s="674" t="s">
        <v>549</v>
      </c>
      <c r="EG8" s="674" t="s">
        <v>366</v>
      </c>
      <c r="EH8" s="674" t="s">
        <v>545</v>
      </c>
      <c r="EI8" s="674" t="s">
        <v>362</v>
      </c>
      <c r="EJ8" s="674" t="s">
        <v>366</v>
      </c>
      <c r="EK8" s="674" t="s">
        <v>545</v>
      </c>
      <c r="EL8" s="674" t="s">
        <v>547</v>
      </c>
      <c r="EM8" s="674" t="s">
        <v>362</v>
      </c>
      <c r="EN8" s="674" t="s">
        <v>369</v>
      </c>
      <c r="EO8" s="674" t="s">
        <v>552</v>
      </c>
      <c r="EP8" s="674" t="s">
        <v>545</v>
      </c>
      <c r="EQ8" s="674" t="s">
        <v>366</v>
      </c>
      <c r="ER8" s="674" t="s">
        <v>557</v>
      </c>
      <c r="ES8" s="674" t="s">
        <v>362</v>
      </c>
      <c r="ET8" s="674" t="s">
        <v>558</v>
      </c>
      <c r="EU8" s="674" t="s">
        <v>369</v>
      </c>
      <c r="EV8" s="674" t="s">
        <v>552</v>
      </c>
      <c r="EW8" s="674" t="s">
        <v>546</v>
      </c>
      <c r="EX8" s="674" t="s">
        <v>714</v>
      </c>
      <c r="EY8" s="397"/>
    </row>
    <row r="9" spans="1:155" s="584" customFormat="1" ht="15.75" customHeight="1">
      <c r="A9" s="672">
        <v>45538.408084849536</v>
      </c>
      <c r="B9" s="673">
        <v>197</v>
      </c>
      <c r="C9" s="674">
        <v>221812</v>
      </c>
      <c r="D9" s="674" t="s">
        <v>695</v>
      </c>
      <c r="E9" s="675" t="s">
        <v>641</v>
      </c>
      <c r="F9" s="674" t="s">
        <v>642</v>
      </c>
      <c r="G9" s="674" t="s">
        <v>560</v>
      </c>
      <c r="H9" s="674" t="s">
        <v>560</v>
      </c>
      <c r="I9" s="674" t="s">
        <v>560</v>
      </c>
      <c r="J9" s="674" t="s">
        <v>560</v>
      </c>
      <c r="K9" s="674" t="s">
        <v>561</v>
      </c>
      <c r="L9" s="674" t="s">
        <v>561</v>
      </c>
      <c r="M9" s="674" t="s">
        <v>560</v>
      </c>
      <c r="N9" s="674" t="s">
        <v>560</v>
      </c>
      <c r="O9" s="674" t="s">
        <v>560</v>
      </c>
      <c r="P9" s="674" t="s">
        <v>560</v>
      </c>
      <c r="Q9" s="674" t="s">
        <v>560</v>
      </c>
      <c r="R9" s="674" t="s">
        <v>560</v>
      </c>
      <c r="S9" s="674" t="s">
        <v>560</v>
      </c>
      <c r="T9" s="674" t="s">
        <v>560</v>
      </c>
      <c r="U9" s="674" t="s">
        <v>560</v>
      </c>
      <c r="V9" s="674" t="s">
        <v>560</v>
      </c>
      <c r="W9" s="674" t="s">
        <v>561</v>
      </c>
      <c r="X9" s="674" t="s">
        <v>560</v>
      </c>
      <c r="Y9" s="674" t="s">
        <v>560</v>
      </c>
      <c r="Z9" s="674" t="s">
        <v>560</v>
      </c>
      <c r="AA9" s="674" t="s">
        <v>560</v>
      </c>
      <c r="AB9" s="674" t="s">
        <v>560</v>
      </c>
      <c r="AC9" s="674" t="s">
        <v>560</v>
      </c>
      <c r="AD9" s="674" t="s">
        <v>560</v>
      </c>
      <c r="AE9" s="674" t="s">
        <v>366</v>
      </c>
      <c r="AF9" s="674" t="s">
        <v>545</v>
      </c>
      <c r="AG9" s="674" t="s">
        <v>369</v>
      </c>
      <c r="AH9" s="674" t="s">
        <v>546</v>
      </c>
      <c r="AI9" s="674" t="s">
        <v>547</v>
      </c>
      <c r="AJ9" s="674" t="s">
        <v>548</v>
      </c>
      <c r="AK9" s="674" t="s">
        <v>549</v>
      </c>
      <c r="AL9" s="674" t="s">
        <v>550</v>
      </c>
      <c r="AM9" s="674" t="s">
        <v>562</v>
      </c>
      <c r="AN9" s="674" t="s">
        <v>563</v>
      </c>
      <c r="AO9" s="674" t="s">
        <v>564</v>
      </c>
      <c r="AP9" s="674" t="s">
        <v>551</v>
      </c>
      <c r="AQ9" s="674" t="s">
        <v>360</v>
      </c>
      <c r="AR9" s="674" t="s">
        <v>565</v>
      </c>
      <c r="AS9" s="674" t="s">
        <v>566</v>
      </c>
      <c r="AT9" s="674" t="s">
        <v>369</v>
      </c>
      <c r="AU9" s="674" t="s">
        <v>546</v>
      </c>
      <c r="AV9" s="674" t="s">
        <v>362</v>
      </c>
      <c r="AW9" s="674" t="s">
        <v>552</v>
      </c>
      <c r="AX9" s="674" t="s">
        <v>366</v>
      </c>
      <c r="AY9" s="674" t="s">
        <v>559</v>
      </c>
      <c r="AZ9" s="674" t="s">
        <v>553</v>
      </c>
      <c r="BA9" s="674" t="s">
        <v>554</v>
      </c>
      <c r="BB9" s="674" t="s">
        <v>555</v>
      </c>
      <c r="BC9" s="674" t="s">
        <v>556</v>
      </c>
      <c r="BD9" s="674" t="s">
        <v>366</v>
      </c>
      <c r="BE9" s="674" t="s">
        <v>369</v>
      </c>
      <c r="BF9" s="674" t="s">
        <v>362</v>
      </c>
      <c r="BG9" s="674" t="s">
        <v>366</v>
      </c>
      <c r="BH9" s="674" t="s">
        <v>548</v>
      </c>
      <c r="BI9" s="674" t="s">
        <v>549</v>
      </c>
      <c r="BJ9" s="674" t="s">
        <v>550</v>
      </c>
      <c r="BK9" s="674" t="s">
        <v>546</v>
      </c>
      <c r="BL9" s="674" t="s">
        <v>545</v>
      </c>
      <c r="BM9" s="674" t="s">
        <v>557</v>
      </c>
      <c r="BN9" s="674" t="s">
        <v>362</v>
      </c>
      <c r="BO9" s="674" t="s">
        <v>369</v>
      </c>
      <c r="BP9" s="674" t="s">
        <v>552</v>
      </c>
      <c r="BQ9" s="674" t="s">
        <v>369</v>
      </c>
      <c r="BR9" s="674" t="s">
        <v>547</v>
      </c>
      <c r="BS9" s="674" t="s">
        <v>546</v>
      </c>
      <c r="BT9" s="674" t="s">
        <v>366</v>
      </c>
      <c r="BU9" s="674" t="s">
        <v>545</v>
      </c>
      <c r="BV9" s="674" t="s">
        <v>545</v>
      </c>
      <c r="BW9" s="674" t="s">
        <v>552</v>
      </c>
      <c r="BX9" s="674" t="s">
        <v>369</v>
      </c>
      <c r="BY9" s="674" t="s">
        <v>547</v>
      </c>
      <c r="BZ9" s="674" t="s">
        <v>546</v>
      </c>
      <c r="CA9" s="674" t="s">
        <v>369</v>
      </c>
      <c r="CB9" s="674" t="s">
        <v>366</v>
      </c>
      <c r="CC9" s="674" t="s">
        <v>362</v>
      </c>
      <c r="CD9" s="674" t="s">
        <v>362</v>
      </c>
      <c r="CE9" s="674" t="s">
        <v>362</v>
      </c>
      <c r="CF9" s="674" t="s">
        <v>366</v>
      </c>
      <c r="CG9" s="674" t="s">
        <v>552</v>
      </c>
      <c r="CH9" s="674" t="s">
        <v>366</v>
      </c>
      <c r="CI9" s="674" t="s">
        <v>362</v>
      </c>
      <c r="CJ9" s="674" t="s">
        <v>545</v>
      </c>
      <c r="CK9" s="674" t="s">
        <v>362</v>
      </c>
      <c r="CL9" s="674" t="s">
        <v>369</v>
      </c>
      <c r="CM9" s="674" t="s">
        <v>546</v>
      </c>
      <c r="CN9" s="674" t="s">
        <v>369</v>
      </c>
      <c r="CO9" s="674" t="s">
        <v>362</v>
      </c>
      <c r="CP9" s="674" t="s">
        <v>557</v>
      </c>
      <c r="CQ9" s="674" t="s">
        <v>546</v>
      </c>
      <c r="CR9" s="674" t="s">
        <v>362</v>
      </c>
      <c r="CS9" s="674" t="s">
        <v>558</v>
      </c>
      <c r="CT9" s="674" t="s">
        <v>366</v>
      </c>
      <c r="CU9" s="674" t="s">
        <v>362</v>
      </c>
      <c r="CV9" s="674" t="s">
        <v>547</v>
      </c>
      <c r="CW9" s="674" t="s">
        <v>547</v>
      </c>
      <c r="CX9" s="674" t="s">
        <v>545</v>
      </c>
      <c r="CY9" s="674" t="s">
        <v>366</v>
      </c>
      <c r="CZ9" s="674" t="s">
        <v>545</v>
      </c>
      <c r="DA9" s="674" t="s">
        <v>362</v>
      </c>
      <c r="DB9" s="677">
        <v>0.75</v>
      </c>
      <c r="DC9" s="677">
        <v>0.9</v>
      </c>
      <c r="DD9" s="674">
        <v>28800</v>
      </c>
      <c r="DE9" s="674">
        <v>125</v>
      </c>
      <c r="DF9" s="678" t="s">
        <v>715</v>
      </c>
      <c r="DG9" s="677">
        <v>0.85</v>
      </c>
      <c r="DH9" s="677">
        <v>0.08</v>
      </c>
      <c r="DI9" s="674" t="s">
        <v>369</v>
      </c>
      <c r="DJ9" s="674" t="s">
        <v>366</v>
      </c>
      <c r="DK9" s="674" t="s">
        <v>362</v>
      </c>
      <c r="DL9" s="674" t="s">
        <v>545</v>
      </c>
      <c r="DM9" s="674" t="s">
        <v>362</v>
      </c>
      <c r="DN9" s="674" t="s">
        <v>366</v>
      </c>
      <c r="DO9" s="674" t="s">
        <v>369</v>
      </c>
      <c r="DP9" s="674" t="s">
        <v>545</v>
      </c>
      <c r="DQ9" s="674" t="s">
        <v>546</v>
      </c>
      <c r="DR9" s="674" t="s">
        <v>552</v>
      </c>
      <c r="DS9" s="674" t="s">
        <v>547</v>
      </c>
      <c r="DT9" s="674" t="s">
        <v>558</v>
      </c>
      <c r="DU9" s="674" t="s">
        <v>557</v>
      </c>
      <c r="DV9" s="674" t="s">
        <v>362</v>
      </c>
      <c r="DW9" s="674" t="s">
        <v>366</v>
      </c>
      <c r="DX9" s="674" t="s">
        <v>369</v>
      </c>
      <c r="DY9" s="674" t="s">
        <v>366</v>
      </c>
      <c r="DZ9" s="674" t="s">
        <v>545</v>
      </c>
      <c r="EA9" s="674" t="s">
        <v>552</v>
      </c>
      <c r="EB9" s="674" t="s">
        <v>546</v>
      </c>
      <c r="EC9" s="674" t="s">
        <v>547</v>
      </c>
      <c r="ED9" s="674" t="s">
        <v>558</v>
      </c>
      <c r="EE9" s="674" t="s">
        <v>557</v>
      </c>
      <c r="EF9" s="674" t="s">
        <v>549</v>
      </c>
      <c r="EG9" s="674" t="s">
        <v>362</v>
      </c>
      <c r="EH9" s="674" t="s">
        <v>366</v>
      </c>
      <c r="EI9" s="674" t="s">
        <v>545</v>
      </c>
      <c r="EJ9" s="674" t="s">
        <v>366</v>
      </c>
      <c r="EK9" s="674" t="s">
        <v>547</v>
      </c>
      <c r="EL9" s="674" t="s">
        <v>545</v>
      </c>
      <c r="EM9" s="674" t="s">
        <v>362</v>
      </c>
      <c r="EN9" s="674" t="s">
        <v>369</v>
      </c>
      <c r="EO9" s="674" t="s">
        <v>552</v>
      </c>
      <c r="EP9" s="674" t="s">
        <v>366</v>
      </c>
      <c r="EQ9" s="674" t="s">
        <v>545</v>
      </c>
      <c r="ER9" s="674" t="s">
        <v>557</v>
      </c>
      <c r="ES9" s="674" t="s">
        <v>362</v>
      </c>
      <c r="ET9" s="674" t="s">
        <v>558</v>
      </c>
      <c r="EU9" s="674" t="s">
        <v>369</v>
      </c>
      <c r="EV9" s="674" t="s">
        <v>552</v>
      </c>
      <c r="EW9" s="674" t="s">
        <v>546</v>
      </c>
      <c r="EX9" s="397"/>
      <c r="EY9" s="397"/>
    </row>
    <row r="10" spans="1:155" s="584" customFormat="1" ht="15.75" customHeight="1">
      <c r="A10" s="672">
        <v>45538.408101053239</v>
      </c>
      <c r="B10" s="673">
        <v>199</v>
      </c>
      <c r="C10" s="674">
        <v>222128</v>
      </c>
      <c r="D10" s="674" t="s">
        <v>716</v>
      </c>
      <c r="E10" s="675" t="s">
        <v>652</v>
      </c>
      <c r="F10" s="674" t="s">
        <v>717</v>
      </c>
      <c r="G10" s="674" t="s">
        <v>560</v>
      </c>
      <c r="H10" s="674" t="s">
        <v>560</v>
      </c>
      <c r="I10" s="674" t="s">
        <v>560</v>
      </c>
      <c r="J10" s="674" t="s">
        <v>560</v>
      </c>
      <c r="K10" s="674" t="s">
        <v>561</v>
      </c>
      <c r="L10" s="674" t="s">
        <v>561</v>
      </c>
      <c r="M10" s="674" t="s">
        <v>560</v>
      </c>
      <c r="N10" s="674" t="s">
        <v>560</v>
      </c>
      <c r="O10" s="674" t="s">
        <v>560</v>
      </c>
      <c r="P10" s="674" t="s">
        <v>560</v>
      </c>
      <c r="Q10" s="674" t="s">
        <v>560</v>
      </c>
      <c r="R10" s="674" t="s">
        <v>560</v>
      </c>
      <c r="S10" s="674" t="s">
        <v>560</v>
      </c>
      <c r="T10" s="674" t="s">
        <v>560</v>
      </c>
      <c r="U10" s="674" t="s">
        <v>560</v>
      </c>
      <c r="V10" s="674" t="s">
        <v>560</v>
      </c>
      <c r="W10" s="674" t="s">
        <v>561</v>
      </c>
      <c r="X10" s="674" t="s">
        <v>560</v>
      </c>
      <c r="Y10" s="678" t="s">
        <v>561</v>
      </c>
      <c r="Z10" s="674" t="s">
        <v>560</v>
      </c>
      <c r="AA10" s="674" t="s">
        <v>560</v>
      </c>
      <c r="AB10" s="674" t="s">
        <v>560</v>
      </c>
      <c r="AC10" s="674" t="s">
        <v>560</v>
      </c>
      <c r="AD10" s="674" t="s">
        <v>560</v>
      </c>
      <c r="AE10" s="674" t="s">
        <v>366</v>
      </c>
      <c r="AF10" s="674" t="s">
        <v>545</v>
      </c>
      <c r="AG10" s="674" t="s">
        <v>369</v>
      </c>
      <c r="AH10" s="674" t="s">
        <v>546</v>
      </c>
      <c r="AI10" s="674" t="s">
        <v>547</v>
      </c>
      <c r="AJ10" s="674" t="s">
        <v>548</v>
      </c>
      <c r="AK10" s="674" t="s">
        <v>549</v>
      </c>
      <c r="AL10" s="674" t="s">
        <v>550</v>
      </c>
      <c r="AM10" s="674" t="s">
        <v>562</v>
      </c>
      <c r="AN10" s="674" t="s">
        <v>563</v>
      </c>
      <c r="AO10" s="674" t="s">
        <v>564</v>
      </c>
      <c r="AP10" s="674" t="s">
        <v>551</v>
      </c>
      <c r="AQ10" s="674" t="s">
        <v>360</v>
      </c>
      <c r="AR10" s="674" t="s">
        <v>565</v>
      </c>
      <c r="AS10" s="674" t="s">
        <v>566</v>
      </c>
      <c r="AT10" s="674" t="s">
        <v>369</v>
      </c>
      <c r="AU10" s="674" t="s">
        <v>546</v>
      </c>
      <c r="AV10" s="674" t="s">
        <v>362</v>
      </c>
      <c r="AW10" s="674" t="s">
        <v>552</v>
      </c>
      <c r="AX10" s="674" t="s">
        <v>366</v>
      </c>
      <c r="AY10" s="674" t="s">
        <v>559</v>
      </c>
      <c r="AZ10" s="674" t="s">
        <v>553</v>
      </c>
      <c r="BA10" s="674" t="s">
        <v>554</v>
      </c>
      <c r="BB10" s="674" t="s">
        <v>555</v>
      </c>
      <c r="BC10" s="674" t="s">
        <v>556</v>
      </c>
      <c r="BD10" s="674" t="s">
        <v>366</v>
      </c>
      <c r="BE10" s="674" t="s">
        <v>369</v>
      </c>
      <c r="BF10" s="674" t="s">
        <v>362</v>
      </c>
      <c r="BG10" s="674" t="s">
        <v>366</v>
      </c>
      <c r="BH10" s="674" t="s">
        <v>548</v>
      </c>
      <c r="BI10" s="674" t="s">
        <v>549</v>
      </c>
      <c r="BJ10" s="674" t="s">
        <v>550</v>
      </c>
      <c r="BK10" s="674" t="s">
        <v>546</v>
      </c>
      <c r="BL10" s="674" t="s">
        <v>545</v>
      </c>
      <c r="BM10" s="674" t="s">
        <v>718</v>
      </c>
      <c r="BN10" s="674" t="s">
        <v>362</v>
      </c>
      <c r="BO10" s="674" t="s">
        <v>369</v>
      </c>
      <c r="BP10" s="674" t="s">
        <v>552</v>
      </c>
      <c r="BQ10" s="674" t="s">
        <v>369</v>
      </c>
      <c r="BR10" s="674" t="s">
        <v>547</v>
      </c>
      <c r="BS10" s="674" t="s">
        <v>546</v>
      </c>
      <c r="BT10" s="674" t="s">
        <v>366</v>
      </c>
      <c r="BU10" s="674" t="s">
        <v>545</v>
      </c>
      <c r="BV10" s="674" t="s">
        <v>545</v>
      </c>
      <c r="BW10" s="674" t="s">
        <v>552</v>
      </c>
      <c r="BX10" s="674" t="s">
        <v>369</v>
      </c>
      <c r="BY10" s="674" t="s">
        <v>547</v>
      </c>
      <c r="BZ10" s="674" t="s">
        <v>546</v>
      </c>
      <c r="CA10" s="674" t="s">
        <v>369</v>
      </c>
      <c r="CB10" s="674" t="s">
        <v>366</v>
      </c>
      <c r="CC10" s="674" t="s">
        <v>362</v>
      </c>
      <c r="CD10" s="674" t="s">
        <v>362</v>
      </c>
      <c r="CE10" s="674" t="s">
        <v>362</v>
      </c>
      <c r="CF10" s="674" t="s">
        <v>366</v>
      </c>
      <c r="CG10" s="674" t="s">
        <v>552</v>
      </c>
      <c r="CH10" s="674" t="s">
        <v>366</v>
      </c>
      <c r="CI10" s="674" t="s">
        <v>362</v>
      </c>
      <c r="CJ10" s="674" t="s">
        <v>545</v>
      </c>
      <c r="CK10" s="674" t="s">
        <v>366</v>
      </c>
      <c r="CL10" s="674" t="s">
        <v>369</v>
      </c>
      <c r="CM10" s="674" t="s">
        <v>546</v>
      </c>
      <c r="CN10" s="674" t="s">
        <v>369</v>
      </c>
      <c r="CO10" s="674" t="s">
        <v>362</v>
      </c>
      <c r="CP10" s="674" t="s">
        <v>718</v>
      </c>
      <c r="CQ10" s="674" t="s">
        <v>546</v>
      </c>
      <c r="CR10" s="674" t="s">
        <v>362</v>
      </c>
      <c r="CS10" s="674" t="s">
        <v>558</v>
      </c>
      <c r="CT10" s="674" t="s">
        <v>366</v>
      </c>
      <c r="CU10" s="674" t="s">
        <v>362</v>
      </c>
      <c r="CV10" s="674" t="s">
        <v>547</v>
      </c>
      <c r="CW10" s="674" t="s">
        <v>547</v>
      </c>
      <c r="CX10" s="674" t="s">
        <v>545</v>
      </c>
      <c r="CY10" s="674" t="s">
        <v>366</v>
      </c>
      <c r="CZ10" s="674" t="s">
        <v>545</v>
      </c>
      <c r="DA10" s="674" t="s">
        <v>362</v>
      </c>
      <c r="DB10" s="677">
        <v>0.75</v>
      </c>
      <c r="DC10" s="677">
        <v>0.9</v>
      </c>
      <c r="DD10" s="674">
        <v>28800</v>
      </c>
      <c r="DE10" s="674">
        <v>125</v>
      </c>
      <c r="DF10" s="674" t="s">
        <v>623</v>
      </c>
      <c r="DG10" s="677">
        <v>0.85</v>
      </c>
      <c r="DH10" s="677">
        <v>0.08</v>
      </c>
      <c r="DI10" s="674" t="s">
        <v>369</v>
      </c>
      <c r="DJ10" s="674" t="s">
        <v>366</v>
      </c>
      <c r="DK10" s="674" t="s">
        <v>362</v>
      </c>
      <c r="DL10" s="674" t="s">
        <v>545</v>
      </c>
      <c r="DM10" s="674" t="s">
        <v>362</v>
      </c>
      <c r="DN10" s="674" t="s">
        <v>366</v>
      </c>
      <c r="DO10" s="674" t="s">
        <v>369</v>
      </c>
      <c r="DP10" s="674" t="s">
        <v>545</v>
      </c>
      <c r="DQ10" s="674" t="s">
        <v>546</v>
      </c>
      <c r="DR10" s="674" t="s">
        <v>552</v>
      </c>
      <c r="DS10" s="674" t="s">
        <v>547</v>
      </c>
      <c r="DT10" s="674" t="s">
        <v>558</v>
      </c>
      <c r="DU10" s="674" t="s">
        <v>718</v>
      </c>
      <c r="DV10" s="674" t="s">
        <v>362</v>
      </c>
      <c r="DW10" s="674" t="s">
        <v>366</v>
      </c>
      <c r="DX10" s="674" t="s">
        <v>369</v>
      </c>
      <c r="DY10" s="674" t="s">
        <v>366</v>
      </c>
      <c r="DZ10" s="674" t="s">
        <v>545</v>
      </c>
      <c r="EA10" s="674" t="s">
        <v>552</v>
      </c>
      <c r="EB10" s="674" t="s">
        <v>546</v>
      </c>
      <c r="EC10" s="674" t="s">
        <v>547</v>
      </c>
      <c r="ED10" s="674" t="s">
        <v>558</v>
      </c>
      <c r="EE10" s="674" t="s">
        <v>718</v>
      </c>
      <c r="EF10" s="674" t="s">
        <v>549</v>
      </c>
      <c r="EG10" s="674" t="s">
        <v>362</v>
      </c>
      <c r="EH10" s="674" t="s">
        <v>366</v>
      </c>
      <c r="EI10" s="674" t="s">
        <v>545</v>
      </c>
      <c r="EJ10" s="674" t="s">
        <v>366</v>
      </c>
      <c r="EK10" s="674" t="s">
        <v>545</v>
      </c>
      <c r="EL10" s="674" t="s">
        <v>547</v>
      </c>
      <c r="EM10" s="674" t="s">
        <v>362</v>
      </c>
      <c r="EN10" s="674" t="s">
        <v>369</v>
      </c>
      <c r="EO10" s="674" t="s">
        <v>552</v>
      </c>
      <c r="EP10" s="674" t="s">
        <v>545</v>
      </c>
      <c r="EQ10" s="674" t="s">
        <v>366</v>
      </c>
      <c r="ER10" s="674" t="s">
        <v>718</v>
      </c>
      <c r="ES10" s="674" t="s">
        <v>362</v>
      </c>
      <c r="ET10" s="674" t="s">
        <v>558</v>
      </c>
      <c r="EU10" s="674" t="s">
        <v>369</v>
      </c>
      <c r="EV10" s="674" t="s">
        <v>552</v>
      </c>
      <c r="EW10" s="674" t="s">
        <v>546</v>
      </c>
      <c r="EX10" s="397"/>
      <c r="EY10" s="397"/>
    </row>
    <row r="11" spans="1:155" s="584" customFormat="1" ht="15.75" customHeight="1">
      <c r="A11" s="672">
        <v>45538.411977569442</v>
      </c>
      <c r="B11" s="673">
        <v>200</v>
      </c>
      <c r="C11" s="674">
        <v>222312</v>
      </c>
      <c r="D11" s="674" t="s">
        <v>659</v>
      </c>
      <c r="E11" s="675" t="s">
        <v>719</v>
      </c>
      <c r="F11" s="674" t="s">
        <v>720</v>
      </c>
      <c r="G11" s="674" t="s">
        <v>560</v>
      </c>
      <c r="H11" s="674" t="s">
        <v>560</v>
      </c>
      <c r="I11" s="674" t="s">
        <v>560</v>
      </c>
      <c r="J11" s="674" t="s">
        <v>560</v>
      </c>
      <c r="K11" s="674" t="s">
        <v>561</v>
      </c>
      <c r="L11" s="674" t="s">
        <v>561</v>
      </c>
      <c r="M11" s="674" t="s">
        <v>560</v>
      </c>
      <c r="N11" s="674" t="s">
        <v>560</v>
      </c>
      <c r="O11" s="674" t="s">
        <v>560</v>
      </c>
      <c r="P11" s="674" t="s">
        <v>560</v>
      </c>
      <c r="Q11" s="674" t="s">
        <v>560</v>
      </c>
      <c r="R11" s="674" t="s">
        <v>560</v>
      </c>
      <c r="S11" s="674" t="s">
        <v>560</v>
      </c>
      <c r="T11" s="674" t="s">
        <v>560</v>
      </c>
      <c r="U11" s="674" t="s">
        <v>560</v>
      </c>
      <c r="V11" s="674" t="s">
        <v>560</v>
      </c>
      <c r="W11" s="674" t="s">
        <v>561</v>
      </c>
      <c r="X11" s="674" t="s">
        <v>560</v>
      </c>
      <c r="Y11" s="674" t="s">
        <v>560</v>
      </c>
      <c r="Z11" s="674" t="s">
        <v>560</v>
      </c>
      <c r="AA11" s="674" t="s">
        <v>560</v>
      </c>
      <c r="AB11" s="674" t="s">
        <v>560</v>
      </c>
      <c r="AC11" s="674" t="s">
        <v>560</v>
      </c>
      <c r="AD11" s="674" t="s">
        <v>560</v>
      </c>
      <c r="AE11" s="674" t="s">
        <v>366</v>
      </c>
      <c r="AF11" s="674" t="s">
        <v>545</v>
      </c>
      <c r="AG11" s="674" t="s">
        <v>369</v>
      </c>
      <c r="AH11" s="674" t="s">
        <v>546</v>
      </c>
      <c r="AI11" s="674" t="s">
        <v>547</v>
      </c>
      <c r="AJ11" s="674" t="s">
        <v>548</v>
      </c>
      <c r="AK11" s="674" t="s">
        <v>549</v>
      </c>
      <c r="AL11" s="674" t="s">
        <v>550</v>
      </c>
      <c r="AM11" s="674" t="s">
        <v>562</v>
      </c>
      <c r="AN11" s="674" t="s">
        <v>563</v>
      </c>
      <c r="AO11" s="674" t="s">
        <v>564</v>
      </c>
      <c r="AP11" s="674" t="s">
        <v>551</v>
      </c>
      <c r="AQ11" s="674" t="s">
        <v>360</v>
      </c>
      <c r="AR11" s="674" t="s">
        <v>565</v>
      </c>
      <c r="AS11" s="674" t="s">
        <v>566</v>
      </c>
      <c r="AT11" s="674" t="s">
        <v>369</v>
      </c>
      <c r="AU11" s="674" t="s">
        <v>546</v>
      </c>
      <c r="AV11" s="674" t="s">
        <v>362</v>
      </c>
      <c r="AW11" s="674" t="s">
        <v>552</v>
      </c>
      <c r="AX11" s="674" t="s">
        <v>366</v>
      </c>
      <c r="AY11" s="674" t="s">
        <v>559</v>
      </c>
      <c r="AZ11" s="674" t="s">
        <v>553</v>
      </c>
      <c r="BA11" s="674" t="s">
        <v>554</v>
      </c>
      <c r="BB11" s="674" t="s">
        <v>555</v>
      </c>
      <c r="BC11" s="674" t="s">
        <v>556</v>
      </c>
      <c r="BD11" s="674" t="s">
        <v>366</v>
      </c>
      <c r="BE11" s="674" t="s">
        <v>369</v>
      </c>
      <c r="BF11" s="674" t="s">
        <v>362</v>
      </c>
      <c r="BG11" s="674" t="s">
        <v>366</v>
      </c>
      <c r="BH11" s="674" t="s">
        <v>548</v>
      </c>
      <c r="BI11" s="674" t="s">
        <v>549</v>
      </c>
      <c r="BJ11" s="674" t="s">
        <v>550</v>
      </c>
      <c r="BK11" s="674" t="s">
        <v>546</v>
      </c>
      <c r="BL11" s="674" t="s">
        <v>545</v>
      </c>
      <c r="BM11" s="674" t="s">
        <v>557</v>
      </c>
      <c r="BN11" s="674" t="s">
        <v>362</v>
      </c>
      <c r="BO11" s="674" t="s">
        <v>369</v>
      </c>
      <c r="BP11" s="674" t="s">
        <v>552</v>
      </c>
      <c r="BQ11" s="674" t="s">
        <v>369</v>
      </c>
      <c r="BR11" s="674" t="s">
        <v>547</v>
      </c>
      <c r="BS11" s="674" t="s">
        <v>546</v>
      </c>
      <c r="BT11" s="674" t="s">
        <v>366</v>
      </c>
      <c r="BU11" s="674" t="s">
        <v>545</v>
      </c>
      <c r="BV11" s="674" t="s">
        <v>545</v>
      </c>
      <c r="BW11" s="674" t="s">
        <v>552</v>
      </c>
      <c r="BX11" s="674" t="s">
        <v>369</v>
      </c>
      <c r="BY11" s="674" t="s">
        <v>547</v>
      </c>
      <c r="BZ11" s="674" t="s">
        <v>546</v>
      </c>
      <c r="CA11" s="674" t="s">
        <v>369</v>
      </c>
      <c r="CB11" s="674" t="s">
        <v>366</v>
      </c>
      <c r="CC11" s="674" t="s">
        <v>362</v>
      </c>
      <c r="CD11" s="674" t="s">
        <v>362</v>
      </c>
      <c r="CE11" s="674" t="s">
        <v>362</v>
      </c>
      <c r="CF11" s="674" t="s">
        <v>366</v>
      </c>
      <c r="CG11" s="674" t="s">
        <v>552</v>
      </c>
      <c r="CH11" s="674" t="s">
        <v>366</v>
      </c>
      <c r="CI11" s="674" t="s">
        <v>362</v>
      </c>
      <c r="CJ11" s="674" t="s">
        <v>545</v>
      </c>
      <c r="CK11" s="674" t="s">
        <v>362</v>
      </c>
      <c r="CL11" s="674" t="s">
        <v>369</v>
      </c>
      <c r="CM11" s="674" t="s">
        <v>546</v>
      </c>
      <c r="CN11" s="674" t="s">
        <v>369</v>
      </c>
      <c r="CO11" s="674" t="s">
        <v>362</v>
      </c>
      <c r="CP11" s="674" t="s">
        <v>557</v>
      </c>
      <c r="CQ11" s="674" t="s">
        <v>546</v>
      </c>
      <c r="CR11" s="674" t="s">
        <v>362</v>
      </c>
      <c r="CS11" s="674" t="s">
        <v>558</v>
      </c>
      <c r="CT11" s="674" t="s">
        <v>366</v>
      </c>
      <c r="CU11" s="674" t="s">
        <v>362</v>
      </c>
      <c r="CV11" s="674" t="s">
        <v>547</v>
      </c>
      <c r="CW11" s="674" t="s">
        <v>547</v>
      </c>
      <c r="CX11" s="674" t="s">
        <v>545</v>
      </c>
      <c r="CY11" s="674" t="s">
        <v>366</v>
      </c>
      <c r="CZ11" s="674" t="s">
        <v>545</v>
      </c>
      <c r="DA11" s="674" t="s">
        <v>362</v>
      </c>
      <c r="DB11" s="677">
        <v>0.75</v>
      </c>
      <c r="DC11" s="677">
        <v>0.9</v>
      </c>
      <c r="DD11" s="674">
        <v>28800</v>
      </c>
      <c r="DE11" s="677">
        <v>1.25</v>
      </c>
      <c r="DF11" s="674" t="s">
        <v>623</v>
      </c>
      <c r="DG11" s="677">
        <v>0.85</v>
      </c>
      <c r="DH11" s="677">
        <v>0.08</v>
      </c>
      <c r="DI11" s="674" t="s">
        <v>369</v>
      </c>
      <c r="DJ11" s="674" t="s">
        <v>366</v>
      </c>
      <c r="DK11" s="674" t="s">
        <v>362</v>
      </c>
      <c r="DL11" s="674" t="s">
        <v>545</v>
      </c>
      <c r="DM11" s="674" t="s">
        <v>362</v>
      </c>
      <c r="DN11" s="674" t="s">
        <v>366</v>
      </c>
      <c r="DO11" s="674" t="s">
        <v>369</v>
      </c>
      <c r="DP11" s="674" t="s">
        <v>545</v>
      </c>
      <c r="DQ11" s="674" t="s">
        <v>546</v>
      </c>
      <c r="DR11" s="674" t="s">
        <v>552</v>
      </c>
      <c r="DS11" s="674" t="s">
        <v>547</v>
      </c>
      <c r="DT11" s="674" t="s">
        <v>558</v>
      </c>
      <c r="DU11" s="674" t="s">
        <v>557</v>
      </c>
      <c r="DV11" s="674" t="s">
        <v>362</v>
      </c>
      <c r="DW11" s="674" t="s">
        <v>366</v>
      </c>
      <c r="DX11" s="674" t="s">
        <v>369</v>
      </c>
      <c r="DY11" s="674" t="s">
        <v>366</v>
      </c>
      <c r="DZ11" s="674" t="s">
        <v>545</v>
      </c>
      <c r="EA11" s="674" t="s">
        <v>552</v>
      </c>
      <c r="EB11" s="674" t="s">
        <v>546</v>
      </c>
      <c r="EC11" s="674" t="s">
        <v>547</v>
      </c>
      <c r="ED11" s="674" t="s">
        <v>558</v>
      </c>
      <c r="EE11" s="674" t="s">
        <v>557</v>
      </c>
      <c r="EF11" s="674" t="s">
        <v>549</v>
      </c>
      <c r="EG11" s="674" t="s">
        <v>366</v>
      </c>
      <c r="EH11" s="674" t="s">
        <v>545</v>
      </c>
      <c r="EI11" s="674" t="s">
        <v>362</v>
      </c>
      <c r="EJ11" s="674" t="s">
        <v>366</v>
      </c>
      <c r="EK11" s="674" t="s">
        <v>547</v>
      </c>
      <c r="EL11" s="674" t="s">
        <v>545</v>
      </c>
      <c r="EM11" s="674" t="s">
        <v>362</v>
      </c>
      <c r="EN11" s="674" t="s">
        <v>369</v>
      </c>
      <c r="EO11" s="674" t="s">
        <v>552</v>
      </c>
      <c r="EP11" s="674" t="s">
        <v>545</v>
      </c>
      <c r="EQ11" s="674" t="s">
        <v>366</v>
      </c>
      <c r="ER11" s="674" t="s">
        <v>557</v>
      </c>
      <c r="ES11" s="674" t="s">
        <v>362</v>
      </c>
      <c r="ET11" s="674" t="s">
        <v>558</v>
      </c>
      <c r="EU11" s="674" t="s">
        <v>369</v>
      </c>
      <c r="EV11" s="674" t="s">
        <v>552</v>
      </c>
      <c r="EW11" s="674" t="s">
        <v>546</v>
      </c>
      <c r="EX11" s="397"/>
      <c r="EY11" s="397"/>
    </row>
    <row r="12" spans="1:155" s="584" customFormat="1" ht="15.75" customHeight="1">
      <c r="A12" s="672">
        <v>45538.414484884255</v>
      </c>
      <c r="B12" s="673">
        <v>194</v>
      </c>
      <c r="C12" s="674">
        <v>222913</v>
      </c>
      <c r="D12" s="674" t="s">
        <v>721</v>
      </c>
      <c r="E12" s="675" t="s">
        <v>722</v>
      </c>
      <c r="F12" s="674" t="s">
        <v>642</v>
      </c>
      <c r="G12" s="674" t="s">
        <v>560</v>
      </c>
      <c r="H12" s="674" t="s">
        <v>560</v>
      </c>
      <c r="I12" s="674" t="s">
        <v>560</v>
      </c>
      <c r="J12" s="674" t="s">
        <v>560</v>
      </c>
      <c r="K12" s="674" t="s">
        <v>561</v>
      </c>
      <c r="L12" s="674" t="s">
        <v>561</v>
      </c>
      <c r="M12" s="674" t="s">
        <v>560</v>
      </c>
      <c r="N12" s="674" t="s">
        <v>560</v>
      </c>
      <c r="O12" s="674" t="s">
        <v>560</v>
      </c>
      <c r="P12" s="674" t="s">
        <v>560</v>
      </c>
      <c r="Q12" s="674" t="s">
        <v>560</v>
      </c>
      <c r="R12" s="674" t="s">
        <v>560</v>
      </c>
      <c r="S12" s="674" t="s">
        <v>560</v>
      </c>
      <c r="T12" s="674" t="s">
        <v>560</v>
      </c>
      <c r="U12" s="674" t="s">
        <v>560</v>
      </c>
      <c r="V12" s="674" t="s">
        <v>560</v>
      </c>
      <c r="W12" s="674" t="s">
        <v>561</v>
      </c>
      <c r="X12" s="674" t="s">
        <v>560</v>
      </c>
      <c r="Y12" s="674" t="s">
        <v>560</v>
      </c>
      <c r="Z12" s="674" t="s">
        <v>560</v>
      </c>
      <c r="AA12" s="674" t="s">
        <v>560</v>
      </c>
      <c r="AB12" s="674" t="s">
        <v>560</v>
      </c>
      <c r="AC12" s="674" t="s">
        <v>560</v>
      </c>
      <c r="AD12" s="674" t="s">
        <v>560</v>
      </c>
      <c r="AE12" s="674" t="s">
        <v>366</v>
      </c>
      <c r="AF12" s="674" t="s">
        <v>545</v>
      </c>
      <c r="AG12" s="674" t="s">
        <v>369</v>
      </c>
      <c r="AH12" s="678" t="s">
        <v>723</v>
      </c>
      <c r="AI12" s="674" t="s">
        <v>547</v>
      </c>
      <c r="AJ12" s="674" t="s">
        <v>548</v>
      </c>
      <c r="AK12" s="674" t="s">
        <v>549</v>
      </c>
      <c r="AL12" s="678" t="s">
        <v>724</v>
      </c>
      <c r="AM12" s="674" t="s">
        <v>562</v>
      </c>
      <c r="AN12" s="674" t="s">
        <v>563</v>
      </c>
      <c r="AO12" s="674" t="s">
        <v>564</v>
      </c>
      <c r="AP12" s="674" t="s">
        <v>551</v>
      </c>
      <c r="AQ12" s="674" t="s">
        <v>360</v>
      </c>
      <c r="AR12" s="678" t="s">
        <v>725</v>
      </c>
      <c r="AS12" s="678" t="s">
        <v>726</v>
      </c>
      <c r="AT12" s="674" t="s">
        <v>369</v>
      </c>
      <c r="AU12" s="674" t="s">
        <v>546</v>
      </c>
      <c r="AV12" s="674" t="s">
        <v>362</v>
      </c>
      <c r="AW12" s="674" t="s">
        <v>552</v>
      </c>
      <c r="AX12" s="674" t="s">
        <v>366</v>
      </c>
      <c r="AY12" s="674" t="s">
        <v>559</v>
      </c>
      <c r="AZ12" s="674" t="s">
        <v>553</v>
      </c>
      <c r="BA12" s="674" t="s">
        <v>554</v>
      </c>
      <c r="BB12" s="674" t="s">
        <v>555</v>
      </c>
      <c r="BC12" s="674" t="s">
        <v>556</v>
      </c>
      <c r="BD12" s="674" t="s">
        <v>366</v>
      </c>
      <c r="BE12" s="674" t="s">
        <v>369</v>
      </c>
      <c r="BF12" s="674" t="s">
        <v>362</v>
      </c>
      <c r="BG12" s="674" t="s">
        <v>366</v>
      </c>
      <c r="BH12" s="674" t="s">
        <v>548</v>
      </c>
      <c r="BI12" s="674" t="s">
        <v>549</v>
      </c>
      <c r="BJ12" s="674" t="s">
        <v>550</v>
      </c>
      <c r="BK12" s="674" t="s">
        <v>546</v>
      </c>
      <c r="BL12" s="674" t="s">
        <v>545</v>
      </c>
      <c r="BM12" s="674" t="s">
        <v>557</v>
      </c>
      <c r="BN12" s="674" t="s">
        <v>362</v>
      </c>
      <c r="BO12" s="674" t="s">
        <v>369</v>
      </c>
      <c r="BP12" s="674" t="s">
        <v>552</v>
      </c>
      <c r="BQ12" s="674" t="s">
        <v>369</v>
      </c>
      <c r="BR12" s="674" t="s">
        <v>547</v>
      </c>
      <c r="BS12" s="674" t="s">
        <v>546</v>
      </c>
      <c r="BT12" s="674" t="s">
        <v>366</v>
      </c>
      <c r="BU12" s="674" t="s">
        <v>545</v>
      </c>
      <c r="BV12" s="674" t="s">
        <v>545</v>
      </c>
      <c r="BW12" s="674" t="s">
        <v>552</v>
      </c>
      <c r="BX12" s="674" t="s">
        <v>369</v>
      </c>
      <c r="BY12" s="674" t="s">
        <v>547</v>
      </c>
      <c r="BZ12" s="674" t="s">
        <v>546</v>
      </c>
      <c r="CA12" s="674" t="s">
        <v>369</v>
      </c>
      <c r="CB12" s="674" t="s">
        <v>366</v>
      </c>
      <c r="CC12" s="674" t="s">
        <v>362</v>
      </c>
      <c r="CD12" s="674" t="s">
        <v>362</v>
      </c>
      <c r="CE12" s="674" t="s">
        <v>362</v>
      </c>
      <c r="CF12" s="674" t="s">
        <v>366</v>
      </c>
      <c r="CG12" s="674" t="s">
        <v>552</v>
      </c>
      <c r="CH12" s="674" t="s">
        <v>366</v>
      </c>
      <c r="CI12" s="674" t="s">
        <v>362</v>
      </c>
      <c r="CJ12" s="674" t="s">
        <v>545</v>
      </c>
      <c r="CK12" s="674" t="s">
        <v>362</v>
      </c>
      <c r="CL12" s="674" t="s">
        <v>369</v>
      </c>
      <c r="CM12" s="674" t="s">
        <v>546</v>
      </c>
      <c r="CN12" s="674" t="s">
        <v>369</v>
      </c>
      <c r="CO12" s="674" t="s">
        <v>362</v>
      </c>
      <c r="CP12" s="674" t="s">
        <v>557</v>
      </c>
      <c r="CQ12" s="674" t="s">
        <v>546</v>
      </c>
      <c r="CR12" s="674" t="s">
        <v>362</v>
      </c>
      <c r="CS12" s="674" t="s">
        <v>558</v>
      </c>
      <c r="CT12" s="674" t="s">
        <v>366</v>
      </c>
      <c r="CU12" s="674" t="s">
        <v>362</v>
      </c>
      <c r="CV12" s="674" t="s">
        <v>547</v>
      </c>
      <c r="CW12" s="674" t="s">
        <v>547</v>
      </c>
      <c r="CX12" s="674" t="s">
        <v>545</v>
      </c>
      <c r="CY12" s="674" t="s">
        <v>366</v>
      </c>
      <c r="CZ12" s="674" t="s">
        <v>545</v>
      </c>
      <c r="DA12" s="674" t="s">
        <v>362</v>
      </c>
      <c r="DB12" s="677">
        <v>0.75</v>
      </c>
      <c r="DC12" s="674">
        <v>90</v>
      </c>
      <c r="DD12" s="674">
        <v>28800</v>
      </c>
      <c r="DE12" s="674">
        <v>125</v>
      </c>
      <c r="DF12" s="674" t="s">
        <v>623</v>
      </c>
      <c r="DG12" s="674">
        <v>85</v>
      </c>
      <c r="DH12" s="674">
        <v>8</v>
      </c>
      <c r="DI12" s="674" t="s">
        <v>369</v>
      </c>
      <c r="DJ12" s="674" t="s">
        <v>366</v>
      </c>
      <c r="DK12" s="674" t="s">
        <v>362</v>
      </c>
      <c r="DL12" s="674" t="s">
        <v>545</v>
      </c>
      <c r="DM12" s="674" t="s">
        <v>545</v>
      </c>
      <c r="DN12" s="674" t="s">
        <v>362</v>
      </c>
      <c r="DO12" s="674" t="s">
        <v>369</v>
      </c>
      <c r="DP12" s="674" t="s">
        <v>366</v>
      </c>
      <c r="DQ12" s="674" t="s">
        <v>552</v>
      </c>
      <c r="DR12" s="678" t="s">
        <v>727</v>
      </c>
      <c r="DS12" s="674" t="s">
        <v>547</v>
      </c>
      <c r="DT12" s="674" t="s">
        <v>558</v>
      </c>
      <c r="DU12" s="674" t="s">
        <v>557</v>
      </c>
      <c r="DV12" s="674" t="s">
        <v>362</v>
      </c>
      <c r="DW12" s="674" t="s">
        <v>366</v>
      </c>
      <c r="DX12" s="674" t="s">
        <v>369</v>
      </c>
      <c r="DY12" s="674" t="s">
        <v>366</v>
      </c>
      <c r="DZ12" s="674" t="s">
        <v>545</v>
      </c>
      <c r="EA12" s="674" t="s">
        <v>552</v>
      </c>
      <c r="EB12" s="674" t="s">
        <v>546</v>
      </c>
      <c r="EC12" s="674" t="s">
        <v>547</v>
      </c>
      <c r="ED12" s="674" t="s">
        <v>558</v>
      </c>
      <c r="EE12" s="674" t="s">
        <v>557</v>
      </c>
      <c r="EF12" s="674" t="s">
        <v>549</v>
      </c>
      <c r="EG12" s="674" t="s">
        <v>366</v>
      </c>
      <c r="EH12" s="674" t="s">
        <v>362</v>
      </c>
      <c r="EI12" s="674" t="s">
        <v>728</v>
      </c>
      <c r="EJ12" s="390" t="s">
        <v>366</v>
      </c>
      <c r="EK12" s="390" t="s">
        <v>545</v>
      </c>
      <c r="EL12" s="390" t="s">
        <v>547</v>
      </c>
      <c r="EM12" s="674" t="s">
        <v>362</v>
      </c>
      <c r="EN12" s="674" t="s">
        <v>369</v>
      </c>
      <c r="EO12" s="674" t="s">
        <v>552</v>
      </c>
      <c r="EP12" s="674" t="s">
        <v>545</v>
      </c>
      <c r="EQ12" s="674" t="s">
        <v>366</v>
      </c>
      <c r="ER12" s="674" t="s">
        <v>557</v>
      </c>
      <c r="ES12" s="674" t="s">
        <v>362</v>
      </c>
      <c r="ET12" s="674" t="s">
        <v>558</v>
      </c>
      <c r="EU12" s="674" t="s">
        <v>369</v>
      </c>
      <c r="EV12" s="674" t="s">
        <v>552</v>
      </c>
      <c r="EW12" s="674" t="s">
        <v>546</v>
      </c>
      <c r="EX12" s="397"/>
      <c r="EY12" s="397"/>
    </row>
    <row r="13" spans="1:155" s="584" customFormat="1" ht="15.75" customHeight="1">
      <c r="A13" s="639"/>
      <c r="B13" s="640"/>
      <c r="C13" s="641"/>
      <c r="D13" s="641"/>
      <c r="E13" s="642"/>
      <c r="F13" s="641"/>
      <c r="G13" s="641"/>
      <c r="H13" s="641"/>
      <c r="I13" s="641"/>
      <c r="J13" s="641"/>
      <c r="K13" s="641"/>
      <c r="L13" s="641"/>
      <c r="M13" s="641"/>
      <c r="N13" s="641"/>
      <c r="O13" s="641"/>
      <c r="P13" s="641"/>
      <c r="Q13" s="641"/>
      <c r="R13" s="641"/>
      <c r="S13" s="641"/>
      <c r="T13" s="641"/>
      <c r="U13" s="641"/>
      <c r="V13" s="641"/>
      <c r="W13" s="641"/>
      <c r="X13" s="641"/>
      <c r="Y13" s="641"/>
      <c r="Z13" s="641"/>
      <c r="AA13" s="641"/>
      <c r="AB13" s="641"/>
      <c r="AC13" s="641"/>
      <c r="AD13" s="641"/>
      <c r="AE13" s="641"/>
      <c r="AF13" s="641"/>
      <c r="AG13" s="641"/>
      <c r="AH13" s="641"/>
      <c r="AI13" s="641"/>
      <c r="AJ13" s="641"/>
      <c r="AK13" s="641"/>
      <c r="AL13" s="641"/>
      <c r="AM13" s="641"/>
      <c r="AN13" s="641"/>
      <c r="AO13" s="641"/>
      <c r="AP13" s="641"/>
      <c r="AQ13" s="641"/>
      <c r="AR13" s="641"/>
      <c r="AS13" s="641"/>
      <c r="AT13" s="641"/>
      <c r="AU13" s="641"/>
      <c r="AV13" s="641"/>
      <c r="AW13" s="641"/>
      <c r="AX13" s="641"/>
      <c r="AY13" s="641"/>
      <c r="AZ13" s="641"/>
      <c r="BA13" s="641"/>
      <c r="BB13" s="641"/>
      <c r="BC13" s="641"/>
      <c r="BD13" s="641"/>
      <c r="BE13" s="641"/>
      <c r="BF13" s="641"/>
      <c r="BG13" s="641"/>
      <c r="BH13" s="641"/>
      <c r="BI13" s="641"/>
      <c r="BJ13" s="641"/>
      <c r="BK13" s="641"/>
      <c r="BL13" s="641"/>
      <c r="BM13" s="641"/>
      <c r="BN13" s="641"/>
      <c r="BO13" s="641"/>
      <c r="BP13" s="641"/>
      <c r="BQ13" s="641"/>
      <c r="BR13" s="641"/>
      <c r="BS13" s="641"/>
      <c r="BT13" s="641"/>
      <c r="BU13" s="641"/>
      <c r="BV13" s="641"/>
      <c r="BW13" s="641"/>
      <c r="BX13" s="641"/>
      <c r="BY13" s="641"/>
      <c r="BZ13" s="641"/>
      <c r="CA13" s="641"/>
      <c r="CB13" s="641"/>
      <c r="CC13" s="641"/>
      <c r="CD13" s="641"/>
      <c r="CE13" s="641"/>
      <c r="CF13" s="641"/>
      <c r="CG13" s="641"/>
      <c r="CH13" s="641"/>
      <c r="CI13" s="641"/>
      <c r="CJ13" s="641"/>
      <c r="CK13" s="641"/>
      <c r="CL13" s="641"/>
      <c r="CM13" s="641"/>
      <c r="CN13" s="641"/>
      <c r="CO13" s="641"/>
      <c r="CP13" s="641"/>
      <c r="CQ13" s="641"/>
      <c r="CR13" s="641"/>
      <c r="CS13" s="641"/>
      <c r="CT13" s="641"/>
      <c r="CU13" s="641"/>
      <c r="CV13" s="641"/>
      <c r="CW13" s="641"/>
      <c r="CX13" s="641"/>
      <c r="CY13" s="641"/>
      <c r="CZ13" s="641"/>
      <c r="DA13" s="641"/>
      <c r="DB13" s="643"/>
      <c r="DC13" s="643"/>
      <c r="DD13" s="641"/>
      <c r="DE13" s="643"/>
      <c r="DF13" s="641"/>
      <c r="DG13" s="643"/>
      <c r="DH13" s="643"/>
      <c r="DI13" s="641"/>
      <c r="DJ13" s="641"/>
      <c r="DK13" s="641"/>
      <c r="DL13" s="641"/>
      <c r="DM13" s="641"/>
      <c r="DN13" s="641"/>
      <c r="DO13" s="641"/>
      <c r="DP13" s="641"/>
      <c r="DQ13" s="641"/>
      <c r="DR13" s="641"/>
      <c r="DS13" s="641"/>
      <c r="DT13" s="641"/>
      <c r="DU13" s="641"/>
      <c r="DV13" s="641"/>
      <c r="DW13" s="641"/>
      <c r="DX13" s="641"/>
      <c r="DY13" s="641"/>
      <c r="DZ13" s="641"/>
      <c r="EA13" s="641"/>
      <c r="EB13" s="641"/>
      <c r="EC13" s="641"/>
      <c r="ED13" s="641"/>
      <c r="EE13" s="641"/>
      <c r="EF13" s="641"/>
      <c r="EG13" s="641"/>
      <c r="EH13" s="641"/>
      <c r="EI13" s="641"/>
      <c r="EJ13" s="641"/>
      <c r="EK13" s="641"/>
      <c r="EL13" s="641"/>
      <c r="EM13" s="641"/>
      <c r="EN13" s="641"/>
      <c r="EO13" s="641"/>
      <c r="EP13" s="641"/>
      <c r="EQ13" s="641"/>
      <c r="ER13" s="641"/>
      <c r="ES13" s="641"/>
      <c r="ET13" s="641"/>
      <c r="EU13" s="641"/>
      <c r="EV13" s="641"/>
      <c r="EW13" s="641"/>
      <c r="EX13" s="641"/>
    </row>
    <row r="14" spans="1:155" s="584" customFormat="1" ht="15.75" customHeight="1">
      <c r="A14" s="639"/>
      <c r="B14" s="640"/>
      <c r="C14" s="641"/>
      <c r="D14" s="641"/>
      <c r="E14" s="642"/>
      <c r="F14" s="641"/>
      <c r="G14" s="641"/>
      <c r="H14" s="641"/>
      <c r="I14" s="641"/>
      <c r="J14" s="641"/>
      <c r="K14" s="641"/>
      <c r="L14" s="641"/>
      <c r="M14" s="641"/>
      <c r="N14" s="641"/>
      <c r="O14" s="641"/>
      <c r="P14" s="641"/>
      <c r="Q14" s="641"/>
      <c r="R14" s="641"/>
      <c r="S14" s="641"/>
      <c r="T14" s="641"/>
      <c r="U14" s="641"/>
      <c r="V14" s="641"/>
      <c r="W14" s="641"/>
      <c r="X14" s="641"/>
      <c r="Y14" s="641"/>
      <c r="Z14" s="641"/>
      <c r="AA14" s="641"/>
      <c r="AB14" s="641"/>
      <c r="AC14" s="641"/>
      <c r="AD14" s="641"/>
      <c r="AE14" s="641"/>
      <c r="AF14" s="641"/>
      <c r="AG14" s="641"/>
      <c r="AH14" s="641"/>
      <c r="AI14" s="641"/>
      <c r="AJ14" s="641"/>
      <c r="AK14" s="641"/>
      <c r="AL14" s="641"/>
      <c r="AM14" s="641"/>
      <c r="AN14" s="641"/>
      <c r="AO14" s="641"/>
      <c r="AP14" s="641"/>
      <c r="AQ14" s="641"/>
      <c r="AR14" s="641"/>
      <c r="AS14" s="641"/>
      <c r="AT14" s="641"/>
      <c r="AU14" s="641"/>
      <c r="AV14" s="641"/>
      <c r="AW14" s="641"/>
      <c r="AX14" s="641"/>
      <c r="AY14" s="641"/>
      <c r="AZ14" s="641"/>
      <c r="BA14" s="641"/>
      <c r="BB14" s="641"/>
      <c r="BC14" s="641"/>
      <c r="BD14" s="641"/>
      <c r="BE14" s="641"/>
      <c r="BF14" s="641"/>
      <c r="BG14" s="641"/>
      <c r="BH14" s="641"/>
      <c r="BI14" s="641"/>
      <c r="BJ14" s="641"/>
      <c r="BK14" s="641"/>
      <c r="BL14" s="641"/>
      <c r="BM14" s="641"/>
      <c r="BN14" s="641"/>
      <c r="BO14" s="641"/>
      <c r="BP14" s="641"/>
      <c r="BQ14" s="641"/>
      <c r="BR14" s="641"/>
      <c r="BS14" s="641"/>
      <c r="BT14" s="641"/>
      <c r="BU14" s="641"/>
      <c r="BV14" s="641"/>
      <c r="BW14" s="641"/>
      <c r="BX14" s="641"/>
      <c r="BY14" s="641"/>
      <c r="BZ14" s="641"/>
      <c r="CA14" s="641"/>
      <c r="CB14" s="641"/>
      <c r="CC14" s="641"/>
      <c r="CD14" s="641"/>
      <c r="CE14" s="641"/>
      <c r="CF14" s="641"/>
      <c r="CG14" s="641"/>
      <c r="CH14" s="641"/>
      <c r="CI14" s="641"/>
      <c r="CJ14" s="641"/>
      <c r="CK14" s="641"/>
      <c r="CL14" s="641"/>
      <c r="CM14" s="641"/>
      <c r="CN14" s="641"/>
      <c r="CO14" s="641"/>
      <c r="CP14" s="641"/>
      <c r="CQ14" s="641"/>
      <c r="CR14" s="641"/>
      <c r="CS14" s="641"/>
      <c r="CT14" s="641"/>
      <c r="CU14" s="641"/>
      <c r="CV14" s="641"/>
      <c r="CW14" s="641"/>
      <c r="CX14" s="641"/>
      <c r="CY14" s="641"/>
      <c r="CZ14" s="641"/>
      <c r="DA14" s="641"/>
      <c r="DB14" s="643"/>
      <c r="DC14" s="643"/>
      <c r="DD14" s="641"/>
      <c r="DE14" s="643"/>
      <c r="DF14" s="641"/>
      <c r="DG14" s="643"/>
      <c r="DH14" s="643"/>
      <c r="DI14" s="641"/>
      <c r="DJ14" s="641"/>
      <c r="DK14" s="641"/>
      <c r="DL14" s="641"/>
      <c r="DM14" s="641"/>
      <c r="DN14" s="641"/>
      <c r="DO14" s="641"/>
      <c r="DP14" s="641"/>
      <c r="DQ14" s="641"/>
      <c r="DR14" s="641"/>
      <c r="DS14" s="641"/>
      <c r="DT14" s="641"/>
      <c r="DU14" s="641"/>
      <c r="DV14" s="641"/>
      <c r="DW14" s="641"/>
      <c r="DX14" s="641"/>
      <c r="DY14" s="641"/>
      <c r="DZ14" s="641"/>
      <c r="EA14" s="641"/>
      <c r="EB14" s="641"/>
      <c r="EC14" s="641"/>
      <c r="ED14" s="641"/>
      <c r="EE14" s="641"/>
      <c r="EF14" s="641"/>
      <c r="EG14" s="641"/>
      <c r="EH14" s="641"/>
      <c r="EI14" s="641"/>
      <c r="EJ14" s="641"/>
      <c r="EK14" s="641"/>
      <c r="EL14" s="641"/>
      <c r="EM14" s="641"/>
      <c r="EN14" s="641"/>
      <c r="EO14" s="641"/>
      <c r="EP14" s="641"/>
      <c r="EQ14" s="641"/>
      <c r="ER14" s="641"/>
      <c r="ES14" s="641"/>
      <c r="ET14" s="641"/>
      <c r="EU14" s="641"/>
      <c r="EV14" s="641"/>
      <c r="EW14" s="641"/>
      <c r="EX14" s="583"/>
    </row>
    <row r="15" spans="1:155" s="584" customFormat="1" ht="15.75" customHeight="1">
      <c r="A15" s="639"/>
      <c r="B15" s="640"/>
      <c r="C15" s="641"/>
      <c r="D15" s="641"/>
      <c r="E15" s="642"/>
      <c r="F15" s="641"/>
      <c r="G15" s="641"/>
      <c r="H15" s="641"/>
      <c r="I15" s="641"/>
      <c r="J15" s="641"/>
      <c r="K15" s="641"/>
      <c r="L15" s="641"/>
      <c r="M15" s="641"/>
      <c r="N15" s="641"/>
      <c r="O15" s="641"/>
      <c r="P15" s="641"/>
      <c r="Q15" s="641"/>
      <c r="R15" s="641"/>
      <c r="S15" s="641"/>
      <c r="T15" s="641"/>
      <c r="U15" s="641"/>
      <c r="V15" s="641"/>
      <c r="W15" s="641"/>
      <c r="X15" s="641"/>
      <c r="Y15" s="641"/>
      <c r="Z15" s="641"/>
      <c r="AA15" s="641"/>
      <c r="AB15" s="641"/>
      <c r="AC15" s="641"/>
      <c r="AD15" s="641"/>
      <c r="AE15" s="641"/>
      <c r="AF15" s="641"/>
      <c r="AG15" s="641"/>
      <c r="AH15" s="641"/>
      <c r="AI15" s="641"/>
      <c r="AJ15" s="641"/>
      <c r="AK15" s="641"/>
      <c r="AL15" s="641"/>
      <c r="AM15" s="641"/>
      <c r="AN15" s="641"/>
      <c r="AO15" s="641"/>
      <c r="AP15" s="641"/>
      <c r="AQ15" s="641"/>
      <c r="AR15" s="641"/>
      <c r="AS15" s="641"/>
      <c r="AT15" s="641"/>
      <c r="AU15" s="641"/>
      <c r="AV15" s="641"/>
      <c r="AW15" s="641"/>
      <c r="AX15" s="641"/>
      <c r="AY15" s="641"/>
      <c r="AZ15" s="641"/>
      <c r="BA15" s="641"/>
      <c r="BB15" s="641"/>
      <c r="BC15" s="641"/>
      <c r="BD15" s="641"/>
      <c r="BE15" s="641"/>
      <c r="BF15" s="641"/>
      <c r="BG15" s="641"/>
      <c r="BH15" s="641"/>
      <c r="BI15" s="641"/>
      <c r="BJ15" s="641"/>
      <c r="BK15" s="641"/>
      <c r="BL15" s="641"/>
      <c r="BM15" s="641"/>
      <c r="BN15" s="641"/>
      <c r="BO15" s="641"/>
      <c r="BP15" s="641"/>
      <c r="BQ15" s="641"/>
      <c r="BR15" s="641"/>
      <c r="BS15" s="641"/>
      <c r="BT15" s="641"/>
      <c r="BU15" s="641"/>
      <c r="BV15" s="641"/>
      <c r="BW15" s="641"/>
      <c r="BX15" s="641"/>
      <c r="BY15" s="641"/>
      <c r="BZ15" s="641"/>
      <c r="CA15" s="641"/>
      <c r="CB15" s="641"/>
      <c r="CC15" s="641"/>
      <c r="CD15" s="641"/>
      <c r="CE15" s="641"/>
      <c r="CF15" s="641"/>
      <c r="CG15" s="641"/>
      <c r="CH15" s="641"/>
      <c r="CI15" s="641"/>
      <c r="CJ15" s="641"/>
      <c r="CK15" s="641"/>
      <c r="CL15" s="641"/>
      <c r="CM15" s="641"/>
      <c r="CN15" s="641"/>
      <c r="CO15" s="641"/>
      <c r="CP15" s="641"/>
      <c r="CQ15" s="641"/>
      <c r="CR15" s="641"/>
      <c r="CS15" s="641"/>
      <c r="CT15" s="641"/>
      <c r="CU15" s="641"/>
      <c r="CV15" s="641"/>
      <c r="CW15" s="641"/>
      <c r="CX15" s="641"/>
      <c r="CY15" s="641"/>
      <c r="CZ15" s="641"/>
      <c r="DA15" s="641"/>
      <c r="DB15" s="643"/>
      <c r="DC15" s="643"/>
      <c r="DD15" s="641"/>
      <c r="DE15" s="643"/>
      <c r="DF15" s="641"/>
      <c r="DG15" s="643"/>
      <c r="DH15" s="643"/>
      <c r="DI15" s="641"/>
      <c r="DJ15" s="641"/>
      <c r="DK15" s="641"/>
      <c r="DL15" s="641"/>
      <c r="DM15" s="641"/>
      <c r="DN15" s="641"/>
      <c r="DO15" s="641"/>
      <c r="DP15" s="641"/>
      <c r="DQ15" s="641"/>
      <c r="DR15" s="641"/>
      <c r="DS15" s="641"/>
      <c r="DT15" s="641"/>
      <c r="DU15" s="641"/>
      <c r="DV15" s="641"/>
      <c r="DW15" s="641"/>
      <c r="DX15" s="641"/>
      <c r="DY15" s="641"/>
      <c r="DZ15" s="641"/>
      <c r="EA15" s="641"/>
      <c r="EB15" s="641"/>
      <c r="EC15" s="641"/>
      <c r="ED15" s="641"/>
      <c r="EE15" s="641"/>
      <c r="EF15" s="641"/>
      <c r="EG15" s="641"/>
      <c r="EH15" s="641"/>
      <c r="EI15" s="641"/>
      <c r="EJ15" s="641"/>
      <c r="EK15" s="641"/>
      <c r="EL15" s="641"/>
      <c r="EM15" s="641"/>
      <c r="EN15" s="641"/>
      <c r="EO15" s="641"/>
      <c r="EP15" s="641"/>
      <c r="EQ15" s="641"/>
      <c r="ER15" s="641"/>
      <c r="ES15" s="641"/>
      <c r="ET15" s="641"/>
      <c r="EU15" s="641"/>
      <c r="EV15" s="641"/>
      <c r="EW15" s="641"/>
      <c r="EX15" s="641"/>
    </row>
    <row r="16" spans="1:155" s="584" customFormat="1" ht="15.75" customHeight="1">
      <c r="A16" s="644"/>
      <c r="B16" s="645"/>
      <c r="C16" s="646"/>
      <c r="D16" s="646"/>
      <c r="E16" s="647"/>
      <c r="F16" s="646"/>
      <c r="G16" s="646"/>
      <c r="H16" s="646"/>
      <c r="I16" s="646"/>
      <c r="J16" s="646"/>
      <c r="K16" s="646"/>
      <c r="L16" s="646"/>
      <c r="M16" s="646"/>
      <c r="N16" s="646"/>
      <c r="O16" s="646"/>
      <c r="P16" s="646"/>
      <c r="Q16" s="646"/>
      <c r="R16" s="646"/>
      <c r="S16" s="646"/>
      <c r="T16" s="646"/>
      <c r="U16" s="646"/>
      <c r="V16" s="646"/>
      <c r="W16" s="646"/>
      <c r="X16" s="646"/>
      <c r="Y16" s="646"/>
      <c r="Z16" s="646"/>
      <c r="AA16" s="646"/>
      <c r="AB16" s="646"/>
      <c r="AC16" s="646"/>
      <c r="AD16" s="646"/>
      <c r="AE16" s="646"/>
      <c r="AF16" s="646"/>
      <c r="AG16" s="646"/>
      <c r="AH16" s="646"/>
      <c r="AI16" s="646"/>
      <c r="AJ16" s="646"/>
      <c r="AK16" s="646"/>
      <c r="AL16" s="646"/>
      <c r="AM16" s="646"/>
      <c r="AN16" s="646"/>
      <c r="AO16" s="646"/>
      <c r="AP16" s="646"/>
      <c r="AQ16" s="646"/>
      <c r="AR16" s="646"/>
      <c r="AS16" s="646"/>
      <c r="AT16" s="646"/>
      <c r="AU16" s="646"/>
      <c r="AV16" s="646"/>
      <c r="AW16" s="646"/>
      <c r="AX16" s="646"/>
      <c r="AY16" s="646"/>
      <c r="AZ16" s="646"/>
      <c r="BA16" s="646"/>
      <c r="BB16" s="646"/>
      <c r="BC16" s="646"/>
      <c r="BD16" s="646"/>
      <c r="BE16" s="646"/>
      <c r="BF16" s="646"/>
      <c r="BG16" s="646"/>
      <c r="BH16" s="646"/>
      <c r="BI16" s="646"/>
      <c r="BJ16" s="646"/>
      <c r="BK16" s="646"/>
      <c r="BL16" s="646"/>
      <c r="BM16" s="646"/>
      <c r="BN16" s="646"/>
      <c r="BO16" s="646"/>
      <c r="BP16" s="646"/>
      <c r="BQ16" s="646"/>
      <c r="BR16" s="646"/>
      <c r="BS16" s="646"/>
      <c r="BT16" s="646"/>
      <c r="BU16" s="646"/>
      <c r="BV16" s="646"/>
      <c r="BW16" s="646"/>
      <c r="BX16" s="646"/>
      <c r="BY16" s="646"/>
      <c r="BZ16" s="646"/>
      <c r="CA16" s="646"/>
      <c r="CB16" s="646"/>
      <c r="CC16" s="646"/>
      <c r="CD16" s="646"/>
      <c r="CE16" s="646"/>
      <c r="CF16" s="646"/>
      <c r="CG16" s="646"/>
      <c r="CH16" s="646"/>
      <c r="CI16" s="646"/>
      <c r="CJ16" s="646"/>
      <c r="CK16" s="646"/>
      <c r="CL16" s="646"/>
      <c r="CM16" s="646"/>
      <c r="CN16" s="646"/>
      <c r="CO16" s="646"/>
      <c r="CP16" s="646"/>
      <c r="CQ16" s="646"/>
      <c r="CR16" s="646"/>
      <c r="CS16" s="646"/>
      <c r="CT16" s="646"/>
      <c r="CU16" s="646"/>
      <c r="CV16" s="646"/>
      <c r="CW16" s="646"/>
      <c r="CX16" s="646"/>
      <c r="CY16" s="646"/>
      <c r="CZ16" s="646"/>
      <c r="DA16" s="646"/>
      <c r="DB16" s="648"/>
      <c r="DC16" s="648"/>
      <c r="DD16" s="646"/>
      <c r="DE16" s="646"/>
      <c r="DF16" s="646"/>
      <c r="DG16" s="648"/>
      <c r="DH16" s="648"/>
      <c r="DI16" s="646"/>
      <c r="DJ16" s="646"/>
      <c r="DK16" s="646"/>
      <c r="DL16" s="646"/>
      <c r="DM16" s="646"/>
      <c r="DN16" s="646"/>
      <c r="DO16" s="646"/>
      <c r="DP16" s="646"/>
      <c r="DQ16" s="646"/>
      <c r="DR16" s="646"/>
      <c r="DS16" s="646"/>
      <c r="DT16" s="646"/>
      <c r="DU16" s="646"/>
      <c r="DV16" s="646"/>
      <c r="DW16" s="646"/>
      <c r="DX16" s="646"/>
      <c r="DY16" s="646"/>
      <c r="DZ16" s="646"/>
      <c r="EA16" s="646"/>
      <c r="EB16" s="646"/>
      <c r="EC16" s="646"/>
      <c r="ED16" s="646"/>
      <c r="EE16" s="646"/>
      <c r="EF16" s="646"/>
      <c r="EG16" s="646"/>
      <c r="EH16" s="646"/>
      <c r="EI16" s="646"/>
      <c r="EJ16" s="646"/>
      <c r="EK16" s="646"/>
      <c r="EL16" s="646"/>
      <c r="EM16" s="646"/>
      <c r="EN16" s="646"/>
      <c r="EO16" s="646"/>
      <c r="EP16" s="646"/>
      <c r="EQ16" s="646"/>
      <c r="ER16" s="646"/>
      <c r="ES16" s="646"/>
      <c r="ET16" s="646"/>
      <c r="EU16" s="646"/>
      <c r="EV16" s="646"/>
      <c r="EW16" s="646"/>
      <c r="EX16" s="646"/>
    </row>
    <row r="17" spans="1:133" s="584" customFormat="1" ht="15.75" customHeight="1">
      <c r="A17" s="580"/>
      <c r="B17" s="581"/>
      <c r="C17" s="538"/>
      <c r="D17" s="538"/>
      <c r="E17" s="582"/>
      <c r="F17" s="538"/>
      <c r="G17" s="538"/>
      <c r="H17" s="538"/>
      <c r="I17" s="538"/>
      <c r="J17" s="538"/>
      <c r="K17" s="538"/>
      <c r="L17" s="538"/>
      <c r="M17" s="538"/>
      <c r="N17" s="538"/>
      <c r="O17" s="538"/>
      <c r="P17" s="538"/>
      <c r="Q17" s="538"/>
      <c r="R17" s="538"/>
      <c r="S17" s="538"/>
      <c r="T17" s="538"/>
      <c r="U17" s="538"/>
      <c r="V17" s="538"/>
      <c r="W17" s="538"/>
      <c r="X17" s="538"/>
      <c r="Y17" s="538"/>
      <c r="Z17" s="538"/>
      <c r="AA17" s="538"/>
      <c r="AB17" s="538"/>
      <c r="AC17" s="538"/>
      <c r="AD17" s="538"/>
      <c r="AE17" s="538"/>
      <c r="AF17" s="538"/>
      <c r="AG17" s="538"/>
      <c r="AH17" s="538"/>
      <c r="AI17" s="538"/>
      <c r="AJ17" s="538"/>
      <c r="AK17" s="538"/>
      <c r="AL17" s="538"/>
      <c r="AM17" s="538"/>
      <c r="AN17" s="538"/>
      <c r="AO17" s="538"/>
      <c r="AP17" s="538"/>
      <c r="AQ17" s="538"/>
      <c r="AR17" s="538"/>
      <c r="AS17" s="538"/>
      <c r="AT17" s="583"/>
      <c r="AU17" s="538"/>
      <c r="AV17" s="538"/>
      <c r="AW17" s="538"/>
      <c r="AX17" s="538"/>
      <c r="AY17" s="538"/>
      <c r="AZ17" s="538"/>
      <c r="BA17" s="538"/>
      <c r="BB17" s="538"/>
      <c r="BC17" s="538"/>
      <c r="BD17" s="538"/>
      <c r="BE17" s="538"/>
      <c r="BF17" s="538"/>
      <c r="BG17" s="538"/>
      <c r="BH17" s="538"/>
      <c r="BI17" s="538"/>
      <c r="BJ17" s="538"/>
      <c r="BK17" s="538"/>
      <c r="BL17" s="538"/>
      <c r="BM17" s="538"/>
      <c r="BN17" s="538"/>
      <c r="BO17" s="538"/>
      <c r="BP17" s="538"/>
      <c r="BQ17" s="538"/>
      <c r="BR17" s="538"/>
      <c r="BS17" s="538"/>
      <c r="BT17" s="538"/>
      <c r="BU17" s="538"/>
      <c r="BV17" s="538"/>
      <c r="BW17" s="538"/>
      <c r="BX17" s="538"/>
      <c r="BY17" s="538"/>
      <c r="BZ17" s="538"/>
      <c r="CA17" s="538"/>
      <c r="CB17" s="538"/>
      <c r="CC17" s="538"/>
      <c r="CD17" s="538"/>
      <c r="CE17" s="538"/>
      <c r="CF17" s="538"/>
      <c r="CG17" s="538"/>
      <c r="CH17" s="538"/>
      <c r="CI17" s="538"/>
      <c r="CJ17" s="538"/>
      <c r="CK17" s="538"/>
      <c r="CL17" s="538"/>
      <c r="CM17" s="538"/>
      <c r="CN17" s="538"/>
      <c r="CO17" s="538"/>
      <c r="CP17" s="538"/>
      <c r="CQ17" s="538"/>
      <c r="CR17" s="585"/>
      <c r="CS17" s="585"/>
      <c r="CT17" s="538"/>
      <c r="CU17" s="585"/>
      <c r="CV17" s="586"/>
      <c r="CW17" s="585"/>
      <c r="CX17" s="585"/>
      <c r="CY17" s="538"/>
      <c r="CZ17" s="538"/>
      <c r="DA17" s="538"/>
      <c r="DB17" s="538"/>
      <c r="DC17" s="538"/>
      <c r="DD17" s="538"/>
      <c r="DE17" s="538"/>
      <c r="DF17" s="538"/>
      <c r="DG17" s="538"/>
      <c r="DH17" s="538"/>
      <c r="DI17" s="538"/>
      <c r="DJ17" s="538"/>
      <c r="DK17" s="538"/>
      <c r="DL17" s="538"/>
      <c r="DM17" s="538"/>
      <c r="DN17" s="538"/>
      <c r="DO17" s="538"/>
      <c r="DP17" s="538"/>
      <c r="DQ17" s="538"/>
      <c r="DR17" s="538"/>
      <c r="DS17" s="538"/>
      <c r="DT17" s="538"/>
      <c r="DU17" s="538"/>
      <c r="DV17" s="538"/>
      <c r="DW17" s="538"/>
      <c r="DX17" s="538"/>
      <c r="DY17" s="538"/>
      <c r="DZ17" s="538"/>
      <c r="EA17" s="538"/>
      <c r="EB17" s="583"/>
    </row>
    <row r="18" spans="1:133" s="584" customFormat="1" ht="15.75" customHeight="1">
      <c r="A18" s="580"/>
      <c r="B18" s="581"/>
      <c r="C18" s="538"/>
      <c r="D18" s="538"/>
      <c r="E18" s="582"/>
      <c r="F18" s="538"/>
      <c r="G18" s="538"/>
      <c r="H18" s="538"/>
      <c r="I18" s="538"/>
      <c r="J18" s="538"/>
      <c r="K18" s="538"/>
      <c r="L18" s="538"/>
      <c r="M18" s="538"/>
      <c r="N18" s="538"/>
      <c r="O18" s="538"/>
      <c r="P18" s="538"/>
      <c r="Q18" s="538"/>
      <c r="R18" s="538"/>
      <c r="S18" s="538"/>
      <c r="T18" s="538"/>
      <c r="U18" s="538"/>
      <c r="V18" s="538"/>
      <c r="W18" s="538"/>
      <c r="X18" s="538"/>
      <c r="Y18" s="538"/>
      <c r="Z18" s="538"/>
      <c r="AA18" s="538"/>
      <c r="AB18" s="538"/>
      <c r="AC18" s="538"/>
      <c r="AD18" s="538"/>
      <c r="AE18" s="538"/>
      <c r="AF18" s="538"/>
      <c r="AG18" s="538"/>
      <c r="AH18" s="538"/>
      <c r="AI18" s="538"/>
      <c r="AJ18" s="538"/>
      <c r="AK18" s="538"/>
      <c r="AL18" s="538"/>
      <c r="AM18" s="538"/>
      <c r="AN18" s="538"/>
      <c r="AO18" s="538"/>
      <c r="AP18" s="538"/>
      <c r="AQ18" s="538"/>
      <c r="AR18" s="538"/>
      <c r="AS18" s="538"/>
      <c r="AT18" s="538"/>
      <c r="AU18" s="538"/>
      <c r="AV18" s="538"/>
      <c r="AW18" s="538"/>
      <c r="AX18" s="538"/>
      <c r="AY18" s="538"/>
      <c r="AZ18" s="538"/>
      <c r="BA18" s="538"/>
      <c r="BB18" s="538"/>
      <c r="BC18" s="538"/>
      <c r="BD18" s="538"/>
      <c r="BE18" s="538"/>
      <c r="BF18" s="538"/>
      <c r="BG18" s="538"/>
      <c r="BH18" s="538"/>
      <c r="BI18" s="538"/>
      <c r="BJ18" s="538"/>
      <c r="BK18" s="538"/>
      <c r="BL18" s="538"/>
      <c r="BM18" s="538"/>
      <c r="BN18" s="538"/>
      <c r="BO18" s="538"/>
      <c r="BP18" s="538"/>
      <c r="BQ18" s="538"/>
      <c r="BR18" s="538"/>
      <c r="BS18" s="538"/>
      <c r="BT18" s="538"/>
      <c r="BU18" s="538"/>
      <c r="BV18" s="538"/>
      <c r="BW18" s="538"/>
      <c r="BX18" s="538"/>
      <c r="BY18" s="538"/>
      <c r="BZ18" s="538"/>
      <c r="CA18" s="538"/>
      <c r="CB18" s="538"/>
      <c r="CC18" s="538"/>
      <c r="CD18" s="538"/>
      <c r="CE18" s="538"/>
      <c r="CF18" s="538"/>
      <c r="CG18" s="538"/>
      <c r="CH18" s="538"/>
      <c r="CI18" s="538"/>
      <c r="CJ18" s="538"/>
      <c r="CK18" s="538"/>
      <c r="CL18" s="538"/>
      <c r="CM18" s="538"/>
      <c r="CN18" s="538"/>
      <c r="CO18" s="538"/>
      <c r="CP18" s="538"/>
      <c r="CQ18" s="538"/>
      <c r="CR18" s="538"/>
      <c r="CS18" s="585"/>
      <c r="CT18" s="538"/>
      <c r="CU18" s="585"/>
      <c r="CV18" s="538"/>
      <c r="CW18" s="585"/>
      <c r="CX18" s="585"/>
      <c r="CY18" s="538"/>
      <c r="CZ18" s="538"/>
      <c r="DA18" s="538"/>
      <c r="DB18" s="538"/>
      <c r="DC18" s="538"/>
      <c r="DD18" s="538"/>
      <c r="DE18" s="538"/>
      <c r="DF18" s="538"/>
      <c r="DG18" s="538"/>
      <c r="DH18" s="538"/>
      <c r="DI18" s="538"/>
      <c r="DJ18" s="538"/>
      <c r="DK18" s="538"/>
      <c r="DL18" s="538"/>
      <c r="DM18" s="538"/>
      <c r="DN18" s="538"/>
      <c r="DO18" s="538"/>
      <c r="DP18" s="538"/>
      <c r="DQ18" s="538"/>
      <c r="DR18" s="538"/>
      <c r="DS18" s="538"/>
      <c r="DT18" s="538"/>
      <c r="DU18" s="538"/>
      <c r="DV18" s="538"/>
      <c r="DW18" s="538"/>
      <c r="DX18" s="538"/>
      <c r="DY18" s="538"/>
      <c r="DZ18" s="538"/>
      <c r="EA18" s="538"/>
      <c r="EB18" s="538"/>
    </row>
    <row r="19" spans="1:133" s="584" customFormat="1" ht="15.75" customHeight="1">
      <c r="A19" s="587"/>
      <c r="B19" s="588"/>
      <c r="C19" s="589"/>
      <c r="D19" s="589"/>
      <c r="E19" s="590"/>
      <c r="F19" s="589"/>
      <c r="G19" s="589"/>
      <c r="H19" s="589"/>
      <c r="I19" s="589"/>
      <c r="J19" s="589"/>
      <c r="K19" s="589"/>
      <c r="L19" s="589"/>
      <c r="M19" s="589"/>
      <c r="N19" s="589"/>
      <c r="O19" s="589"/>
      <c r="P19" s="589"/>
      <c r="Q19" s="589"/>
      <c r="R19" s="589"/>
      <c r="S19" s="589"/>
      <c r="T19" s="589"/>
      <c r="U19" s="589"/>
      <c r="V19" s="589"/>
      <c r="W19" s="589"/>
      <c r="X19" s="589"/>
      <c r="Y19" s="589"/>
      <c r="Z19" s="589"/>
      <c r="AA19" s="589"/>
      <c r="AB19" s="589"/>
      <c r="AC19" s="589"/>
      <c r="AD19" s="589"/>
      <c r="AE19" s="589"/>
      <c r="AF19" s="589"/>
      <c r="AG19" s="589"/>
      <c r="AH19" s="589"/>
      <c r="AI19" s="589"/>
      <c r="AJ19" s="589"/>
      <c r="AK19" s="589"/>
      <c r="AL19" s="589"/>
      <c r="AM19" s="589"/>
      <c r="AN19" s="589"/>
      <c r="AO19" s="589"/>
      <c r="AP19" s="589"/>
      <c r="AQ19" s="589"/>
      <c r="AR19" s="589"/>
      <c r="AS19" s="589"/>
      <c r="AT19" s="589"/>
      <c r="AU19" s="589"/>
      <c r="AV19" s="589"/>
      <c r="AW19" s="589"/>
      <c r="AX19" s="589"/>
      <c r="AY19" s="589"/>
      <c r="AZ19" s="589"/>
      <c r="BA19" s="589"/>
      <c r="BB19" s="589"/>
      <c r="BC19" s="589"/>
      <c r="BD19" s="589"/>
      <c r="BE19" s="589"/>
      <c r="BF19" s="589"/>
      <c r="BG19" s="589"/>
      <c r="BH19" s="589"/>
      <c r="BI19" s="589"/>
      <c r="BJ19" s="589"/>
      <c r="BK19" s="589"/>
      <c r="BL19" s="589"/>
      <c r="BM19" s="589"/>
      <c r="BN19" s="589"/>
      <c r="BO19" s="589"/>
      <c r="BP19" s="589"/>
      <c r="BQ19" s="589"/>
      <c r="BR19" s="589"/>
      <c r="BS19" s="589"/>
      <c r="BT19" s="589"/>
      <c r="BU19" s="589"/>
      <c r="BV19" s="589"/>
      <c r="BW19" s="589"/>
      <c r="BX19" s="589"/>
      <c r="BY19" s="589"/>
      <c r="BZ19" s="589"/>
      <c r="CA19" s="589"/>
      <c r="CB19" s="589"/>
      <c r="CC19" s="589"/>
      <c r="CD19" s="589"/>
      <c r="CE19" s="589"/>
      <c r="CF19" s="589"/>
      <c r="CG19" s="589"/>
      <c r="CH19" s="589"/>
      <c r="CI19" s="589"/>
      <c r="CJ19" s="589"/>
      <c r="CK19" s="589"/>
      <c r="CL19" s="589"/>
      <c r="CM19" s="589"/>
      <c r="CN19" s="589"/>
      <c r="CO19" s="589"/>
      <c r="CP19" s="589"/>
      <c r="CQ19" s="589"/>
      <c r="CR19" s="591"/>
      <c r="CS19" s="591"/>
      <c r="CT19" s="592"/>
      <c r="CU19" s="591"/>
      <c r="CV19" s="589"/>
      <c r="CW19" s="591"/>
      <c r="CX19" s="591"/>
      <c r="CY19" s="589"/>
      <c r="CZ19" s="589"/>
      <c r="DA19" s="589"/>
      <c r="DB19" s="589"/>
      <c r="DC19" s="589"/>
      <c r="DD19" s="589"/>
      <c r="DE19" s="589"/>
      <c r="DF19" s="589"/>
      <c r="DG19" s="589"/>
      <c r="DH19" s="589"/>
      <c r="DI19" s="589"/>
      <c r="DJ19" s="589"/>
      <c r="DK19" s="589"/>
      <c r="DL19" s="589"/>
      <c r="DM19" s="589"/>
      <c r="DN19" s="589"/>
      <c r="DO19" s="589"/>
      <c r="DP19" s="589"/>
      <c r="DQ19" s="589"/>
      <c r="DR19" s="589"/>
      <c r="DS19" s="589"/>
      <c r="DT19" s="589"/>
      <c r="DU19" s="589"/>
      <c r="DV19" s="589"/>
      <c r="DW19" s="589"/>
      <c r="DX19" s="589"/>
      <c r="DY19" s="589"/>
      <c r="DZ19" s="589"/>
      <c r="EA19" s="589"/>
      <c r="EB19" s="589"/>
      <c r="EC19" s="593"/>
    </row>
    <row r="20" spans="1:133" s="584" customFormat="1" ht="15.75" customHeight="1">
      <c r="A20" s="587"/>
      <c r="B20" s="588"/>
      <c r="C20" s="589"/>
      <c r="D20" s="589"/>
      <c r="E20" s="590"/>
      <c r="F20" s="589"/>
      <c r="G20" s="589"/>
      <c r="H20" s="589"/>
      <c r="I20" s="589"/>
      <c r="J20" s="589"/>
      <c r="K20" s="589"/>
      <c r="L20" s="589"/>
      <c r="M20" s="589"/>
      <c r="N20" s="589"/>
      <c r="O20" s="589"/>
      <c r="P20" s="589"/>
      <c r="Q20" s="589"/>
      <c r="R20" s="589"/>
      <c r="S20" s="589"/>
      <c r="T20" s="589"/>
      <c r="U20" s="589"/>
      <c r="V20" s="589"/>
      <c r="W20" s="589"/>
      <c r="X20" s="589"/>
      <c r="Y20" s="589"/>
      <c r="Z20" s="589"/>
      <c r="AA20" s="589"/>
      <c r="AB20" s="589"/>
      <c r="AC20" s="589"/>
      <c r="AD20" s="589"/>
      <c r="AE20" s="589"/>
      <c r="AF20" s="589"/>
      <c r="AG20" s="589"/>
      <c r="AH20" s="589"/>
      <c r="AI20" s="589"/>
      <c r="AJ20" s="589"/>
      <c r="AK20" s="589"/>
      <c r="AL20" s="589"/>
      <c r="AM20" s="589"/>
      <c r="AN20" s="589"/>
      <c r="AO20" s="589"/>
      <c r="AP20" s="589"/>
      <c r="AQ20" s="589"/>
      <c r="AR20" s="589"/>
      <c r="AS20" s="589"/>
      <c r="AT20" s="589"/>
      <c r="AU20" s="589"/>
      <c r="AV20" s="589"/>
      <c r="AW20" s="589"/>
      <c r="AX20" s="589"/>
      <c r="AY20" s="589"/>
      <c r="AZ20" s="589"/>
      <c r="BA20" s="589"/>
      <c r="BB20" s="589"/>
      <c r="BC20" s="589"/>
      <c r="BD20" s="589"/>
      <c r="BE20" s="589"/>
      <c r="BF20" s="589"/>
      <c r="BG20" s="589"/>
      <c r="BH20" s="589"/>
      <c r="BI20" s="589"/>
      <c r="BJ20" s="589"/>
      <c r="BK20" s="589"/>
      <c r="BL20" s="589"/>
      <c r="BM20" s="589"/>
      <c r="BN20" s="589"/>
      <c r="BO20" s="589"/>
      <c r="BP20" s="589"/>
      <c r="BQ20" s="589"/>
      <c r="BR20" s="589"/>
      <c r="BS20" s="589"/>
      <c r="BT20" s="589"/>
      <c r="BU20" s="589"/>
      <c r="BV20" s="589"/>
      <c r="BW20" s="589"/>
      <c r="BX20" s="589"/>
      <c r="BY20" s="589"/>
      <c r="BZ20" s="589"/>
      <c r="CA20" s="589"/>
      <c r="CB20" s="589"/>
      <c r="CC20" s="589"/>
      <c r="CD20" s="589"/>
      <c r="CE20" s="589"/>
      <c r="CF20" s="589"/>
      <c r="CG20" s="589"/>
      <c r="CH20" s="589"/>
      <c r="CI20" s="589"/>
      <c r="CJ20" s="589"/>
      <c r="CK20" s="589"/>
      <c r="CL20" s="589"/>
      <c r="CM20" s="589"/>
      <c r="CN20" s="589"/>
      <c r="CO20" s="589"/>
      <c r="CP20" s="589"/>
      <c r="CQ20" s="589"/>
      <c r="CR20" s="591"/>
      <c r="CS20" s="591"/>
      <c r="CT20" s="589"/>
      <c r="CU20" s="591"/>
      <c r="CV20" s="589"/>
      <c r="CW20" s="591"/>
      <c r="CX20" s="591"/>
      <c r="CY20" s="589"/>
      <c r="CZ20" s="589"/>
      <c r="DA20" s="589"/>
      <c r="DB20" s="589"/>
      <c r="DC20" s="589"/>
      <c r="DD20" s="589"/>
      <c r="DE20" s="589"/>
      <c r="DF20" s="589"/>
      <c r="DG20" s="589"/>
      <c r="DH20" s="589"/>
      <c r="DI20" s="589"/>
      <c r="DJ20" s="589"/>
      <c r="DK20" s="589"/>
      <c r="DL20" s="589"/>
      <c r="DM20" s="589"/>
      <c r="DN20" s="589"/>
      <c r="DO20" s="589"/>
      <c r="DP20" s="589"/>
      <c r="DQ20" s="589"/>
      <c r="DR20" s="589"/>
      <c r="DS20" s="589"/>
      <c r="DT20" s="589"/>
      <c r="DU20" s="589"/>
      <c r="DV20" s="589"/>
      <c r="DW20" s="589"/>
      <c r="DX20" s="589"/>
      <c r="DY20" s="589"/>
      <c r="DZ20" s="589"/>
      <c r="EA20" s="589"/>
      <c r="EB20" s="589"/>
      <c r="EC20" s="593"/>
    </row>
    <row r="21" spans="1:133" s="584" customFormat="1" ht="15.75" customHeight="1">
      <c r="A21" s="587"/>
      <c r="B21" s="588"/>
      <c r="C21" s="589"/>
      <c r="D21" s="589"/>
      <c r="E21" s="590"/>
      <c r="F21" s="589"/>
      <c r="G21" s="589"/>
      <c r="H21" s="589"/>
      <c r="I21" s="589"/>
      <c r="J21" s="589"/>
      <c r="K21" s="589"/>
      <c r="L21" s="589"/>
      <c r="M21" s="589"/>
      <c r="N21" s="589"/>
      <c r="O21" s="589"/>
      <c r="P21" s="589"/>
      <c r="Q21" s="589"/>
      <c r="R21" s="589"/>
      <c r="S21" s="589"/>
      <c r="T21" s="589"/>
      <c r="U21" s="589"/>
      <c r="V21" s="589"/>
      <c r="W21" s="589"/>
      <c r="X21" s="589"/>
      <c r="Y21" s="589"/>
      <c r="Z21" s="589"/>
      <c r="AA21" s="589"/>
      <c r="AB21" s="589"/>
      <c r="AC21" s="589"/>
      <c r="AD21" s="589"/>
      <c r="AE21" s="589"/>
      <c r="AF21" s="589"/>
      <c r="AG21" s="589"/>
      <c r="AH21" s="589"/>
      <c r="AI21" s="589"/>
      <c r="AJ21" s="589"/>
      <c r="AK21" s="589"/>
      <c r="AL21" s="589"/>
      <c r="AM21" s="589"/>
      <c r="AN21" s="589"/>
      <c r="AO21" s="589"/>
      <c r="AP21" s="589"/>
      <c r="AQ21" s="589"/>
      <c r="AR21" s="589"/>
      <c r="AS21" s="589"/>
      <c r="AT21" s="589"/>
      <c r="AU21" s="589"/>
      <c r="AV21" s="589"/>
      <c r="AW21" s="589"/>
      <c r="AX21" s="589"/>
      <c r="AY21" s="589"/>
      <c r="AZ21" s="589"/>
      <c r="BA21" s="589"/>
      <c r="BB21" s="589"/>
      <c r="BC21" s="589"/>
      <c r="BD21" s="589"/>
      <c r="BE21" s="589"/>
      <c r="BF21" s="589"/>
      <c r="BG21" s="589"/>
      <c r="BH21" s="589"/>
      <c r="BI21" s="589"/>
      <c r="BJ21" s="589"/>
      <c r="BK21" s="589"/>
      <c r="BL21" s="589"/>
      <c r="BM21" s="589"/>
      <c r="BN21" s="589"/>
      <c r="BO21" s="589"/>
      <c r="BP21" s="589"/>
      <c r="BQ21" s="589"/>
      <c r="BR21" s="589"/>
      <c r="BS21" s="589"/>
      <c r="BT21" s="589"/>
      <c r="BU21" s="589"/>
      <c r="BV21" s="589"/>
      <c r="BW21" s="589"/>
      <c r="BX21" s="589"/>
      <c r="BY21" s="589"/>
      <c r="BZ21" s="589"/>
      <c r="CA21" s="589"/>
      <c r="CB21" s="589"/>
      <c r="CC21" s="589"/>
      <c r="CD21" s="589"/>
      <c r="CE21" s="589"/>
      <c r="CF21" s="589"/>
      <c r="CG21" s="589"/>
      <c r="CH21" s="589"/>
      <c r="CI21" s="589"/>
      <c r="CJ21" s="589"/>
      <c r="CK21" s="589"/>
      <c r="CL21" s="589"/>
      <c r="CM21" s="589"/>
      <c r="CN21" s="589"/>
      <c r="CO21" s="589"/>
      <c r="CP21" s="589"/>
      <c r="CQ21" s="589"/>
      <c r="CR21" s="591"/>
      <c r="CS21" s="591"/>
      <c r="CT21" s="592"/>
      <c r="CU21" s="591"/>
      <c r="CV21" s="589"/>
      <c r="CW21" s="591"/>
      <c r="CX21" s="591"/>
      <c r="CY21" s="589"/>
      <c r="CZ21" s="589"/>
      <c r="DA21" s="589"/>
      <c r="DB21" s="589"/>
      <c r="DC21" s="589"/>
      <c r="DD21" s="589"/>
      <c r="DE21" s="589"/>
      <c r="DF21" s="589"/>
      <c r="DG21" s="589"/>
      <c r="DH21" s="589"/>
      <c r="DI21" s="589"/>
      <c r="DJ21" s="589"/>
      <c r="DK21" s="589"/>
      <c r="DL21" s="589"/>
      <c r="DM21" s="589"/>
      <c r="DN21" s="589"/>
      <c r="DO21" s="589"/>
      <c r="DP21" s="589"/>
      <c r="DQ21" s="589"/>
      <c r="DR21" s="589"/>
      <c r="DS21" s="589"/>
      <c r="DT21" s="589"/>
      <c r="DU21" s="589"/>
      <c r="DV21" s="589"/>
      <c r="DW21" s="589"/>
      <c r="DX21" s="589"/>
      <c r="DY21" s="589"/>
      <c r="DZ21" s="589"/>
      <c r="EA21" s="589"/>
      <c r="EB21" s="589"/>
      <c r="EC21" s="593"/>
    </row>
    <row r="22" spans="1:133" s="584" customFormat="1" ht="15.75" customHeight="1">
      <c r="A22" s="587"/>
      <c r="B22" s="588"/>
      <c r="C22" s="589"/>
      <c r="D22" s="589"/>
      <c r="E22" s="590"/>
      <c r="F22" s="589"/>
      <c r="G22" s="589"/>
      <c r="H22" s="589"/>
      <c r="I22" s="589"/>
      <c r="J22" s="589"/>
      <c r="K22" s="589"/>
      <c r="L22" s="589"/>
      <c r="M22" s="589"/>
      <c r="N22" s="589"/>
      <c r="O22" s="589"/>
      <c r="P22" s="589"/>
      <c r="Q22" s="589"/>
      <c r="R22" s="589"/>
      <c r="S22" s="589"/>
      <c r="T22" s="589"/>
      <c r="U22" s="589"/>
      <c r="V22" s="589"/>
      <c r="W22" s="589"/>
      <c r="X22" s="589"/>
      <c r="Y22" s="589"/>
      <c r="Z22" s="589"/>
      <c r="AA22" s="589"/>
      <c r="AB22" s="589"/>
      <c r="AC22" s="589"/>
      <c r="AD22" s="589"/>
      <c r="AE22" s="589"/>
      <c r="AF22" s="589"/>
      <c r="AG22" s="589"/>
      <c r="AH22" s="589"/>
      <c r="AI22" s="589"/>
      <c r="AJ22" s="589"/>
      <c r="AK22" s="589"/>
      <c r="AL22" s="589"/>
      <c r="AM22" s="589"/>
      <c r="AN22" s="589"/>
      <c r="AO22" s="589"/>
      <c r="AP22" s="589"/>
      <c r="AQ22" s="589"/>
      <c r="AR22" s="589"/>
      <c r="AS22" s="589"/>
      <c r="AT22" s="589"/>
      <c r="AU22" s="589"/>
      <c r="AV22" s="589"/>
      <c r="AW22" s="589"/>
      <c r="AX22" s="589"/>
      <c r="AY22" s="589"/>
      <c r="AZ22" s="589"/>
      <c r="BA22" s="589"/>
      <c r="BB22" s="589"/>
      <c r="BC22" s="589"/>
      <c r="BD22" s="589"/>
      <c r="BE22" s="589"/>
      <c r="BF22" s="589"/>
      <c r="BG22" s="589"/>
      <c r="BH22" s="589"/>
      <c r="BI22" s="589"/>
      <c r="BJ22" s="589"/>
      <c r="BK22" s="589"/>
      <c r="BL22" s="589"/>
      <c r="BM22" s="589"/>
      <c r="BN22" s="589"/>
      <c r="BO22" s="589"/>
      <c r="BP22" s="589"/>
      <c r="BQ22" s="589"/>
      <c r="BR22" s="589"/>
      <c r="BS22" s="589"/>
      <c r="BT22" s="589"/>
      <c r="BU22" s="589"/>
      <c r="BV22" s="589"/>
      <c r="BW22" s="589"/>
      <c r="BX22" s="589"/>
      <c r="BY22" s="589"/>
      <c r="BZ22" s="589"/>
      <c r="CA22" s="589"/>
      <c r="CB22" s="589"/>
      <c r="CC22" s="589"/>
      <c r="CD22" s="589"/>
      <c r="CE22" s="589"/>
      <c r="CF22" s="589"/>
      <c r="CG22" s="589"/>
      <c r="CH22" s="589"/>
      <c r="CI22" s="589"/>
      <c r="CJ22" s="589"/>
      <c r="CK22" s="589"/>
      <c r="CL22" s="589"/>
      <c r="CM22" s="589"/>
      <c r="CN22" s="589"/>
      <c r="CO22" s="589"/>
      <c r="CP22" s="589"/>
      <c r="CQ22" s="589"/>
      <c r="CR22" s="591"/>
      <c r="CS22" s="591"/>
      <c r="CT22" s="589"/>
      <c r="CU22" s="591"/>
      <c r="CV22" s="589"/>
      <c r="CW22" s="591"/>
      <c r="CX22" s="591"/>
      <c r="CY22" s="589"/>
      <c r="CZ22" s="589"/>
      <c r="DA22" s="589"/>
      <c r="DB22" s="589"/>
      <c r="DC22" s="589"/>
      <c r="DD22" s="589"/>
      <c r="DE22" s="589"/>
      <c r="DF22" s="589"/>
      <c r="DG22" s="589"/>
      <c r="DH22" s="589"/>
      <c r="DI22" s="589"/>
      <c r="DJ22" s="589"/>
      <c r="DK22" s="589"/>
      <c r="DL22" s="589"/>
      <c r="DM22" s="589"/>
      <c r="DN22" s="589"/>
      <c r="DO22" s="589"/>
      <c r="DP22" s="589"/>
      <c r="DQ22" s="589"/>
      <c r="DR22" s="589"/>
      <c r="DS22" s="589"/>
      <c r="DT22" s="589"/>
      <c r="DU22" s="589"/>
      <c r="DV22" s="589"/>
      <c r="DW22" s="589"/>
      <c r="DX22" s="589"/>
      <c r="DY22" s="589"/>
      <c r="DZ22" s="589"/>
      <c r="EA22" s="589"/>
      <c r="EB22" s="589"/>
      <c r="EC22" s="593"/>
    </row>
    <row r="23" spans="1:133" s="584" customFormat="1" ht="15.75" customHeight="1">
      <c r="A23" s="587"/>
      <c r="B23" s="588"/>
      <c r="C23" s="589"/>
      <c r="D23" s="589"/>
      <c r="E23" s="590"/>
      <c r="F23" s="589"/>
      <c r="G23" s="589"/>
      <c r="H23" s="589"/>
      <c r="I23" s="589"/>
      <c r="J23" s="589"/>
      <c r="K23" s="589"/>
      <c r="L23" s="589"/>
      <c r="M23" s="589"/>
      <c r="N23" s="589"/>
      <c r="O23" s="589"/>
      <c r="P23" s="589"/>
      <c r="Q23" s="589"/>
      <c r="R23" s="589"/>
      <c r="S23" s="589"/>
      <c r="T23" s="589"/>
      <c r="U23" s="589"/>
      <c r="V23" s="589"/>
      <c r="W23" s="589"/>
      <c r="X23" s="589"/>
      <c r="Y23" s="589"/>
      <c r="Z23" s="589"/>
      <c r="AA23" s="589"/>
      <c r="AB23" s="589"/>
      <c r="AC23" s="589"/>
      <c r="AD23" s="589"/>
      <c r="AE23" s="589"/>
      <c r="AF23" s="589"/>
      <c r="AG23" s="589"/>
      <c r="AH23" s="589"/>
      <c r="AI23" s="589"/>
      <c r="AJ23" s="589"/>
      <c r="AK23" s="589"/>
      <c r="AL23" s="589"/>
      <c r="AM23" s="589"/>
      <c r="AN23" s="589"/>
      <c r="AO23" s="589"/>
      <c r="AP23" s="589"/>
      <c r="AQ23" s="589"/>
      <c r="AR23" s="589"/>
      <c r="AS23" s="589"/>
      <c r="AT23" s="589"/>
      <c r="AU23" s="589"/>
      <c r="AV23" s="589"/>
      <c r="AW23" s="589"/>
      <c r="AX23" s="589"/>
      <c r="AY23" s="589"/>
      <c r="AZ23" s="589"/>
      <c r="BA23" s="589"/>
      <c r="BB23" s="589"/>
      <c r="BC23" s="589"/>
      <c r="BD23" s="589"/>
      <c r="BE23" s="589"/>
      <c r="BF23" s="589"/>
      <c r="BG23" s="589"/>
      <c r="BH23" s="589"/>
      <c r="BI23" s="589"/>
      <c r="BJ23" s="589"/>
      <c r="BK23" s="589"/>
      <c r="BL23" s="589"/>
      <c r="BM23" s="589"/>
      <c r="BN23" s="589"/>
      <c r="BO23" s="589"/>
      <c r="BP23" s="589"/>
      <c r="BQ23" s="589"/>
      <c r="BR23" s="589"/>
      <c r="BS23" s="589"/>
      <c r="BT23" s="589"/>
      <c r="BU23" s="589"/>
      <c r="BV23" s="589"/>
      <c r="BW23" s="589"/>
      <c r="BX23" s="589"/>
      <c r="BY23" s="589"/>
      <c r="BZ23" s="589"/>
      <c r="CA23" s="589"/>
      <c r="CB23" s="589"/>
      <c r="CC23" s="589"/>
      <c r="CD23" s="589"/>
      <c r="CE23" s="589"/>
      <c r="CF23" s="589"/>
      <c r="CG23" s="589"/>
      <c r="CH23" s="589"/>
      <c r="CI23" s="589"/>
      <c r="CJ23" s="589"/>
      <c r="CK23" s="589"/>
      <c r="CL23" s="589"/>
      <c r="CM23" s="589"/>
      <c r="CN23" s="589"/>
      <c r="CO23" s="589"/>
      <c r="CP23" s="589"/>
      <c r="CQ23" s="589"/>
      <c r="CR23" s="591"/>
      <c r="CS23" s="591"/>
      <c r="CT23" s="592"/>
      <c r="CU23" s="591"/>
      <c r="CV23" s="391"/>
      <c r="CW23" s="591"/>
      <c r="CX23" s="591"/>
      <c r="CY23" s="589"/>
      <c r="CZ23" s="589"/>
      <c r="DA23" s="589"/>
      <c r="DB23" s="589"/>
      <c r="DC23" s="589"/>
      <c r="DD23" s="589"/>
      <c r="DE23" s="589"/>
      <c r="DF23" s="589"/>
      <c r="DG23" s="589"/>
      <c r="DH23" s="589"/>
      <c r="DI23" s="589"/>
      <c r="DJ23" s="589"/>
      <c r="DK23" s="589"/>
      <c r="DL23" s="589"/>
      <c r="DM23" s="589"/>
      <c r="DN23" s="589"/>
      <c r="DO23" s="589"/>
      <c r="DP23" s="589"/>
      <c r="DQ23" s="589"/>
      <c r="DR23" s="589"/>
      <c r="DS23" s="589"/>
      <c r="DT23" s="589"/>
      <c r="DU23" s="589"/>
      <c r="DV23" s="589"/>
      <c r="DW23" s="589"/>
      <c r="DX23" s="589"/>
      <c r="DY23" s="589"/>
      <c r="DZ23" s="589"/>
      <c r="EA23" s="589"/>
      <c r="EB23" s="589"/>
      <c r="EC23" s="593"/>
    </row>
    <row r="24" spans="1:133" s="584" customFormat="1" ht="15.75" customHeight="1">
      <c r="A24" s="587"/>
      <c r="B24" s="588"/>
      <c r="C24" s="589"/>
      <c r="D24" s="589"/>
      <c r="E24" s="590"/>
      <c r="F24" s="589"/>
      <c r="G24" s="589"/>
      <c r="H24" s="589"/>
      <c r="I24" s="589"/>
      <c r="J24" s="589"/>
      <c r="K24" s="589"/>
      <c r="L24" s="589"/>
      <c r="M24" s="589"/>
      <c r="N24" s="589"/>
      <c r="O24" s="589"/>
      <c r="P24" s="589"/>
      <c r="Q24" s="589"/>
      <c r="R24" s="589"/>
      <c r="S24" s="589"/>
      <c r="T24" s="589"/>
      <c r="U24" s="589"/>
      <c r="V24" s="589"/>
      <c r="W24" s="589"/>
      <c r="X24" s="589"/>
      <c r="Y24" s="589"/>
      <c r="Z24" s="589"/>
      <c r="AA24" s="589"/>
      <c r="AB24" s="589"/>
      <c r="AC24" s="589"/>
      <c r="AD24" s="589"/>
      <c r="AE24" s="589"/>
      <c r="AF24" s="589"/>
      <c r="AG24" s="589"/>
      <c r="AH24" s="589"/>
      <c r="AI24" s="589"/>
      <c r="AJ24" s="589"/>
      <c r="AK24" s="589"/>
      <c r="AL24" s="589"/>
      <c r="AM24" s="589"/>
      <c r="AN24" s="589"/>
      <c r="AO24" s="589"/>
      <c r="AP24" s="589"/>
      <c r="AQ24" s="589"/>
      <c r="AR24" s="589"/>
      <c r="AS24" s="589"/>
      <c r="AT24" s="589"/>
      <c r="AU24" s="589"/>
      <c r="AV24" s="589"/>
      <c r="AW24" s="589"/>
      <c r="AX24" s="589"/>
      <c r="AY24" s="589"/>
      <c r="AZ24" s="589"/>
      <c r="BA24" s="589"/>
      <c r="BB24" s="589"/>
      <c r="BC24" s="589"/>
      <c r="BD24" s="589"/>
      <c r="BE24" s="589"/>
      <c r="BF24" s="589"/>
      <c r="BG24" s="589"/>
      <c r="BH24" s="589"/>
      <c r="BI24" s="589"/>
      <c r="BJ24" s="589"/>
      <c r="BK24" s="589"/>
      <c r="BL24" s="589"/>
      <c r="BM24" s="589"/>
      <c r="BN24" s="589"/>
      <c r="BO24" s="589"/>
      <c r="BP24" s="589"/>
      <c r="BQ24" s="589"/>
      <c r="BR24" s="589"/>
      <c r="BS24" s="589"/>
      <c r="BT24" s="589"/>
      <c r="BU24" s="589"/>
      <c r="BV24" s="589"/>
      <c r="BW24" s="589"/>
      <c r="BX24" s="589"/>
      <c r="BY24" s="589"/>
      <c r="BZ24" s="589"/>
      <c r="CA24" s="589"/>
      <c r="CB24" s="589"/>
      <c r="CC24" s="589"/>
      <c r="CD24" s="589"/>
      <c r="CE24" s="589"/>
      <c r="CF24" s="589"/>
      <c r="CG24" s="589"/>
      <c r="CH24" s="589"/>
      <c r="CI24" s="589"/>
      <c r="CJ24" s="589"/>
      <c r="CK24" s="589"/>
      <c r="CL24" s="589"/>
      <c r="CM24" s="589"/>
      <c r="CN24" s="589"/>
      <c r="CO24" s="589"/>
      <c r="CP24" s="589"/>
      <c r="CQ24" s="589"/>
      <c r="CR24" s="591"/>
      <c r="CS24" s="591"/>
      <c r="CT24" s="589"/>
      <c r="CU24" s="591"/>
      <c r="CV24" s="589"/>
      <c r="CW24" s="591"/>
      <c r="CX24" s="591"/>
      <c r="CY24" s="589"/>
      <c r="CZ24" s="589"/>
      <c r="DA24" s="589"/>
      <c r="DB24" s="589"/>
      <c r="DC24" s="589"/>
      <c r="DD24" s="589"/>
      <c r="DE24" s="589"/>
      <c r="DF24" s="589"/>
      <c r="DG24" s="589"/>
      <c r="DH24" s="589"/>
      <c r="DI24" s="589"/>
      <c r="DJ24" s="589"/>
      <c r="DK24" s="589"/>
      <c r="DL24" s="589"/>
      <c r="DM24" s="589"/>
      <c r="DN24" s="589"/>
      <c r="DO24" s="589"/>
      <c r="DP24" s="589"/>
      <c r="DQ24" s="589"/>
      <c r="DR24" s="589"/>
      <c r="DS24" s="589"/>
      <c r="DT24" s="589"/>
      <c r="DU24" s="589"/>
      <c r="DV24" s="589"/>
      <c r="DW24" s="589"/>
      <c r="DX24" s="589"/>
      <c r="DY24" s="589"/>
      <c r="DZ24" s="589"/>
      <c r="EA24" s="589"/>
      <c r="EB24" s="589"/>
      <c r="EC24" s="593"/>
    </row>
    <row r="25" spans="1:133" s="584" customFormat="1" ht="15.75" customHeight="1">
      <c r="A25" s="587"/>
      <c r="B25" s="588"/>
      <c r="C25" s="589"/>
      <c r="D25" s="589"/>
      <c r="E25" s="590"/>
      <c r="F25" s="589"/>
      <c r="G25" s="589"/>
      <c r="H25" s="589"/>
      <c r="I25" s="589"/>
      <c r="J25" s="589"/>
      <c r="K25" s="589"/>
      <c r="L25" s="589"/>
      <c r="M25" s="589"/>
      <c r="N25" s="589"/>
      <c r="O25" s="589"/>
      <c r="P25" s="589"/>
      <c r="Q25" s="589"/>
      <c r="R25" s="589"/>
      <c r="S25" s="589"/>
      <c r="T25" s="589"/>
      <c r="U25" s="589"/>
      <c r="V25" s="589"/>
      <c r="W25" s="589"/>
      <c r="X25" s="589"/>
      <c r="Y25" s="589"/>
      <c r="Z25" s="589"/>
      <c r="AA25" s="589"/>
      <c r="AB25" s="589"/>
      <c r="AC25" s="589"/>
      <c r="AD25" s="589"/>
      <c r="AE25" s="589"/>
      <c r="AF25" s="589"/>
      <c r="AG25" s="589"/>
      <c r="AH25" s="589"/>
      <c r="AI25" s="589"/>
      <c r="AJ25" s="589"/>
      <c r="AK25" s="589"/>
      <c r="AL25" s="589"/>
      <c r="AM25" s="589"/>
      <c r="AN25" s="589"/>
      <c r="AO25" s="589"/>
      <c r="AP25" s="589"/>
      <c r="AQ25" s="589"/>
      <c r="AR25" s="589"/>
      <c r="AS25" s="589"/>
      <c r="AT25" s="589"/>
      <c r="AU25" s="589"/>
      <c r="AV25" s="589"/>
      <c r="AW25" s="589"/>
      <c r="AX25" s="589"/>
      <c r="AY25" s="589"/>
      <c r="AZ25" s="589"/>
      <c r="BA25" s="589"/>
      <c r="BB25" s="589"/>
      <c r="BC25" s="589"/>
      <c r="BD25" s="589"/>
      <c r="BE25" s="589"/>
      <c r="BF25" s="589"/>
      <c r="BG25" s="589"/>
      <c r="BH25" s="589"/>
      <c r="BI25" s="589"/>
      <c r="BJ25" s="589"/>
      <c r="BK25" s="589"/>
      <c r="BL25" s="589"/>
      <c r="BM25" s="589"/>
      <c r="BN25" s="589"/>
      <c r="BO25" s="589"/>
      <c r="BP25" s="589"/>
      <c r="BQ25" s="589"/>
      <c r="BR25" s="589"/>
      <c r="BS25" s="589"/>
      <c r="BT25" s="589"/>
      <c r="BU25" s="589"/>
      <c r="BV25" s="589"/>
      <c r="BW25" s="589"/>
      <c r="BX25" s="589"/>
      <c r="BY25" s="589"/>
      <c r="BZ25" s="589"/>
      <c r="CA25" s="589"/>
      <c r="CB25" s="589"/>
      <c r="CC25" s="589"/>
      <c r="CD25" s="589"/>
      <c r="CE25" s="589"/>
      <c r="CF25" s="589"/>
      <c r="CG25" s="589"/>
      <c r="CH25" s="589"/>
      <c r="CI25" s="589"/>
      <c r="CJ25" s="589"/>
      <c r="CK25" s="589"/>
      <c r="CL25" s="589"/>
      <c r="CM25" s="589"/>
      <c r="CN25" s="589"/>
      <c r="CO25" s="589"/>
      <c r="CP25" s="589"/>
      <c r="CQ25" s="589"/>
      <c r="CR25" s="591"/>
      <c r="CS25" s="591"/>
      <c r="CT25" s="592"/>
      <c r="CU25" s="591"/>
      <c r="CV25" s="589"/>
      <c r="CW25" s="591"/>
      <c r="CX25" s="591"/>
      <c r="CY25" s="589"/>
      <c r="CZ25" s="589"/>
      <c r="DA25" s="589"/>
      <c r="DB25" s="589"/>
      <c r="DC25" s="589"/>
      <c r="DD25" s="589"/>
      <c r="DE25" s="589"/>
      <c r="DF25" s="589"/>
      <c r="DG25" s="589"/>
      <c r="DH25" s="589"/>
      <c r="DI25" s="589"/>
      <c r="DJ25" s="589"/>
      <c r="DK25" s="589"/>
      <c r="DL25" s="589"/>
      <c r="DM25" s="589"/>
      <c r="DN25" s="589"/>
      <c r="DO25" s="589"/>
      <c r="DP25" s="589"/>
      <c r="DQ25" s="589"/>
      <c r="DR25" s="589"/>
      <c r="DS25" s="589"/>
      <c r="DT25" s="589"/>
      <c r="DU25" s="589"/>
      <c r="DV25" s="589"/>
      <c r="DW25" s="589"/>
      <c r="DX25" s="589"/>
      <c r="DY25" s="589"/>
      <c r="DZ25" s="589"/>
      <c r="EA25" s="589"/>
      <c r="EB25" s="589"/>
      <c r="EC25" s="593"/>
    </row>
    <row r="26" spans="1:133" s="584" customFormat="1" ht="15.75" customHeight="1">
      <c r="A26" s="587"/>
      <c r="B26" s="588"/>
      <c r="C26" s="589"/>
      <c r="D26" s="589"/>
      <c r="E26" s="590"/>
      <c r="F26" s="589"/>
      <c r="G26" s="589"/>
      <c r="H26" s="589"/>
      <c r="I26" s="589"/>
      <c r="J26" s="589"/>
      <c r="K26" s="589"/>
      <c r="L26" s="589"/>
      <c r="M26" s="589"/>
      <c r="N26" s="589"/>
      <c r="O26" s="589"/>
      <c r="P26" s="589"/>
      <c r="Q26" s="589"/>
      <c r="R26" s="589"/>
      <c r="S26" s="589"/>
      <c r="T26" s="589"/>
      <c r="U26" s="589"/>
      <c r="V26" s="589"/>
      <c r="W26" s="589"/>
      <c r="X26" s="589"/>
      <c r="Y26" s="589"/>
      <c r="Z26" s="589"/>
      <c r="AA26" s="589"/>
      <c r="AB26" s="589"/>
      <c r="AC26" s="589"/>
      <c r="AD26" s="589"/>
      <c r="AE26" s="589"/>
      <c r="AF26" s="589"/>
      <c r="AG26" s="589"/>
      <c r="AH26" s="589"/>
      <c r="AI26" s="589"/>
      <c r="AJ26" s="589"/>
      <c r="AK26" s="589"/>
      <c r="AL26" s="589"/>
      <c r="AM26" s="589"/>
      <c r="AN26" s="589"/>
      <c r="AO26" s="589"/>
      <c r="AP26" s="589"/>
      <c r="AQ26" s="589"/>
      <c r="AR26" s="589"/>
      <c r="AS26" s="589"/>
      <c r="AT26" s="589"/>
      <c r="AU26" s="589"/>
      <c r="AV26" s="589"/>
      <c r="AW26" s="589"/>
      <c r="AX26" s="589"/>
      <c r="AY26" s="589"/>
      <c r="AZ26" s="589"/>
      <c r="BA26" s="589"/>
      <c r="BB26" s="589"/>
      <c r="BC26" s="589"/>
      <c r="BD26" s="589"/>
      <c r="BE26" s="589"/>
      <c r="BF26" s="589"/>
      <c r="BG26" s="589"/>
      <c r="BH26" s="589"/>
      <c r="BI26" s="589"/>
      <c r="BJ26" s="589"/>
      <c r="BK26" s="589"/>
      <c r="BL26" s="589"/>
      <c r="BM26" s="589"/>
      <c r="BN26" s="589"/>
      <c r="BO26" s="589"/>
      <c r="BP26" s="589"/>
      <c r="BQ26" s="589"/>
      <c r="BR26" s="589"/>
      <c r="BS26" s="589"/>
      <c r="BT26" s="589"/>
      <c r="BU26" s="589"/>
      <c r="BV26" s="589"/>
      <c r="BW26" s="589"/>
      <c r="BX26" s="589"/>
      <c r="BY26" s="589"/>
      <c r="BZ26" s="589"/>
      <c r="CA26" s="589"/>
      <c r="CB26" s="589"/>
      <c r="CC26" s="589"/>
      <c r="CD26" s="589"/>
      <c r="CE26" s="589"/>
      <c r="CF26" s="589"/>
      <c r="CG26" s="589"/>
      <c r="CH26" s="589"/>
      <c r="CI26" s="589"/>
      <c r="CJ26" s="589"/>
      <c r="CK26" s="589"/>
      <c r="CL26" s="589"/>
      <c r="CM26" s="589"/>
      <c r="CN26" s="589"/>
      <c r="CO26" s="589"/>
      <c r="CP26" s="589"/>
      <c r="CQ26" s="589"/>
      <c r="CR26" s="591"/>
      <c r="CS26" s="591"/>
      <c r="CT26" s="589"/>
      <c r="CU26" s="591"/>
      <c r="CV26" s="589"/>
      <c r="CW26" s="591"/>
      <c r="CX26" s="591"/>
      <c r="CY26" s="589"/>
      <c r="CZ26" s="589"/>
      <c r="DA26" s="589"/>
      <c r="DB26" s="589"/>
      <c r="DC26" s="589"/>
      <c r="DD26" s="589"/>
      <c r="DE26" s="589"/>
      <c r="DF26" s="589"/>
      <c r="DG26" s="589"/>
      <c r="DH26" s="589"/>
      <c r="DI26" s="589"/>
      <c r="DJ26" s="589"/>
      <c r="DK26" s="589"/>
      <c r="DL26" s="589"/>
      <c r="DM26" s="589"/>
      <c r="DN26" s="589"/>
      <c r="DO26" s="589"/>
      <c r="DP26" s="589"/>
      <c r="DQ26" s="589"/>
      <c r="DR26" s="589"/>
      <c r="DS26" s="589"/>
      <c r="DT26" s="589"/>
      <c r="DU26" s="589"/>
      <c r="DV26" s="589"/>
      <c r="DW26" s="589"/>
      <c r="DX26" s="589"/>
      <c r="DY26" s="589"/>
      <c r="DZ26" s="589"/>
      <c r="EA26" s="589"/>
      <c r="EB26" s="589"/>
      <c r="EC26" s="593"/>
    </row>
    <row r="27" spans="1:133" s="584" customFormat="1" ht="15.75" customHeight="1">
      <c r="A27" s="587"/>
      <c r="B27" s="588"/>
      <c r="C27" s="589"/>
      <c r="D27" s="589"/>
      <c r="E27" s="590"/>
      <c r="F27" s="589"/>
      <c r="G27" s="589"/>
      <c r="H27" s="589"/>
      <c r="I27" s="589"/>
      <c r="J27" s="589"/>
      <c r="K27" s="589"/>
      <c r="L27" s="589"/>
      <c r="M27" s="589"/>
      <c r="N27" s="589"/>
      <c r="O27" s="589"/>
      <c r="P27" s="589"/>
      <c r="Q27" s="589"/>
      <c r="R27" s="589"/>
      <c r="S27" s="589"/>
      <c r="T27" s="589"/>
      <c r="U27" s="589"/>
      <c r="V27" s="589"/>
      <c r="W27" s="589"/>
      <c r="X27" s="589"/>
      <c r="Y27" s="589"/>
      <c r="Z27" s="589"/>
      <c r="AA27" s="589"/>
      <c r="AB27" s="589"/>
      <c r="AC27" s="589"/>
      <c r="AD27" s="589"/>
      <c r="AE27" s="589"/>
      <c r="AF27" s="589"/>
      <c r="AG27" s="589"/>
      <c r="AH27" s="589"/>
      <c r="AI27" s="589"/>
      <c r="AJ27" s="589"/>
      <c r="AK27" s="589"/>
      <c r="AL27" s="589"/>
      <c r="AM27" s="589"/>
      <c r="AN27" s="589"/>
      <c r="AO27" s="589"/>
      <c r="AP27" s="589"/>
      <c r="AQ27" s="589"/>
      <c r="AR27" s="589"/>
      <c r="AS27" s="589"/>
      <c r="AT27" s="589"/>
      <c r="AU27" s="589"/>
      <c r="AV27" s="589"/>
      <c r="AW27" s="589"/>
      <c r="AX27" s="589"/>
      <c r="AY27" s="589"/>
      <c r="AZ27" s="589"/>
      <c r="BA27" s="589"/>
      <c r="BB27" s="589"/>
      <c r="BC27" s="589"/>
      <c r="BD27" s="589"/>
      <c r="BE27" s="589"/>
      <c r="BF27" s="589"/>
      <c r="BG27" s="589"/>
      <c r="BH27" s="589"/>
      <c r="BI27" s="589"/>
      <c r="BJ27" s="589"/>
      <c r="BK27" s="589"/>
      <c r="BL27" s="589"/>
      <c r="BM27" s="589"/>
      <c r="BN27" s="589"/>
      <c r="BO27" s="589"/>
      <c r="BP27" s="589"/>
      <c r="BQ27" s="589"/>
      <c r="BR27" s="589"/>
      <c r="BS27" s="589"/>
      <c r="BT27" s="589"/>
      <c r="BU27" s="589"/>
      <c r="BV27" s="589"/>
      <c r="BW27" s="589"/>
      <c r="BX27" s="589"/>
      <c r="BY27" s="589"/>
      <c r="BZ27" s="589"/>
      <c r="CA27" s="589"/>
      <c r="CB27" s="589"/>
      <c r="CC27" s="589"/>
      <c r="CD27" s="589"/>
      <c r="CE27" s="589"/>
      <c r="CF27" s="589"/>
      <c r="CG27" s="589"/>
      <c r="CH27" s="589"/>
      <c r="CI27" s="589"/>
      <c r="CJ27" s="589"/>
      <c r="CK27" s="589"/>
      <c r="CL27" s="589"/>
      <c r="CM27" s="589"/>
      <c r="CN27" s="589"/>
      <c r="CO27" s="589"/>
      <c r="CP27" s="589"/>
      <c r="CQ27" s="589"/>
      <c r="CR27" s="591"/>
      <c r="CS27" s="591"/>
      <c r="CT27" s="592"/>
      <c r="CU27" s="591"/>
      <c r="CV27" s="589"/>
      <c r="CW27" s="591"/>
      <c r="CX27" s="591"/>
      <c r="CY27" s="589"/>
      <c r="CZ27" s="589"/>
      <c r="DA27" s="589"/>
      <c r="DB27" s="589"/>
      <c r="DC27" s="589"/>
      <c r="DD27" s="589"/>
      <c r="DE27" s="589"/>
      <c r="DF27" s="589"/>
      <c r="DG27" s="589"/>
      <c r="DH27" s="589"/>
      <c r="DI27" s="589"/>
      <c r="DJ27" s="589"/>
      <c r="DK27" s="589"/>
      <c r="DL27" s="589"/>
      <c r="DM27" s="589"/>
      <c r="DN27" s="589"/>
      <c r="DO27" s="589"/>
      <c r="DP27" s="589"/>
      <c r="DQ27" s="589"/>
      <c r="DR27" s="589"/>
      <c r="DS27" s="589"/>
      <c r="DT27" s="589"/>
      <c r="DU27" s="589"/>
      <c r="DV27" s="589"/>
      <c r="DW27" s="589"/>
      <c r="DX27" s="589"/>
      <c r="DY27" s="589"/>
      <c r="DZ27" s="589"/>
      <c r="EA27" s="589"/>
      <c r="EB27" s="589"/>
      <c r="EC27" s="593"/>
    </row>
    <row r="28" spans="1:133" s="584" customFormat="1" ht="15.75" customHeight="1">
      <c r="A28" s="587"/>
      <c r="B28" s="588"/>
      <c r="C28" s="589"/>
      <c r="D28" s="589"/>
      <c r="E28" s="590"/>
      <c r="F28" s="589"/>
      <c r="G28" s="589"/>
      <c r="H28" s="589"/>
      <c r="I28" s="589"/>
      <c r="J28" s="589"/>
      <c r="K28" s="589"/>
      <c r="L28" s="589"/>
      <c r="M28" s="589"/>
      <c r="N28" s="589"/>
      <c r="O28" s="589"/>
      <c r="P28" s="589"/>
      <c r="Q28" s="589"/>
      <c r="R28" s="589"/>
      <c r="S28" s="589"/>
      <c r="T28" s="589"/>
      <c r="U28" s="589"/>
      <c r="V28" s="589"/>
      <c r="W28" s="589"/>
      <c r="X28" s="589"/>
      <c r="Y28" s="589"/>
      <c r="Z28" s="589"/>
      <c r="AA28" s="589"/>
      <c r="AB28" s="589"/>
      <c r="AC28" s="589"/>
      <c r="AD28" s="589"/>
      <c r="AE28" s="589"/>
      <c r="AF28" s="589"/>
      <c r="AG28" s="589"/>
      <c r="AH28" s="589"/>
      <c r="AI28" s="589"/>
      <c r="AJ28" s="589"/>
      <c r="AK28" s="589"/>
      <c r="AL28" s="589"/>
      <c r="AM28" s="589"/>
      <c r="AN28" s="589"/>
      <c r="AO28" s="589"/>
      <c r="AP28" s="589"/>
      <c r="AQ28" s="589"/>
      <c r="AR28" s="589"/>
      <c r="AS28" s="589"/>
      <c r="AT28" s="589"/>
      <c r="AU28" s="589"/>
      <c r="AV28" s="589"/>
      <c r="AW28" s="589"/>
      <c r="AX28" s="589"/>
      <c r="AY28" s="589"/>
      <c r="AZ28" s="589"/>
      <c r="BA28" s="589"/>
      <c r="BB28" s="589"/>
      <c r="BC28" s="589"/>
      <c r="BD28" s="589"/>
      <c r="BE28" s="589"/>
      <c r="BF28" s="589"/>
      <c r="BG28" s="589"/>
      <c r="BH28" s="589"/>
      <c r="BI28" s="589"/>
      <c r="BJ28" s="589"/>
      <c r="BK28" s="589"/>
      <c r="BL28" s="589"/>
      <c r="BM28" s="589"/>
      <c r="BN28" s="589"/>
      <c r="BO28" s="589"/>
      <c r="BP28" s="589"/>
      <c r="BQ28" s="589"/>
      <c r="BR28" s="589"/>
      <c r="BS28" s="589"/>
      <c r="BT28" s="589"/>
      <c r="BU28" s="589"/>
      <c r="BV28" s="589"/>
      <c r="BW28" s="589"/>
      <c r="BX28" s="589"/>
      <c r="BY28" s="589"/>
      <c r="BZ28" s="589"/>
      <c r="CA28" s="589"/>
      <c r="CB28" s="589"/>
      <c r="CC28" s="589"/>
      <c r="CD28" s="589"/>
      <c r="CE28" s="589"/>
      <c r="CF28" s="589"/>
      <c r="CG28" s="589"/>
      <c r="CH28" s="589"/>
      <c r="CI28" s="589"/>
      <c r="CJ28" s="589"/>
      <c r="CK28" s="589"/>
      <c r="CL28" s="589"/>
      <c r="CM28" s="589"/>
      <c r="CN28" s="589"/>
      <c r="CO28" s="589"/>
      <c r="CP28" s="589"/>
      <c r="CQ28" s="589"/>
      <c r="CR28" s="591"/>
      <c r="CS28" s="591"/>
      <c r="CT28" s="589"/>
      <c r="CU28" s="591"/>
      <c r="CV28" s="391"/>
      <c r="CW28" s="591"/>
      <c r="CX28" s="591"/>
      <c r="CY28" s="589"/>
      <c r="CZ28" s="589"/>
      <c r="DA28" s="589"/>
      <c r="DB28" s="589"/>
      <c r="DC28" s="589"/>
      <c r="DD28" s="589"/>
      <c r="DE28" s="589"/>
      <c r="DF28" s="589"/>
      <c r="DG28" s="589"/>
      <c r="DH28" s="589"/>
      <c r="DI28" s="589"/>
      <c r="DJ28" s="589"/>
      <c r="DK28" s="589"/>
      <c r="DL28" s="589"/>
      <c r="DM28" s="589"/>
      <c r="DN28" s="589"/>
      <c r="DO28" s="589"/>
      <c r="DP28" s="589"/>
      <c r="DQ28" s="589"/>
      <c r="DR28" s="589"/>
      <c r="DS28" s="589"/>
      <c r="DT28" s="589"/>
      <c r="DU28" s="589"/>
      <c r="DV28" s="589"/>
      <c r="DW28" s="589"/>
      <c r="DX28" s="589"/>
      <c r="DY28" s="589"/>
      <c r="DZ28" s="589"/>
      <c r="EA28" s="589"/>
      <c r="EB28" s="589"/>
      <c r="EC28" s="593"/>
    </row>
    <row r="29" spans="1:133" s="584" customFormat="1" ht="15.75" customHeight="1">
      <c r="A29" s="587"/>
      <c r="B29" s="588"/>
      <c r="C29" s="589"/>
      <c r="D29" s="589"/>
      <c r="E29" s="590"/>
      <c r="F29" s="589"/>
      <c r="G29" s="589"/>
      <c r="H29" s="589"/>
      <c r="I29" s="589"/>
      <c r="J29" s="589"/>
      <c r="K29" s="589"/>
      <c r="L29" s="589"/>
      <c r="M29" s="589"/>
      <c r="N29" s="589"/>
      <c r="O29" s="589"/>
      <c r="P29" s="589"/>
      <c r="Q29" s="589"/>
      <c r="R29" s="589"/>
      <c r="S29" s="589"/>
      <c r="T29" s="589"/>
      <c r="U29" s="589"/>
      <c r="V29" s="589"/>
      <c r="W29" s="589"/>
      <c r="X29" s="589"/>
      <c r="Y29" s="589"/>
      <c r="Z29" s="589"/>
      <c r="AA29" s="589"/>
      <c r="AB29" s="589"/>
      <c r="AC29" s="589"/>
      <c r="AD29" s="589"/>
      <c r="AE29" s="589"/>
      <c r="AF29" s="589"/>
      <c r="AG29" s="589"/>
      <c r="AH29" s="589"/>
      <c r="AI29" s="589"/>
      <c r="AJ29" s="589"/>
      <c r="AK29" s="589"/>
      <c r="AL29" s="589"/>
      <c r="AM29" s="589"/>
      <c r="AN29" s="589"/>
      <c r="AO29" s="589"/>
      <c r="AP29" s="589"/>
      <c r="AQ29" s="589"/>
      <c r="AR29" s="589"/>
      <c r="AS29" s="589"/>
      <c r="AT29" s="589"/>
      <c r="AU29" s="589"/>
      <c r="AV29" s="589"/>
      <c r="AW29" s="589"/>
      <c r="AX29" s="589"/>
      <c r="AY29" s="589"/>
      <c r="AZ29" s="589"/>
      <c r="BA29" s="589"/>
      <c r="BB29" s="589"/>
      <c r="BC29" s="589"/>
      <c r="BD29" s="589"/>
      <c r="BE29" s="589"/>
      <c r="BF29" s="589"/>
      <c r="BG29" s="589"/>
      <c r="BH29" s="589"/>
      <c r="BI29" s="589"/>
      <c r="BJ29" s="589"/>
      <c r="BK29" s="589"/>
      <c r="BL29" s="589"/>
      <c r="BM29" s="589"/>
      <c r="BN29" s="589"/>
      <c r="BO29" s="589"/>
      <c r="BP29" s="589"/>
      <c r="BQ29" s="589"/>
      <c r="BR29" s="589"/>
      <c r="BS29" s="589"/>
      <c r="BT29" s="589"/>
      <c r="BU29" s="589"/>
      <c r="BV29" s="589"/>
      <c r="BW29" s="589"/>
      <c r="BX29" s="589"/>
      <c r="BY29" s="589"/>
      <c r="BZ29" s="589"/>
      <c r="CA29" s="589"/>
      <c r="CB29" s="589"/>
      <c r="CC29" s="589"/>
      <c r="CD29" s="589"/>
      <c r="CE29" s="589"/>
      <c r="CF29" s="589"/>
      <c r="CG29" s="589"/>
      <c r="CH29" s="589"/>
      <c r="CI29" s="589"/>
      <c r="CJ29" s="589"/>
      <c r="CK29" s="589"/>
      <c r="CL29" s="589"/>
      <c r="CM29" s="589"/>
      <c r="CN29" s="589"/>
      <c r="CO29" s="589"/>
      <c r="CP29" s="589"/>
      <c r="CQ29" s="589"/>
      <c r="CR29" s="591"/>
      <c r="CS29" s="591"/>
      <c r="CT29" s="589"/>
      <c r="CU29" s="591"/>
      <c r="CV29" s="391"/>
      <c r="CW29" s="591"/>
      <c r="CX29" s="591"/>
      <c r="CY29" s="589"/>
      <c r="CZ29" s="589"/>
      <c r="DA29" s="589"/>
      <c r="DB29" s="589"/>
      <c r="DC29" s="589"/>
      <c r="DD29" s="589"/>
      <c r="DE29" s="589"/>
      <c r="DF29" s="589"/>
      <c r="DG29" s="589"/>
      <c r="DH29" s="589"/>
      <c r="DI29" s="589"/>
      <c r="DJ29" s="589"/>
      <c r="DK29" s="589"/>
      <c r="DL29" s="589"/>
      <c r="DM29" s="589"/>
      <c r="DN29" s="589"/>
      <c r="DO29" s="589"/>
      <c r="DP29" s="589"/>
      <c r="DQ29" s="589"/>
      <c r="DR29" s="589"/>
      <c r="DS29" s="589"/>
      <c r="DT29" s="589"/>
      <c r="DU29" s="589"/>
      <c r="DV29" s="589"/>
      <c r="DW29" s="589"/>
      <c r="DX29" s="589"/>
      <c r="DY29" s="589"/>
      <c r="DZ29" s="589"/>
      <c r="EA29" s="589"/>
      <c r="EB29" s="589"/>
      <c r="EC29" s="593"/>
    </row>
    <row r="30" spans="1:133" s="584" customFormat="1" ht="15.75" customHeight="1">
      <c r="A30" s="587"/>
      <c r="B30" s="588"/>
      <c r="C30" s="589"/>
      <c r="D30" s="589"/>
      <c r="E30" s="590"/>
      <c r="F30" s="589"/>
      <c r="G30" s="589"/>
      <c r="H30" s="589"/>
      <c r="I30" s="589"/>
      <c r="J30" s="589"/>
      <c r="K30" s="589"/>
      <c r="L30" s="589"/>
      <c r="M30" s="589"/>
      <c r="N30" s="589"/>
      <c r="O30" s="589"/>
      <c r="P30" s="589"/>
      <c r="Q30" s="589"/>
      <c r="R30" s="589"/>
      <c r="S30" s="589"/>
      <c r="T30" s="589"/>
      <c r="U30" s="589"/>
      <c r="V30" s="589"/>
      <c r="W30" s="589"/>
      <c r="X30" s="589"/>
      <c r="Y30" s="589"/>
      <c r="Z30" s="589"/>
      <c r="AA30" s="589"/>
      <c r="AB30" s="589"/>
      <c r="AC30" s="589"/>
      <c r="AD30" s="589"/>
      <c r="AE30" s="589"/>
      <c r="AF30" s="589"/>
      <c r="AG30" s="589"/>
      <c r="AH30" s="589"/>
      <c r="AI30" s="589"/>
      <c r="AJ30" s="589"/>
      <c r="AK30" s="589"/>
      <c r="AL30" s="589"/>
      <c r="AM30" s="589"/>
      <c r="AN30" s="589"/>
      <c r="AO30" s="589"/>
      <c r="AP30" s="589"/>
      <c r="AQ30" s="589"/>
      <c r="AR30" s="589"/>
      <c r="AS30" s="589"/>
      <c r="AT30" s="589"/>
      <c r="AU30" s="589"/>
      <c r="AV30" s="589"/>
      <c r="AW30" s="589"/>
      <c r="AX30" s="589"/>
      <c r="AY30" s="589"/>
      <c r="AZ30" s="589"/>
      <c r="BA30" s="589"/>
      <c r="BB30" s="589"/>
      <c r="BC30" s="589"/>
      <c r="BD30" s="589"/>
      <c r="BE30" s="589"/>
      <c r="BF30" s="589"/>
      <c r="BG30" s="589"/>
      <c r="BH30" s="589"/>
      <c r="BI30" s="589"/>
      <c r="BJ30" s="589"/>
      <c r="BK30" s="589"/>
      <c r="BL30" s="589"/>
      <c r="BM30" s="589"/>
      <c r="BN30" s="589"/>
      <c r="BO30" s="589"/>
      <c r="BP30" s="589"/>
      <c r="BQ30" s="589"/>
      <c r="BR30" s="589"/>
      <c r="BS30" s="589"/>
      <c r="BT30" s="589"/>
      <c r="BU30" s="589"/>
      <c r="BV30" s="589"/>
      <c r="BW30" s="589"/>
      <c r="BX30" s="589"/>
      <c r="BY30" s="589"/>
      <c r="BZ30" s="589"/>
      <c r="CA30" s="589"/>
      <c r="CB30" s="589"/>
      <c r="CC30" s="589"/>
      <c r="CD30" s="589"/>
      <c r="CE30" s="589"/>
      <c r="CF30" s="589"/>
      <c r="CG30" s="589"/>
      <c r="CH30" s="589"/>
      <c r="CI30" s="589"/>
      <c r="CJ30" s="589"/>
      <c r="CK30" s="589"/>
      <c r="CL30" s="589"/>
      <c r="CM30" s="589"/>
      <c r="CN30" s="589"/>
      <c r="CO30" s="589"/>
      <c r="CP30" s="589"/>
      <c r="CQ30" s="589"/>
      <c r="CR30" s="591"/>
      <c r="CS30" s="591"/>
      <c r="CT30" s="592"/>
      <c r="CU30" s="591"/>
      <c r="CV30" s="589"/>
      <c r="CW30" s="591"/>
      <c r="CX30" s="591"/>
      <c r="CY30" s="589"/>
      <c r="CZ30" s="589"/>
      <c r="DA30" s="589"/>
      <c r="DB30" s="589"/>
      <c r="DC30" s="589"/>
      <c r="DD30" s="589"/>
      <c r="DE30" s="589"/>
      <c r="DF30" s="589"/>
      <c r="DG30" s="589"/>
      <c r="DH30" s="589"/>
      <c r="DI30" s="589"/>
      <c r="DJ30" s="589"/>
      <c r="DK30" s="589"/>
      <c r="DL30" s="589"/>
      <c r="DM30" s="589"/>
      <c r="DN30" s="589"/>
      <c r="DO30" s="589"/>
      <c r="DP30" s="589"/>
      <c r="DQ30" s="589"/>
      <c r="DR30" s="589"/>
      <c r="DS30" s="589"/>
      <c r="DT30" s="589"/>
      <c r="DU30" s="589"/>
      <c r="DV30" s="589"/>
      <c r="DW30" s="589"/>
      <c r="DX30" s="589"/>
      <c r="DY30" s="589"/>
      <c r="DZ30" s="589"/>
      <c r="EA30" s="589"/>
      <c r="EB30" s="589"/>
      <c r="EC30" s="593"/>
    </row>
    <row r="31" spans="1:133" s="584" customFormat="1" ht="15.75" customHeight="1">
      <c r="A31" s="587"/>
      <c r="B31" s="588"/>
      <c r="C31" s="589"/>
      <c r="D31" s="589"/>
      <c r="E31" s="589"/>
      <c r="F31" s="590"/>
      <c r="G31" s="589"/>
      <c r="H31" s="589"/>
      <c r="I31" s="589"/>
      <c r="J31" s="589"/>
      <c r="K31" s="589"/>
      <c r="L31" s="589"/>
      <c r="M31" s="589"/>
      <c r="N31" s="589"/>
      <c r="O31" s="589"/>
      <c r="P31" s="589"/>
      <c r="Q31" s="589"/>
      <c r="R31" s="589"/>
      <c r="S31" s="589"/>
      <c r="T31" s="589"/>
      <c r="U31" s="589"/>
      <c r="V31" s="589"/>
      <c r="W31" s="589"/>
      <c r="X31" s="589"/>
      <c r="Y31" s="589"/>
      <c r="Z31" s="589"/>
      <c r="AA31" s="589"/>
      <c r="AB31" s="589"/>
      <c r="AC31" s="589"/>
      <c r="AD31" s="589"/>
      <c r="AE31" s="589"/>
      <c r="AF31" s="589"/>
      <c r="AG31" s="589"/>
      <c r="AH31" s="589"/>
      <c r="AI31" s="589"/>
      <c r="AJ31" s="589"/>
      <c r="AK31" s="589"/>
      <c r="AL31" s="589"/>
      <c r="AM31" s="589"/>
      <c r="AN31" s="589"/>
      <c r="AO31" s="589"/>
      <c r="AP31" s="589"/>
      <c r="AQ31" s="589"/>
      <c r="AR31" s="589"/>
      <c r="AS31" s="589"/>
      <c r="AT31" s="589"/>
      <c r="AU31" s="589"/>
      <c r="AV31" s="589"/>
      <c r="AW31" s="589"/>
      <c r="AX31" s="589"/>
      <c r="AY31" s="589"/>
      <c r="AZ31" s="589"/>
      <c r="BA31" s="589"/>
      <c r="BB31" s="589"/>
      <c r="BC31" s="589"/>
      <c r="BD31" s="589"/>
      <c r="BE31" s="589"/>
      <c r="BF31" s="589"/>
      <c r="BG31" s="589"/>
      <c r="BH31" s="589"/>
      <c r="BI31" s="589"/>
      <c r="BJ31" s="589"/>
      <c r="BK31" s="589"/>
      <c r="BL31" s="589"/>
      <c r="BM31" s="589"/>
      <c r="BN31" s="589"/>
      <c r="BO31" s="589"/>
      <c r="BP31" s="589"/>
      <c r="BQ31" s="589"/>
      <c r="BR31" s="589"/>
      <c r="BS31" s="589"/>
      <c r="BT31" s="589"/>
      <c r="BU31" s="589"/>
      <c r="BV31" s="589"/>
      <c r="BW31" s="589"/>
      <c r="BX31" s="589"/>
      <c r="BY31" s="589"/>
      <c r="BZ31" s="589"/>
      <c r="CA31" s="589"/>
      <c r="CB31" s="589"/>
      <c r="CC31" s="589"/>
      <c r="CD31" s="589"/>
      <c r="CE31" s="589"/>
      <c r="CF31" s="589"/>
      <c r="CG31" s="589"/>
      <c r="CH31" s="589"/>
      <c r="CI31" s="589"/>
      <c r="CJ31" s="589"/>
      <c r="CK31" s="589"/>
      <c r="CL31" s="589"/>
      <c r="CM31" s="589"/>
      <c r="CN31" s="589"/>
      <c r="CO31" s="589"/>
      <c r="CP31" s="589"/>
      <c r="CQ31" s="589"/>
      <c r="CR31" s="591"/>
      <c r="CS31" s="591"/>
      <c r="CT31" s="589"/>
      <c r="CU31" s="591"/>
      <c r="CV31" s="391"/>
      <c r="CW31" s="591"/>
      <c r="CX31" s="591"/>
      <c r="CY31" s="589"/>
      <c r="CZ31" s="589"/>
      <c r="DA31" s="589"/>
      <c r="DB31" s="589"/>
      <c r="DC31" s="589"/>
      <c r="DD31" s="589"/>
      <c r="DE31" s="589"/>
      <c r="DF31" s="589"/>
      <c r="DG31" s="589"/>
      <c r="DH31" s="589"/>
      <c r="DI31" s="589"/>
      <c r="DJ31" s="589"/>
      <c r="DK31" s="589"/>
      <c r="DL31" s="589"/>
      <c r="DM31" s="589"/>
      <c r="DN31" s="589"/>
      <c r="DO31" s="589"/>
      <c r="DP31" s="589"/>
      <c r="DQ31" s="589"/>
      <c r="DR31" s="589"/>
      <c r="DS31" s="589"/>
      <c r="DT31" s="589"/>
      <c r="DU31" s="589"/>
      <c r="DV31" s="589"/>
      <c r="DW31" s="589"/>
      <c r="DX31" s="589"/>
      <c r="DY31" s="589"/>
      <c r="DZ31" s="589"/>
      <c r="EA31" s="589"/>
      <c r="EB31" s="589"/>
      <c r="EC31" s="593"/>
    </row>
    <row r="32" spans="1:133" s="584" customFormat="1" ht="15.75" customHeight="1">
      <c r="A32" s="587"/>
      <c r="B32" s="588"/>
      <c r="C32" s="589"/>
      <c r="D32" s="589"/>
      <c r="E32" s="590"/>
      <c r="F32" s="589"/>
      <c r="G32" s="589"/>
      <c r="H32" s="589"/>
      <c r="I32" s="589"/>
      <c r="J32" s="589"/>
      <c r="K32" s="589"/>
      <c r="L32" s="589"/>
      <c r="M32" s="589"/>
      <c r="N32" s="589"/>
      <c r="O32" s="589"/>
      <c r="P32" s="589"/>
      <c r="Q32" s="589"/>
      <c r="R32" s="589"/>
      <c r="S32" s="589"/>
      <c r="T32" s="589"/>
      <c r="U32" s="589"/>
      <c r="V32" s="589"/>
      <c r="W32" s="589"/>
      <c r="X32" s="589"/>
      <c r="Y32" s="589"/>
      <c r="Z32" s="589"/>
      <c r="AA32" s="589"/>
      <c r="AB32" s="589"/>
      <c r="AC32" s="589"/>
      <c r="AD32" s="589"/>
      <c r="AE32" s="589"/>
      <c r="AF32" s="589"/>
      <c r="AG32" s="589"/>
      <c r="AH32" s="589"/>
      <c r="AI32" s="589"/>
      <c r="AJ32" s="589"/>
      <c r="AK32" s="589"/>
      <c r="AL32" s="589"/>
      <c r="AM32" s="589"/>
      <c r="AN32" s="589"/>
      <c r="AO32" s="589"/>
      <c r="AP32" s="589"/>
      <c r="AQ32" s="589"/>
      <c r="AR32" s="589"/>
      <c r="AS32" s="589"/>
      <c r="AT32" s="589"/>
      <c r="AU32" s="589"/>
      <c r="AV32" s="589"/>
      <c r="AW32" s="589"/>
      <c r="AX32" s="589"/>
      <c r="AY32" s="589"/>
      <c r="AZ32" s="589"/>
      <c r="BA32" s="589"/>
      <c r="BB32" s="589"/>
      <c r="BC32" s="589"/>
      <c r="BD32" s="589"/>
      <c r="BE32" s="589"/>
      <c r="BF32" s="589"/>
      <c r="BG32" s="589"/>
      <c r="BH32" s="589"/>
      <c r="BI32" s="589"/>
      <c r="BJ32" s="589"/>
      <c r="BK32" s="589"/>
      <c r="BL32" s="589"/>
      <c r="BM32" s="589"/>
      <c r="BN32" s="589"/>
      <c r="BO32" s="589"/>
      <c r="BP32" s="589"/>
      <c r="BQ32" s="589"/>
      <c r="BR32" s="589"/>
      <c r="BS32" s="589"/>
      <c r="BT32" s="589"/>
      <c r="BU32" s="589"/>
      <c r="BV32" s="589"/>
      <c r="BW32" s="589"/>
      <c r="BX32" s="589"/>
      <c r="BY32" s="589"/>
      <c r="BZ32" s="589"/>
      <c r="CA32" s="589"/>
      <c r="CB32" s="589"/>
      <c r="CC32" s="589"/>
      <c r="CD32" s="589"/>
      <c r="CE32" s="589"/>
      <c r="CF32" s="589"/>
      <c r="CG32" s="589"/>
      <c r="CH32" s="589"/>
      <c r="CI32" s="589"/>
      <c r="CJ32" s="589"/>
      <c r="CK32" s="589"/>
      <c r="CL32" s="589"/>
      <c r="CM32" s="589"/>
      <c r="CN32" s="589"/>
      <c r="CO32" s="589"/>
      <c r="CP32" s="589"/>
      <c r="CQ32" s="589"/>
      <c r="CR32" s="591"/>
      <c r="CS32" s="591"/>
      <c r="CT32" s="589"/>
      <c r="CU32" s="589"/>
      <c r="CV32" s="589"/>
      <c r="CW32" s="591"/>
      <c r="CX32" s="591"/>
      <c r="CY32" s="589"/>
      <c r="CZ32" s="589"/>
      <c r="DA32" s="589"/>
      <c r="DB32" s="589"/>
      <c r="DC32" s="589"/>
      <c r="DD32" s="589"/>
      <c r="DE32" s="589"/>
      <c r="DF32" s="589"/>
      <c r="DG32" s="589"/>
      <c r="DH32" s="589"/>
      <c r="DI32" s="589"/>
      <c r="DJ32" s="589"/>
      <c r="DK32" s="589"/>
      <c r="DL32" s="589"/>
      <c r="DM32" s="589"/>
      <c r="DN32" s="589"/>
      <c r="DO32" s="589"/>
      <c r="DP32" s="589"/>
      <c r="DQ32" s="589"/>
      <c r="DR32" s="589"/>
      <c r="DS32" s="589"/>
      <c r="DT32" s="589"/>
      <c r="DU32" s="589"/>
      <c r="DV32" s="589"/>
      <c r="DW32" s="589"/>
      <c r="DX32" s="589"/>
      <c r="DY32" s="589"/>
      <c r="DZ32" s="589"/>
      <c r="EA32" s="589"/>
      <c r="EB32" s="593"/>
      <c r="EC32" s="593"/>
    </row>
    <row r="33" spans="1:133" s="584" customFormat="1" ht="15.75" customHeight="1">
      <c r="A33" s="587"/>
      <c r="B33" s="588"/>
      <c r="C33" s="589"/>
      <c r="D33" s="589"/>
      <c r="E33" s="590"/>
      <c r="F33" s="589"/>
      <c r="G33" s="589"/>
      <c r="H33" s="589"/>
      <c r="I33" s="589"/>
      <c r="J33" s="589"/>
      <c r="K33" s="589"/>
      <c r="L33" s="589"/>
      <c r="M33" s="589"/>
      <c r="N33" s="589"/>
      <c r="O33" s="589"/>
      <c r="P33" s="589"/>
      <c r="Q33" s="589"/>
      <c r="R33" s="589"/>
      <c r="S33" s="589"/>
      <c r="T33" s="589"/>
      <c r="U33" s="589"/>
      <c r="V33" s="589"/>
      <c r="W33" s="589"/>
      <c r="X33" s="589"/>
      <c r="Y33" s="589"/>
      <c r="Z33" s="589"/>
      <c r="AA33" s="589"/>
      <c r="AB33" s="589"/>
      <c r="AC33" s="589"/>
      <c r="AD33" s="589"/>
      <c r="AE33" s="589"/>
      <c r="AF33" s="589"/>
      <c r="AG33" s="589"/>
      <c r="AH33" s="589"/>
      <c r="AI33" s="589"/>
      <c r="AJ33" s="589"/>
      <c r="AK33" s="589"/>
      <c r="AL33" s="589"/>
      <c r="AM33" s="589"/>
      <c r="AN33" s="589"/>
      <c r="AO33" s="589"/>
      <c r="AP33" s="589"/>
      <c r="AQ33" s="589"/>
      <c r="AR33" s="589"/>
      <c r="AS33" s="589"/>
      <c r="AT33" s="589"/>
      <c r="AU33" s="589"/>
      <c r="AV33" s="589"/>
      <c r="AW33" s="391"/>
      <c r="AX33" s="391"/>
      <c r="AY33" s="391"/>
      <c r="AZ33" s="589"/>
      <c r="BA33" s="589"/>
      <c r="BB33" s="589"/>
      <c r="BC33" s="589"/>
      <c r="BD33" s="589"/>
      <c r="BE33" s="589"/>
      <c r="BF33" s="589"/>
      <c r="BG33" s="589"/>
      <c r="BH33" s="589"/>
      <c r="BI33" s="589"/>
      <c r="BJ33" s="589"/>
      <c r="BK33" s="589"/>
      <c r="BL33" s="589"/>
      <c r="BM33" s="589"/>
      <c r="BN33" s="589"/>
      <c r="BO33" s="589"/>
      <c r="BP33" s="589"/>
      <c r="BQ33" s="589"/>
      <c r="BR33" s="589"/>
      <c r="BS33" s="589"/>
      <c r="BT33" s="589"/>
      <c r="BU33" s="589"/>
      <c r="BV33" s="589"/>
      <c r="BW33" s="589"/>
      <c r="BX33" s="589"/>
      <c r="BY33" s="589"/>
      <c r="BZ33" s="589"/>
      <c r="CA33" s="589"/>
      <c r="CB33" s="589"/>
      <c r="CC33" s="589"/>
      <c r="CD33" s="589"/>
      <c r="CE33" s="589"/>
      <c r="CF33" s="589"/>
      <c r="CG33" s="589"/>
      <c r="CH33" s="589"/>
      <c r="CI33" s="589"/>
      <c r="CJ33" s="589"/>
      <c r="CK33" s="589"/>
      <c r="CL33" s="589"/>
      <c r="CM33" s="589"/>
      <c r="CN33" s="589"/>
      <c r="CO33" s="589"/>
      <c r="CP33" s="589"/>
      <c r="CQ33" s="589"/>
      <c r="CR33" s="591"/>
      <c r="CS33" s="591"/>
      <c r="CT33" s="589"/>
      <c r="CU33" s="591"/>
      <c r="CV33" s="589"/>
      <c r="CW33" s="591"/>
      <c r="CX33" s="589"/>
      <c r="CY33" s="589"/>
      <c r="CZ33" s="589"/>
      <c r="DA33" s="589"/>
      <c r="DB33" s="589"/>
      <c r="DC33" s="589"/>
      <c r="DD33" s="589"/>
      <c r="DE33" s="589"/>
      <c r="DF33" s="589"/>
      <c r="DG33" s="589"/>
      <c r="DH33" s="589"/>
      <c r="DI33" s="589"/>
      <c r="DJ33" s="589"/>
      <c r="DK33" s="589"/>
      <c r="DL33" s="589"/>
      <c r="DM33" s="589"/>
      <c r="DN33" s="589"/>
      <c r="DO33" s="589"/>
      <c r="DP33" s="589"/>
      <c r="DQ33" s="589"/>
      <c r="DR33" s="589"/>
      <c r="DS33" s="589"/>
      <c r="DT33" s="589"/>
      <c r="DU33" s="589"/>
      <c r="DV33" s="589"/>
      <c r="DW33" s="589"/>
      <c r="DX33" s="589"/>
      <c r="DY33" s="589"/>
      <c r="DZ33" s="589"/>
      <c r="EA33" s="589"/>
      <c r="EB33" s="593"/>
      <c r="EC33" s="593"/>
    </row>
    <row r="34" spans="1:133" s="584" customFormat="1" ht="15.75" customHeight="1">
      <c r="A34" s="587"/>
      <c r="B34" s="588"/>
      <c r="C34" s="589"/>
      <c r="D34" s="589"/>
      <c r="E34" s="590"/>
      <c r="F34" s="589"/>
      <c r="G34" s="589"/>
      <c r="H34" s="589"/>
      <c r="I34" s="589"/>
      <c r="J34" s="589"/>
      <c r="K34" s="589"/>
      <c r="L34" s="589"/>
      <c r="M34" s="589"/>
      <c r="N34" s="589"/>
      <c r="O34" s="589"/>
      <c r="P34" s="589"/>
      <c r="Q34" s="589"/>
      <c r="R34" s="589"/>
      <c r="S34" s="589"/>
      <c r="T34" s="589"/>
      <c r="U34" s="589"/>
      <c r="V34" s="589"/>
      <c r="W34" s="589"/>
      <c r="X34" s="589"/>
      <c r="Y34" s="589"/>
      <c r="Z34" s="589"/>
      <c r="AA34" s="589"/>
      <c r="AB34" s="589"/>
      <c r="AC34" s="589"/>
      <c r="AD34" s="589"/>
      <c r="AE34" s="589"/>
      <c r="AF34" s="589"/>
      <c r="AG34" s="589"/>
      <c r="AH34" s="589"/>
      <c r="AI34" s="589"/>
      <c r="AJ34" s="589"/>
      <c r="AK34" s="589"/>
      <c r="AL34" s="589"/>
      <c r="AM34" s="589"/>
      <c r="AN34" s="589"/>
      <c r="AO34" s="589"/>
      <c r="AP34" s="589"/>
      <c r="AQ34" s="589"/>
      <c r="AR34" s="589"/>
      <c r="AS34" s="589"/>
      <c r="AT34" s="589"/>
      <c r="AU34" s="589"/>
      <c r="AV34" s="589"/>
      <c r="AW34" s="589"/>
      <c r="AX34" s="589"/>
      <c r="AY34" s="589"/>
      <c r="AZ34" s="589"/>
      <c r="BA34" s="589"/>
      <c r="BB34" s="589"/>
      <c r="BC34" s="589"/>
      <c r="BD34" s="589"/>
      <c r="BE34" s="589"/>
      <c r="BF34" s="589"/>
      <c r="BG34" s="589"/>
      <c r="BH34" s="589"/>
      <c r="BI34" s="589"/>
      <c r="BJ34" s="589"/>
      <c r="BK34" s="589"/>
      <c r="BL34" s="589"/>
      <c r="BM34" s="589"/>
      <c r="BN34" s="589"/>
      <c r="BO34" s="589"/>
      <c r="BP34" s="589"/>
      <c r="BQ34" s="589"/>
      <c r="BR34" s="589"/>
      <c r="BS34" s="589"/>
      <c r="BT34" s="589"/>
      <c r="BU34" s="589"/>
      <c r="BV34" s="589"/>
      <c r="BW34" s="589"/>
      <c r="BX34" s="589"/>
      <c r="BY34" s="589"/>
      <c r="BZ34" s="589"/>
      <c r="CA34" s="589"/>
      <c r="CB34" s="589"/>
      <c r="CC34" s="589"/>
      <c r="CD34" s="589"/>
      <c r="CE34" s="589"/>
      <c r="CF34" s="589"/>
      <c r="CG34" s="589"/>
      <c r="CH34" s="589"/>
      <c r="CI34" s="589"/>
      <c r="CJ34" s="589"/>
      <c r="CK34" s="589"/>
      <c r="CL34" s="589"/>
      <c r="CM34" s="589"/>
      <c r="CN34" s="589"/>
      <c r="CO34" s="589"/>
      <c r="CP34" s="589"/>
      <c r="CQ34" s="589"/>
      <c r="CR34" s="591"/>
      <c r="CS34" s="591"/>
      <c r="CT34" s="589"/>
      <c r="CU34" s="589"/>
      <c r="CV34" s="589"/>
      <c r="CW34" s="591"/>
      <c r="CX34" s="589"/>
      <c r="CY34" s="589"/>
      <c r="CZ34" s="589"/>
      <c r="DA34" s="589"/>
      <c r="DB34" s="589"/>
      <c r="DC34" s="589"/>
      <c r="DD34" s="589"/>
      <c r="DE34" s="589"/>
      <c r="DF34" s="589"/>
      <c r="DG34" s="589"/>
      <c r="DH34" s="589"/>
      <c r="DI34" s="589"/>
      <c r="DJ34" s="589"/>
      <c r="DK34" s="589"/>
      <c r="DL34" s="589"/>
      <c r="DM34" s="589"/>
      <c r="DN34" s="589"/>
      <c r="DO34" s="589"/>
      <c r="DP34" s="589"/>
      <c r="DQ34" s="589"/>
      <c r="DR34" s="589"/>
      <c r="DS34" s="589"/>
      <c r="DT34" s="589"/>
      <c r="DU34" s="589"/>
      <c r="DV34" s="589"/>
      <c r="DW34" s="589"/>
      <c r="DX34" s="589"/>
      <c r="DY34" s="589"/>
      <c r="DZ34" s="589"/>
      <c r="EA34" s="589"/>
      <c r="EB34" s="593"/>
      <c r="EC34" s="593"/>
    </row>
    <row r="35" spans="1:133" s="584" customFormat="1" ht="15.75" customHeight="1">
      <c r="A35" s="587"/>
      <c r="B35" s="588"/>
      <c r="C35" s="589"/>
      <c r="D35" s="589"/>
      <c r="E35" s="590"/>
      <c r="F35" s="589"/>
      <c r="G35" s="589"/>
      <c r="H35" s="589"/>
      <c r="I35" s="589"/>
      <c r="J35" s="589"/>
      <c r="K35" s="589"/>
      <c r="L35" s="589"/>
      <c r="M35" s="589"/>
      <c r="N35" s="589"/>
      <c r="O35" s="589"/>
      <c r="P35" s="589"/>
      <c r="Q35" s="589"/>
      <c r="R35" s="589"/>
      <c r="S35" s="589"/>
      <c r="T35" s="589"/>
      <c r="U35" s="589"/>
      <c r="V35" s="589"/>
      <c r="W35" s="589"/>
      <c r="X35" s="589"/>
      <c r="Y35" s="589"/>
      <c r="Z35" s="589"/>
      <c r="AA35" s="589"/>
      <c r="AB35" s="589"/>
      <c r="AC35" s="589"/>
      <c r="AD35" s="589"/>
      <c r="AE35" s="589"/>
      <c r="AF35" s="589"/>
      <c r="AG35" s="589"/>
      <c r="AH35" s="589"/>
      <c r="AI35" s="589"/>
      <c r="AJ35" s="589"/>
      <c r="AK35" s="589"/>
      <c r="AL35" s="589"/>
      <c r="AM35" s="589"/>
      <c r="AN35" s="589"/>
      <c r="AO35" s="589"/>
      <c r="AP35" s="589"/>
      <c r="AQ35" s="589"/>
      <c r="AR35" s="589"/>
      <c r="AS35" s="589"/>
      <c r="AT35" s="589"/>
      <c r="AU35" s="589"/>
      <c r="AV35" s="589"/>
      <c r="AW35" s="589"/>
      <c r="AX35" s="589"/>
      <c r="AY35" s="589"/>
      <c r="AZ35" s="589"/>
      <c r="BA35" s="589"/>
      <c r="BB35" s="589"/>
      <c r="BC35" s="589"/>
      <c r="BD35" s="589"/>
      <c r="BE35" s="589"/>
      <c r="BF35" s="589"/>
      <c r="BG35" s="589"/>
      <c r="BH35" s="589"/>
      <c r="BI35" s="589"/>
      <c r="BJ35" s="589"/>
      <c r="BK35" s="589"/>
      <c r="BL35" s="589"/>
      <c r="BM35" s="589"/>
      <c r="BN35" s="589"/>
      <c r="BO35" s="589"/>
      <c r="BP35" s="589"/>
      <c r="BQ35" s="589"/>
      <c r="BR35" s="589"/>
      <c r="BS35" s="589"/>
      <c r="BT35" s="589"/>
      <c r="BU35" s="589"/>
      <c r="BV35" s="589"/>
      <c r="BW35" s="589"/>
      <c r="BX35" s="589"/>
      <c r="BY35" s="589"/>
      <c r="BZ35" s="589"/>
      <c r="CA35" s="589"/>
      <c r="CB35" s="589"/>
      <c r="CC35" s="589"/>
      <c r="CD35" s="589"/>
      <c r="CE35" s="589"/>
      <c r="CF35" s="589"/>
      <c r="CG35" s="589"/>
      <c r="CH35" s="589"/>
      <c r="CI35" s="589"/>
      <c r="CJ35" s="589"/>
      <c r="CK35" s="589"/>
      <c r="CL35" s="589"/>
      <c r="CM35" s="589"/>
      <c r="CN35" s="589"/>
      <c r="CO35" s="589"/>
      <c r="CP35" s="589"/>
      <c r="CQ35" s="589"/>
      <c r="CR35" s="591"/>
      <c r="CS35" s="591"/>
      <c r="CT35" s="589"/>
      <c r="CU35" s="591"/>
      <c r="CV35" s="391"/>
      <c r="CW35" s="591"/>
      <c r="CX35" s="591"/>
      <c r="CY35" s="589"/>
      <c r="CZ35" s="589"/>
      <c r="DA35" s="589"/>
      <c r="DB35" s="589"/>
      <c r="DC35" s="589"/>
      <c r="DD35" s="589"/>
      <c r="DE35" s="589"/>
      <c r="DF35" s="589"/>
      <c r="DG35" s="589"/>
      <c r="DH35" s="589"/>
      <c r="DI35" s="589"/>
      <c r="DJ35" s="589"/>
      <c r="DK35" s="589"/>
      <c r="DL35" s="589"/>
      <c r="DM35" s="589"/>
      <c r="DN35" s="589"/>
      <c r="DO35" s="589"/>
      <c r="DP35" s="589"/>
      <c r="DQ35" s="589"/>
      <c r="DR35" s="589"/>
      <c r="DS35" s="589"/>
      <c r="DT35" s="589"/>
      <c r="DU35" s="589"/>
      <c r="DV35" s="589"/>
      <c r="DW35" s="589"/>
      <c r="DX35" s="589"/>
      <c r="DY35" s="589"/>
      <c r="DZ35" s="589"/>
      <c r="EA35" s="589"/>
      <c r="EB35" s="589"/>
      <c r="EC35" s="593"/>
    </row>
    <row r="36" spans="1:133" s="584" customFormat="1" ht="15.75" customHeight="1">
      <c r="A36" s="587"/>
      <c r="B36" s="588"/>
      <c r="C36" s="589"/>
      <c r="D36" s="589"/>
      <c r="E36" s="590"/>
      <c r="F36" s="589"/>
      <c r="G36" s="589"/>
      <c r="H36" s="589"/>
      <c r="I36" s="589"/>
      <c r="J36" s="589"/>
      <c r="K36" s="589"/>
      <c r="L36" s="589"/>
      <c r="M36" s="589"/>
      <c r="N36" s="589"/>
      <c r="O36" s="589"/>
      <c r="P36" s="589"/>
      <c r="Q36" s="589"/>
      <c r="R36" s="589"/>
      <c r="S36" s="589"/>
      <c r="T36" s="589"/>
      <c r="U36" s="589"/>
      <c r="V36" s="589"/>
      <c r="W36" s="589"/>
      <c r="X36" s="589"/>
      <c r="Y36" s="589"/>
      <c r="Z36" s="589"/>
      <c r="AA36" s="589"/>
      <c r="AB36" s="589"/>
      <c r="AC36" s="589"/>
      <c r="AD36" s="589"/>
      <c r="AE36" s="589"/>
      <c r="AF36" s="589"/>
      <c r="AG36" s="589"/>
      <c r="AH36" s="589"/>
      <c r="AI36" s="589"/>
      <c r="AJ36" s="589"/>
      <c r="AK36" s="589"/>
      <c r="AL36" s="589"/>
      <c r="AM36" s="589"/>
      <c r="AN36" s="589"/>
      <c r="AO36" s="589"/>
      <c r="AP36" s="589"/>
      <c r="AQ36" s="589"/>
      <c r="AR36" s="589"/>
      <c r="AS36" s="589"/>
      <c r="AT36" s="589"/>
      <c r="AU36" s="589"/>
      <c r="AV36" s="589"/>
      <c r="AW36" s="589"/>
      <c r="AX36" s="589"/>
      <c r="AY36" s="589"/>
      <c r="AZ36" s="589"/>
      <c r="BA36" s="589"/>
      <c r="BB36" s="589"/>
      <c r="BC36" s="589"/>
      <c r="BD36" s="589"/>
      <c r="BE36" s="589"/>
      <c r="BF36" s="589"/>
      <c r="BG36" s="589"/>
      <c r="BH36" s="589"/>
      <c r="BI36" s="589"/>
      <c r="BJ36" s="589"/>
      <c r="BK36" s="589"/>
      <c r="BL36" s="589"/>
      <c r="BM36" s="589"/>
      <c r="BN36" s="589"/>
      <c r="BO36" s="589"/>
      <c r="BP36" s="589"/>
      <c r="BQ36" s="589"/>
      <c r="BR36" s="589"/>
      <c r="BS36" s="589"/>
      <c r="BT36" s="589"/>
      <c r="BU36" s="589"/>
      <c r="BV36" s="589"/>
      <c r="BW36" s="589"/>
      <c r="BX36" s="589"/>
      <c r="BY36" s="589"/>
      <c r="BZ36" s="589"/>
      <c r="CA36" s="589"/>
      <c r="CB36" s="589"/>
      <c r="CC36" s="589"/>
      <c r="CD36" s="589"/>
      <c r="CE36" s="589"/>
      <c r="CF36" s="589"/>
      <c r="CG36" s="589"/>
      <c r="CH36" s="589"/>
      <c r="CI36" s="589"/>
      <c r="CJ36" s="589"/>
      <c r="CK36" s="589"/>
      <c r="CL36" s="589"/>
      <c r="CM36" s="589"/>
      <c r="CN36" s="589"/>
      <c r="CO36" s="589"/>
      <c r="CP36" s="589"/>
      <c r="CQ36" s="589"/>
      <c r="CR36" s="591"/>
      <c r="CS36" s="591"/>
      <c r="CT36" s="589"/>
      <c r="CU36" s="591"/>
      <c r="CV36" s="589"/>
      <c r="CW36" s="591"/>
      <c r="CX36" s="591"/>
      <c r="CY36" s="589"/>
      <c r="CZ36" s="589"/>
      <c r="DA36" s="589"/>
      <c r="DB36" s="589"/>
      <c r="DC36" s="589"/>
      <c r="DD36" s="589"/>
      <c r="DE36" s="589"/>
      <c r="DF36" s="589"/>
      <c r="DG36" s="589"/>
      <c r="DH36" s="589"/>
      <c r="DI36" s="589"/>
      <c r="DJ36" s="589"/>
      <c r="DK36" s="589"/>
      <c r="DL36" s="589"/>
      <c r="DM36" s="589"/>
      <c r="DN36" s="589"/>
      <c r="DO36" s="589"/>
      <c r="DP36" s="589"/>
      <c r="DQ36" s="589"/>
      <c r="DR36" s="589"/>
      <c r="DS36" s="589"/>
      <c r="DT36" s="589"/>
      <c r="DU36" s="589"/>
      <c r="DV36" s="589"/>
      <c r="DW36" s="589"/>
      <c r="DX36" s="589"/>
      <c r="DY36" s="589"/>
      <c r="DZ36" s="589"/>
      <c r="EA36" s="589"/>
      <c r="EB36" s="589"/>
      <c r="EC36" s="593"/>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EY22"/>
  <sheetViews>
    <sheetView zoomScale="80" zoomScaleNormal="80" workbookViewId="0">
      <pane xSplit="4" topLeftCell="E1" activePane="topRight" state="frozen"/>
      <selection pane="topRight" activeCell="AC36" sqref="AC36"/>
    </sheetView>
  </sheetViews>
  <sheetFormatPr defaultColWidth="12.5703125" defaultRowHeight="15.75" customHeight="1"/>
  <cols>
    <col min="1" max="1" width="22.28515625" style="396" customWidth="1"/>
    <col min="2" max="2" width="11.140625" style="396" customWidth="1"/>
    <col min="3" max="3" width="12.140625" style="396" customWidth="1"/>
    <col min="4" max="4" width="26.28515625" style="397" customWidth="1"/>
    <col min="5" max="5" width="15.42578125" style="397" customWidth="1"/>
    <col min="6" max="6" width="16.42578125" style="397" customWidth="1"/>
    <col min="7" max="30" width="6.7109375" style="396" customWidth="1"/>
    <col min="31" max="45" width="5.140625" style="396" customWidth="1"/>
    <col min="46" max="50" width="5.28515625" style="396" customWidth="1"/>
    <col min="51" max="55" width="6.7109375" style="396" customWidth="1"/>
    <col min="56" max="57" width="6.5703125" style="396" customWidth="1"/>
    <col min="58" max="67" width="5.28515625" style="396" customWidth="1"/>
    <col min="68" max="72" width="5.7109375" style="396" customWidth="1"/>
    <col min="73" max="77" width="5.42578125" style="396" customWidth="1"/>
    <col min="78" max="95" width="5.28515625" style="396" customWidth="1"/>
    <col min="96" max="96" width="8.140625" style="396" customWidth="1"/>
    <col min="97" max="97" width="7.85546875" style="396" customWidth="1"/>
    <col min="98" max="98" width="8.5703125" style="396" customWidth="1"/>
    <col min="99" max="99" width="6" style="396" customWidth="1"/>
    <col min="100" max="100" width="7.28515625" style="396" customWidth="1"/>
    <col min="101" max="101" width="5.7109375" style="396" customWidth="1"/>
    <col min="102" max="105" width="5.28515625" style="396" customWidth="1"/>
    <col min="106" max="106" width="7.140625" style="396" customWidth="1"/>
    <col min="107" max="107" width="6.42578125" style="396" customWidth="1"/>
    <col min="108" max="108" width="9.85546875" style="396" customWidth="1"/>
    <col min="109" max="109" width="7.7109375" style="396" customWidth="1"/>
    <col min="110" max="110" width="6.28515625" style="396" customWidth="1"/>
    <col min="111" max="114" width="5.5703125" style="396" customWidth="1"/>
    <col min="115" max="120" width="6.28515625" style="396" customWidth="1"/>
    <col min="121" max="123" width="5.140625" style="396" customWidth="1"/>
    <col min="124" max="126" width="5.7109375" style="396" customWidth="1"/>
    <col min="127" max="129" width="6.140625" style="396" customWidth="1"/>
    <col min="130" max="134" width="6.42578125" style="396" customWidth="1"/>
    <col min="135" max="137" width="5.28515625" style="396" customWidth="1"/>
    <col min="138" max="140" width="5.85546875" style="396" customWidth="1"/>
    <col min="141" max="143" width="5.42578125" style="396" customWidth="1"/>
    <col min="144" max="146" width="4.7109375" style="396" customWidth="1"/>
    <col min="147" max="148" width="5.5703125" style="396" customWidth="1"/>
    <col min="149" max="151" width="5.85546875" style="396" customWidth="1"/>
    <col min="152" max="152" width="4.7109375" style="396" customWidth="1"/>
    <col min="153" max="153" width="7.28515625" style="396" customWidth="1"/>
    <col min="154" max="158" width="18.85546875" style="396" customWidth="1"/>
    <col min="159" max="16384" width="12.5703125" style="396"/>
  </cols>
  <sheetData>
    <row r="1" spans="1:155" s="388" customFormat="1" ht="12.75">
      <c r="A1" s="389" t="s">
        <v>428</v>
      </c>
      <c r="B1" s="389" t="s">
        <v>429</v>
      </c>
      <c r="C1" s="389" t="s">
        <v>275</v>
      </c>
      <c r="D1" s="390" t="s">
        <v>376</v>
      </c>
      <c r="E1" s="390" t="s">
        <v>431</v>
      </c>
      <c r="F1" s="390" t="s">
        <v>430</v>
      </c>
      <c r="G1" s="389" t="s">
        <v>432</v>
      </c>
      <c r="H1" s="389" t="s">
        <v>433</v>
      </c>
      <c r="I1" s="389" t="s">
        <v>434</v>
      </c>
      <c r="J1" s="389" t="s">
        <v>435</v>
      </c>
      <c r="K1" s="389" t="s">
        <v>436</v>
      </c>
      <c r="L1" s="389" t="s">
        <v>437</v>
      </c>
      <c r="M1" s="389" t="s">
        <v>438</v>
      </c>
      <c r="N1" s="389" t="s">
        <v>439</v>
      </c>
      <c r="O1" s="389" t="s">
        <v>440</v>
      </c>
      <c r="P1" s="389" t="s">
        <v>441</v>
      </c>
      <c r="Q1" s="389" t="s">
        <v>442</v>
      </c>
      <c r="R1" s="389" t="s">
        <v>443</v>
      </c>
      <c r="S1" s="389" t="s">
        <v>444</v>
      </c>
      <c r="T1" s="389" t="s">
        <v>445</v>
      </c>
      <c r="U1" s="389" t="s">
        <v>446</v>
      </c>
      <c r="V1" s="389" t="s">
        <v>447</v>
      </c>
      <c r="W1" s="389" t="s">
        <v>448</v>
      </c>
      <c r="X1" s="389" t="s">
        <v>449</v>
      </c>
      <c r="Y1" s="389" t="s">
        <v>450</v>
      </c>
      <c r="Z1" s="389" t="s">
        <v>451</v>
      </c>
      <c r="AA1" s="389" t="s">
        <v>452</v>
      </c>
      <c r="AB1" s="389" t="s">
        <v>453</v>
      </c>
      <c r="AC1" s="389" t="s">
        <v>454</v>
      </c>
      <c r="AD1" s="389" t="s">
        <v>455</v>
      </c>
      <c r="AE1" s="389" t="s">
        <v>456</v>
      </c>
      <c r="AF1" s="389" t="s">
        <v>457</v>
      </c>
      <c r="AG1" s="389" t="s">
        <v>458</v>
      </c>
      <c r="AH1" s="389" t="s">
        <v>459</v>
      </c>
      <c r="AI1" s="389" t="s">
        <v>460</v>
      </c>
      <c r="AJ1" s="389" t="s">
        <v>461</v>
      </c>
      <c r="AK1" s="389" t="s">
        <v>461</v>
      </c>
      <c r="AL1" s="389" t="s">
        <v>461</v>
      </c>
      <c r="AM1" s="389" t="s">
        <v>462</v>
      </c>
      <c r="AN1" s="389" t="s">
        <v>463</v>
      </c>
      <c r="AO1" s="391" t="s">
        <v>464</v>
      </c>
      <c r="AP1" s="389" t="s">
        <v>465</v>
      </c>
      <c r="AQ1" s="389" t="s">
        <v>466</v>
      </c>
      <c r="AR1" s="389" t="s">
        <v>467</v>
      </c>
      <c r="AS1" s="389" t="s">
        <v>468</v>
      </c>
      <c r="AT1" s="389" t="s">
        <v>469</v>
      </c>
      <c r="AU1" s="389" t="s">
        <v>470</v>
      </c>
      <c r="AV1" s="389" t="s">
        <v>471</v>
      </c>
      <c r="AW1" s="389" t="s">
        <v>472</v>
      </c>
      <c r="AX1" s="389" t="s">
        <v>473</v>
      </c>
      <c r="AY1" s="393" t="s">
        <v>474</v>
      </c>
      <c r="AZ1" s="394" t="s">
        <v>474</v>
      </c>
      <c r="BA1" s="394" t="s">
        <v>474</v>
      </c>
      <c r="BB1" s="394" t="s">
        <v>474</v>
      </c>
      <c r="BC1" s="394" t="s">
        <v>474</v>
      </c>
      <c r="BD1" s="389" t="s">
        <v>475</v>
      </c>
      <c r="BE1" s="389" t="s">
        <v>475</v>
      </c>
      <c r="BF1" s="389" t="s">
        <v>476</v>
      </c>
      <c r="BG1" s="389" t="s">
        <v>477</v>
      </c>
      <c r="BH1" s="389" t="s">
        <v>478</v>
      </c>
      <c r="BI1" s="389" t="s">
        <v>479</v>
      </c>
      <c r="BJ1" s="389" t="s">
        <v>480</v>
      </c>
      <c r="BK1" s="389" t="s">
        <v>481</v>
      </c>
      <c r="BL1" s="389" t="s">
        <v>482</v>
      </c>
      <c r="BM1" s="389" t="s">
        <v>483</v>
      </c>
      <c r="BN1" s="389" t="s">
        <v>484</v>
      </c>
      <c r="BO1" s="389" t="s">
        <v>485</v>
      </c>
      <c r="BP1" s="389" t="s">
        <v>486</v>
      </c>
      <c r="BQ1" s="389" t="s">
        <v>487</v>
      </c>
      <c r="BR1" s="389" t="s">
        <v>488</v>
      </c>
      <c r="BS1" s="389" t="s">
        <v>489</v>
      </c>
      <c r="BT1" s="391" t="s">
        <v>490</v>
      </c>
      <c r="BU1" s="389" t="s">
        <v>491</v>
      </c>
      <c r="BV1" s="389" t="s">
        <v>492</v>
      </c>
      <c r="BW1" s="389" t="s">
        <v>493</v>
      </c>
      <c r="BX1" s="389" t="s">
        <v>494</v>
      </c>
      <c r="BY1" s="391" t="s">
        <v>495</v>
      </c>
      <c r="BZ1" s="389" t="s">
        <v>496</v>
      </c>
      <c r="CA1" s="389" t="s">
        <v>497</v>
      </c>
      <c r="CB1" s="391" t="s">
        <v>498</v>
      </c>
      <c r="CC1" s="391" t="s">
        <v>499</v>
      </c>
      <c r="CD1" s="391" t="s">
        <v>500</v>
      </c>
      <c r="CE1" s="391" t="s">
        <v>501</v>
      </c>
      <c r="CF1" s="391" t="s">
        <v>502</v>
      </c>
      <c r="CG1" s="391" t="s">
        <v>503</v>
      </c>
      <c r="CH1" s="391" t="s">
        <v>504</v>
      </c>
      <c r="CI1" s="391" t="s">
        <v>505</v>
      </c>
      <c r="CJ1" s="391" t="s">
        <v>506</v>
      </c>
      <c r="CK1" s="391" t="s">
        <v>507</v>
      </c>
      <c r="CL1" s="391" t="s">
        <v>508</v>
      </c>
      <c r="CM1" s="391" t="s">
        <v>509</v>
      </c>
      <c r="CN1" s="391" t="s">
        <v>510</v>
      </c>
      <c r="CO1" s="391" t="s">
        <v>511</v>
      </c>
      <c r="CP1" s="391" t="s">
        <v>512</v>
      </c>
      <c r="CQ1" s="391" t="s">
        <v>513</v>
      </c>
      <c r="CR1" s="391" t="s">
        <v>514</v>
      </c>
      <c r="CS1" s="391" t="s">
        <v>515</v>
      </c>
      <c r="CT1" s="391" t="s">
        <v>516</v>
      </c>
      <c r="CU1" s="391" t="s">
        <v>517</v>
      </c>
      <c r="CV1" s="391" t="s">
        <v>518</v>
      </c>
      <c r="CW1" s="391" t="s">
        <v>519</v>
      </c>
      <c r="CX1" s="391" t="s">
        <v>520</v>
      </c>
      <c r="CY1" s="391" t="s">
        <v>521</v>
      </c>
      <c r="CZ1" s="389" t="s">
        <v>522</v>
      </c>
      <c r="DA1" s="389" t="s">
        <v>523</v>
      </c>
      <c r="DB1" s="389" t="s">
        <v>524</v>
      </c>
      <c r="DC1" s="389" t="s">
        <v>525</v>
      </c>
      <c r="DD1" s="389" t="s">
        <v>526</v>
      </c>
      <c r="DE1" s="389" t="s">
        <v>527</v>
      </c>
      <c r="DF1" s="389" t="s">
        <v>528</v>
      </c>
      <c r="DG1" s="389" t="s">
        <v>529</v>
      </c>
      <c r="DH1" s="389" t="s">
        <v>530</v>
      </c>
      <c r="DI1" s="389" t="s">
        <v>531</v>
      </c>
      <c r="DJ1" s="391" t="s">
        <v>532</v>
      </c>
      <c r="DK1" s="389" t="s">
        <v>533</v>
      </c>
      <c r="DL1" s="389" t="s">
        <v>533</v>
      </c>
      <c r="DM1" s="389" t="s">
        <v>533</v>
      </c>
      <c r="DN1" s="389" t="s">
        <v>533</v>
      </c>
      <c r="DO1" s="389" t="s">
        <v>533</v>
      </c>
      <c r="DP1" s="391" t="s">
        <v>533</v>
      </c>
      <c r="DQ1" s="389" t="s">
        <v>534</v>
      </c>
      <c r="DR1" s="389" t="s">
        <v>534</v>
      </c>
      <c r="DS1" s="391" t="s">
        <v>534</v>
      </c>
      <c r="DT1" s="393" t="s">
        <v>535</v>
      </c>
      <c r="DU1" s="394" t="s">
        <v>535</v>
      </c>
      <c r="DV1" s="395" t="s">
        <v>535</v>
      </c>
      <c r="DW1" s="389" t="s">
        <v>536</v>
      </c>
      <c r="DX1" s="389" t="s">
        <v>536</v>
      </c>
      <c r="DY1" s="389" t="s">
        <v>536</v>
      </c>
      <c r="DZ1" s="389" t="s">
        <v>537</v>
      </c>
      <c r="EA1" s="389" t="s">
        <v>537</v>
      </c>
      <c r="EB1" s="389" t="s">
        <v>537</v>
      </c>
      <c r="EC1" s="389" t="s">
        <v>537</v>
      </c>
      <c r="ED1" s="391" t="s">
        <v>537</v>
      </c>
      <c r="EE1" s="393" t="s">
        <v>538</v>
      </c>
      <c r="EF1" s="394" t="s">
        <v>538</v>
      </c>
      <c r="EG1" s="395" t="s">
        <v>538</v>
      </c>
      <c r="EH1" s="389" t="s">
        <v>539</v>
      </c>
      <c r="EI1" s="389" t="s">
        <v>539</v>
      </c>
      <c r="EJ1" s="391" t="s">
        <v>539</v>
      </c>
      <c r="EK1" s="389" t="s">
        <v>540</v>
      </c>
      <c r="EL1" s="389" t="s">
        <v>540</v>
      </c>
      <c r="EM1" s="392" t="s">
        <v>540</v>
      </c>
      <c r="EN1" s="389" t="s">
        <v>541</v>
      </c>
      <c r="EO1" s="389" t="s">
        <v>541</v>
      </c>
      <c r="EP1" s="389" t="s">
        <v>541</v>
      </c>
      <c r="EQ1" s="389" t="s">
        <v>542</v>
      </c>
      <c r="ER1" s="389" t="s">
        <v>542</v>
      </c>
      <c r="ES1" s="389" t="s">
        <v>543</v>
      </c>
      <c r="ET1" s="389" t="s">
        <v>543</v>
      </c>
      <c r="EU1" s="389" t="s">
        <v>543</v>
      </c>
      <c r="EV1" s="389" t="s">
        <v>544</v>
      </c>
    </row>
    <row r="2" spans="1:155" ht="15.75" customHeight="1">
      <c r="A2" s="572"/>
      <c r="B2" s="573"/>
      <c r="C2" s="574">
        <v>200014</v>
      </c>
      <c r="D2" s="574"/>
      <c r="E2" s="575"/>
      <c r="F2" s="574"/>
      <c r="G2" s="574" t="s">
        <v>560</v>
      </c>
      <c r="H2" s="574" t="s">
        <v>560</v>
      </c>
      <c r="I2" s="574" t="s">
        <v>560</v>
      </c>
      <c r="J2" s="574" t="s">
        <v>560</v>
      </c>
      <c r="K2" s="574" t="s">
        <v>561</v>
      </c>
      <c r="L2" s="574" t="s">
        <v>561</v>
      </c>
      <c r="M2" s="574" t="s">
        <v>560</v>
      </c>
      <c r="N2" s="574" t="s">
        <v>560</v>
      </c>
      <c r="O2" s="574" t="s">
        <v>560</v>
      </c>
      <c r="P2" s="574" t="s">
        <v>560</v>
      </c>
      <c r="Q2" s="574" t="s">
        <v>560</v>
      </c>
      <c r="R2" s="574" t="s">
        <v>560</v>
      </c>
      <c r="S2" s="574" t="s">
        <v>560</v>
      </c>
      <c r="T2" s="574" t="s">
        <v>560</v>
      </c>
      <c r="U2" s="574" t="s">
        <v>560</v>
      </c>
      <c r="V2" s="574" t="s">
        <v>560</v>
      </c>
      <c r="W2" s="574" t="s">
        <v>561</v>
      </c>
      <c r="X2" s="574" t="s">
        <v>560</v>
      </c>
      <c r="Y2" s="574" t="s">
        <v>560</v>
      </c>
      <c r="Z2" s="574" t="s">
        <v>560</v>
      </c>
      <c r="AA2" s="574" t="s">
        <v>560</v>
      </c>
      <c r="AB2" s="574" t="s">
        <v>560</v>
      </c>
      <c r="AC2" s="574" t="s">
        <v>560</v>
      </c>
      <c r="AD2" s="574" t="s">
        <v>560</v>
      </c>
      <c r="AE2" s="574" t="s">
        <v>366</v>
      </c>
      <c r="AF2" s="574" t="s">
        <v>545</v>
      </c>
      <c r="AG2" s="574" t="s">
        <v>369</v>
      </c>
      <c r="AH2" s="574" t="s">
        <v>546</v>
      </c>
      <c r="AI2" s="574" t="s">
        <v>547</v>
      </c>
      <c r="AJ2" s="574" t="s">
        <v>548</v>
      </c>
      <c r="AK2" s="574" t="s">
        <v>549</v>
      </c>
      <c r="AL2" s="574" t="s">
        <v>550</v>
      </c>
      <c r="AM2" s="574" t="s">
        <v>562</v>
      </c>
      <c r="AN2" s="574" t="s">
        <v>563</v>
      </c>
      <c r="AO2" s="574" t="s">
        <v>564</v>
      </c>
      <c r="AP2" s="574" t="s">
        <v>551</v>
      </c>
      <c r="AQ2" s="574" t="s">
        <v>360</v>
      </c>
      <c r="AR2" s="574" t="s">
        <v>565</v>
      </c>
      <c r="AS2" s="574" t="s">
        <v>566</v>
      </c>
      <c r="AT2" s="574" t="s">
        <v>369</v>
      </c>
      <c r="AU2" s="574" t="s">
        <v>546</v>
      </c>
      <c r="AV2" s="574" t="s">
        <v>362</v>
      </c>
      <c r="AW2" s="574" t="s">
        <v>552</v>
      </c>
      <c r="AX2" s="574" t="s">
        <v>366</v>
      </c>
      <c r="AY2" s="574" t="s">
        <v>559</v>
      </c>
      <c r="AZ2" s="574" t="s">
        <v>553</v>
      </c>
      <c r="BA2" s="574" t="s">
        <v>554</v>
      </c>
      <c r="BB2" s="574" t="s">
        <v>555</v>
      </c>
      <c r="BC2" s="574" t="s">
        <v>556</v>
      </c>
      <c r="BD2" s="574" t="s">
        <v>366</v>
      </c>
      <c r="BE2" s="574" t="s">
        <v>369</v>
      </c>
      <c r="BF2" s="574" t="s">
        <v>362</v>
      </c>
      <c r="BG2" s="574" t="s">
        <v>366</v>
      </c>
      <c r="BH2" s="574" t="s">
        <v>548</v>
      </c>
      <c r="BI2" s="574" t="s">
        <v>549</v>
      </c>
      <c r="BJ2" s="574" t="s">
        <v>550</v>
      </c>
      <c r="BK2" s="574" t="s">
        <v>546</v>
      </c>
      <c r="BL2" s="574" t="s">
        <v>545</v>
      </c>
      <c r="BM2" s="574" t="s">
        <v>557</v>
      </c>
      <c r="BN2" s="574" t="s">
        <v>362</v>
      </c>
      <c r="BO2" s="574" t="s">
        <v>369</v>
      </c>
      <c r="BP2" s="574" t="s">
        <v>552</v>
      </c>
      <c r="BQ2" s="574" t="s">
        <v>369</v>
      </c>
      <c r="BR2" s="574" t="s">
        <v>547</v>
      </c>
      <c r="BS2" s="574" t="s">
        <v>546</v>
      </c>
      <c r="BT2" s="574" t="s">
        <v>366</v>
      </c>
      <c r="BU2" s="574" t="s">
        <v>545</v>
      </c>
      <c r="BV2" s="574" t="s">
        <v>545</v>
      </c>
      <c r="BW2" s="574" t="s">
        <v>552</v>
      </c>
      <c r="BX2" s="574" t="s">
        <v>369</v>
      </c>
      <c r="BY2" s="574" t="s">
        <v>547</v>
      </c>
      <c r="BZ2" s="574" t="s">
        <v>546</v>
      </c>
      <c r="CA2" s="574" t="s">
        <v>369</v>
      </c>
      <c r="CB2" s="574" t="s">
        <v>366</v>
      </c>
      <c r="CC2" s="574" t="s">
        <v>362</v>
      </c>
      <c r="CD2" s="574" t="s">
        <v>362</v>
      </c>
      <c r="CE2" s="574" t="s">
        <v>362</v>
      </c>
      <c r="CF2" s="574" t="s">
        <v>366</v>
      </c>
      <c r="CG2" s="574" t="s">
        <v>552</v>
      </c>
      <c r="CH2" s="574" t="s">
        <v>366</v>
      </c>
      <c r="CI2" s="574" t="s">
        <v>362</v>
      </c>
      <c r="CJ2" s="574" t="s">
        <v>545</v>
      </c>
      <c r="CK2" s="574" t="s">
        <v>362</v>
      </c>
      <c r="CL2" s="574" t="s">
        <v>369</v>
      </c>
      <c r="CM2" s="574" t="s">
        <v>546</v>
      </c>
      <c r="CN2" s="574" t="s">
        <v>369</v>
      </c>
      <c r="CO2" s="574" t="s">
        <v>362</v>
      </c>
      <c r="CP2" s="574" t="s">
        <v>557</v>
      </c>
      <c r="CQ2" s="574" t="s">
        <v>546</v>
      </c>
      <c r="CR2" s="574" t="s">
        <v>362</v>
      </c>
      <c r="CS2" s="574" t="s">
        <v>558</v>
      </c>
      <c r="CT2" s="574" t="s">
        <v>366</v>
      </c>
      <c r="CU2" s="574" t="s">
        <v>362</v>
      </c>
      <c r="CV2" s="574" t="s">
        <v>547</v>
      </c>
      <c r="CW2" s="574" t="s">
        <v>547</v>
      </c>
      <c r="CX2" s="574" t="s">
        <v>545</v>
      </c>
      <c r="CY2" s="574" t="s">
        <v>366</v>
      </c>
      <c r="CZ2" s="574" t="s">
        <v>545</v>
      </c>
      <c r="DA2" s="574" t="s">
        <v>362</v>
      </c>
      <c r="DB2" s="576">
        <v>0.75</v>
      </c>
      <c r="DC2" s="576">
        <v>0.9</v>
      </c>
      <c r="DD2" s="577">
        <v>28800</v>
      </c>
      <c r="DE2" s="574" t="s">
        <v>621</v>
      </c>
      <c r="DF2" s="574">
        <v>230.4</v>
      </c>
      <c r="DG2" s="576">
        <v>0.85</v>
      </c>
      <c r="DH2" s="576">
        <v>0.08</v>
      </c>
      <c r="DI2" s="649" t="s">
        <v>369</v>
      </c>
      <c r="DJ2" s="649" t="s">
        <v>366</v>
      </c>
      <c r="DK2" s="649" t="s">
        <v>362</v>
      </c>
      <c r="DL2" s="649" t="s">
        <v>545</v>
      </c>
      <c r="DM2" s="574" t="s">
        <v>362</v>
      </c>
      <c r="DN2" s="574" t="s">
        <v>366</v>
      </c>
      <c r="DO2" s="574" t="s">
        <v>369</v>
      </c>
      <c r="DP2" s="649" t="s">
        <v>545</v>
      </c>
      <c r="DQ2" s="649" t="s">
        <v>552</v>
      </c>
      <c r="DR2" s="649" t="s">
        <v>546</v>
      </c>
      <c r="DS2" s="574" t="s">
        <v>547</v>
      </c>
      <c r="DT2" s="574" t="s">
        <v>558</v>
      </c>
      <c r="DU2" s="574" t="s">
        <v>557</v>
      </c>
      <c r="DV2" s="649" t="s">
        <v>362</v>
      </c>
      <c r="DW2" s="649" t="s">
        <v>366</v>
      </c>
      <c r="DX2" s="649" t="s">
        <v>369</v>
      </c>
      <c r="DY2" s="574" t="s">
        <v>545</v>
      </c>
      <c r="DZ2" s="574" t="s">
        <v>366</v>
      </c>
      <c r="EA2" s="574" t="s">
        <v>552</v>
      </c>
      <c r="EB2" s="649" t="s">
        <v>546</v>
      </c>
      <c r="EC2" s="649" t="s">
        <v>547</v>
      </c>
      <c r="ED2" s="649" t="s">
        <v>558</v>
      </c>
      <c r="EE2" s="649" t="s">
        <v>557</v>
      </c>
      <c r="EF2" s="649" t="s">
        <v>549</v>
      </c>
      <c r="EG2" s="574" t="s">
        <v>362</v>
      </c>
      <c r="EH2" s="574" t="s">
        <v>366</v>
      </c>
      <c r="EI2" s="574" t="s">
        <v>545</v>
      </c>
      <c r="EJ2" s="649" t="s">
        <v>366</v>
      </c>
      <c r="EK2" s="649" t="s">
        <v>545</v>
      </c>
      <c r="EL2" s="649" t="s">
        <v>547</v>
      </c>
      <c r="EM2" s="574" t="s">
        <v>362</v>
      </c>
      <c r="EN2" s="574" t="s">
        <v>369</v>
      </c>
      <c r="EO2" s="574" t="s">
        <v>552</v>
      </c>
      <c r="EP2" s="649" t="s">
        <v>545</v>
      </c>
      <c r="EQ2" s="649" t="s">
        <v>366</v>
      </c>
      <c r="ER2" s="649" t="s">
        <v>557</v>
      </c>
      <c r="ES2" s="574" t="s">
        <v>362</v>
      </c>
      <c r="ET2" s="574" t="s">
        <v>558</v>
      </c>
      <c r="EU2" s="649" t="s">
        <v>369</v>
      </c>
      <c r="EV2" s="649" t="s">
        <v>552</v>
      </c>
      <c r="EW2" s="649" t="s">
        <v>546</v>
      </c>
      <c r="EX2" s="574" t="s">
        <v>622</v>
      </c>
    </row>
    <row r="3" spans="1:155" ht="15.75" customHeight="1">
      <c r="A3" s="672">
        <v>45538.418458356478</v>
      </c>
      <c r="B3" s="673">
        <v>200</v>
      </c>
      <c r="C3" s="674">
        <v>223608</v>
      </c>
      <c r="D3" s="689" t="s">
        <v>670</v>
      </c>
      <c r="E3" s="675" t="s">
        <v>708</v>
      </c>
      <c r="F3" s="674" t="s">
        <v>729</v>
      </c>
      <c r="G3" s="674" t="s">
        <v>560</v>
      </c>
      <c r="H3" s="674" t="s">
        <v>560</v>
      </c>
      <c r="I3" s="674" t="s">
        <v>560</v>
      </c>
      <c r="J3" s="674" t="s">
        <v>560</v>
      </c>
      <c r="K3" s="674" t="s">
        <v>561</v>
      </c>
      <c r="L3" s="674" t="s">
        <v>561</v>
      </c>
      <c r="M3" s="674" t="s">
        <v>560</v>
      </c>
      <c r="N3" s="674" t="s">
        <v>560</v>
      </c>
      <c r="O3" s="674" t="s">
        <v>560</v>
      </c>
      <c r="P3" s="674" t="s">
        <v>560</v>
      </c>
      <c r="Q3" s="674" t="s">
        <v>560</v>
      </c>
      <c r="R3" s="674" t="s">
        <v>560</v>
      </c>
      <c r="S3" s="674" t="s">
        <v>560</v>
      </c>
      <c r="T3" s="674" t="s">
        <v>560</v>
      </c>
      <c r="U3" s="674" t="s">
        <v>560</v>
      </c>
      <c r="V3" s="674" t="s">
        <v>560</v>
      </c>
      <c r="W3" s="674" t="s">
        <v>561</v>
      </c>
      <c r="X3" s="674" t="s">
        <v>560</v>
      </c>
      <c r="Y3" s="674" t="s">
        <v>560</v>
      </c>
      <c r="Z3" s="674" t="s">
        <v>560</v>
      </c>
      <c r="AA3" s="674" t="s">
        <v>560</v>
      </c>
      <c r="AB3" s="674" t="s">
        <v>560</v>
      </c>
      <c r="AC3" s="674" t="s">
        <v>560</v>
      </c>
      <c r="AD3" s="674" t="s">
        <v>560</v>
      </c>
      <c r="AE3" s="674" t="s">
        <v>366</v>
      </c>
      <c r="AF3" s="674" t="s">
        <v>545</v>
      </c>
      <c r="AG3" s="674" t="s">
        <v>369</v>
      </c>
      <c r="AH3" s="674" t="s">
        <v>546</v>
      </c>
      <c r="AI3" s="674" t="s">
        <v>547</v>
      </c>
      <c r="AJ3" s="674" t="s">
        <v>548</v>
      </c>
      <c r="AK3" s="674" t="s">
        <v>549</v>
      </c>
      <c r="AL3" s="674" t="s">
        <v>550</v>
      </c>
      <c r="AM3" s="674" t="s">
        <v>562</v>
      </c>
      <c r="AN3" s="674" t="s">
        <v>563</v>
      </c>
      <c r="AO3" s="674" t="s">
        <v>564</v>
      </c>
      <c r="AP3" s="674" t="s">
        <v>551</v>
      </c>
      <c r="AQ3" s="674" t="s">
        <v>360</v>
      </c>
      <c r="AR3" s="674" t="s">
        <v>565</v>
      </c>
      <c r="AS3" s="674" t="s">
        <v>565</v>
      </c>
      <c r="AT3" s="674" t="s">
        <v>369</v>
      </c>
      <c r="AU3" s="674" t="s">
        <v>546</v>
      </c>
      <c r="AV3" s="674" t="s">
        <v>362</v>
      </c>
      <c r="AW3" s="674" t="s">
        <v>552</v>
      </c>
      <c r="AX3" s="674" t="s">
        <v>366</v>
      </c>
      <c r="AY3" s="674" t="s">
        <v>559</v>
      </c>
      <c r="AZ3" s="674" t="s">
        <v>553</v>
      </c>
      <c r="BA3" s="674" t="s">
        <v>554</v>
      </c>
      <c r="BB3" s="674" t="s">
        <v>555</v>
      </c>
      <c r="BC3" s="674" t="s">
        <v>556</v>
      </c>
      <c r="BD3" s="674" t="s">
        <v>366</v>
      </c>
      <c r="BE3" s="674" t="s">
        <v>369</v>
      </c>
      <c r="BF3" s="674" t="s">
        <v>362</v>
      </c>
      <c r="BG3" s="674" t="s">
        <v>366</v>
      </c>
      <c r="BH3" s="674" t="s">
        <v>548</v>
      </c>
      <c r="BI3" s="674" t="s">
        <v>549</v>
      </c>
      <c r="BJ3" s="674" t="s">
        <v>550</v>
      </c>
      <c r="BK3" s="674" t="s">
        <v>546</v>
      </c>
      <c r="BL3" s="674" t="s">
        <v>545</v>
      </c>
      <c r="BM3" s="674" t="s">
        <v>557</v>
      </c>
      <c r="BN3" s="674" t="s">
        <v>362</v>
      </c>
      <c r="BO3" s="674" t="s">
        <v>369</v>
      </c>
      <c r="BP3" s="674" t="s">
        <v>552</v>
      </c>
      <c r="BQ3" s="674" t="s">
        <v>369</v>
      </c>
      <c r="BR3" s="674" t="s">
        <v>547</v>
      </c>
      <c r="BS3" s="674" t="s">
        <v>546</v>
      </c>
      <c r="BT3" s="674" t="s">
        <v>366</v>
      </c>
      <c r="BU3" s="674" t="s">
        <v>545</v>
      </c>
      <c r="BV3" s="674" t="s">
        <v>545</v>
      </c>
      <c r="BW3" s="674" t="s">
        <v>552</v>
      </c>
      <c r="BX3" s="674" t="s">
        <v>369</v>
      </c>
      <c r="BY3" s="674" t="s">
        <v>547</v>
      </c>
      <c r="BZ3" s="674" t="s">
        <v>546</v>
      </c>
      <c r="CA3" s="674" t="s">
        <v>369</v>
      </c>
      <c r="CB3" s="674" t="s">
        <v>366</v>
      </c>
      <c r="CC3" s="674" t="s">
        <v>362</v>
      </c>
      <c r="CD3" s="674" t="s">
        <v>362</v>
      </c>
      <c r="CE3" s="674" t="s">
        <v>362</v>
      </c>
      <c r="CF3" s="674" t="s">
        <v>366</v>
      </c>
      <c r="CG3" s="674" t="s">
        <v>552</v>
      </c>
      <c r="CH3" s="674" t="s">
        <v>366</v>
      </c>
      <c r="CI3" s="674" t="s">
        <v>362</v>
      </c>
      <c r="CJ3" s="674" t="s">
        <v>545</v>
      </c>
      <c r="CK3" s="674" t="s">
        <v>362</v>
      </c>
      <c r="CL3" s="674" t="s">
        <v>369</v>
      </c>
      <c r="CM3" s="674" t="s">
        <v>546</v>
      </c>
      <c r="CN3" s="674" t="s">
        <v>369</v>
      </c>
      <c r="CO3" s="674" t="s">
        <v>362</v>
      </c>
      <c r="CP3" s="674" t="s">
        <v>557</v>
      </c>
      <c r="CQ3" s="674" t="s">
        <v>546</v>
      </c>
      <c r="CR3" s="674" t="s">
        <v>362</v>
      </c>
      <c r="CS3" s="674" t="s">
        <v>558</v>
      </c>
      <c r="CT3" s="674" t="s">
        <v>366</v>
      </c>
      <c r="CU3" s="674" t="s">
        <v>362</v>
      </c>
      <c r="CV3" s="674" t="s">
        <v>547</v>
      </c>
      <c r="CW3" s="674" t="s">
        <v>547</v>
      </c>
      <c r="CX3" s="674" t="s">
        <v>545</v>
      </c>
      <c r="CY3" s="674" t="s">
        <v>366</v>
      </c>
      <c r="CZ3" s="674" t="s">
        <v>545</v>
      </c>
      <c r="DA3" s="674" t="s">
        <v>362</v>
      </c>
      <c r="DB3" s="677">
        <v>0.75</v>
      </c>
      <c r="DC3" s="677">
        <v>0.9</v>
      </c>
      <c r="DD3" s="674">
        <v>28800</v>
      </c>
      <c r="DE3" s="677">
        <v>1.25</v>
      </c>
      <c r="DF3" s="674" t="s">
        <v>623</v>
      </c>
      <c r="DG3" s="677">
        <v>0.85</v>
      </c>
      <c r="DH3" s="677">
        <v>0.08</v>
      </c>
      <c r="DI3" s="674" t="s">
        <v>369</v>
      </c>
      <c r="DJ3" s="674" t="s">
        <v>366</v>
      </c>
      <c r="DK3" s="674" t="s">
        <v>362</v>
      </c>
      <c r="DL3" s="674" t="s">
        <v>545</v>
      </c>
      <c r="DM3" s="674" t="s">
        <v>362</v>
      </c>
      <c r="DN3" s="674" t="s">
        <v>366</v>
      </c>
      <c r="DO3" s="674" t="s">
        <v>369</v>
      </c>
      <c r="DP3" s="674" t="s">
        <v>545</v>
      </c>
      <c r="DQ3" s="674" t="s">
        <v>546</v>
      </c>
      <c r="DR3" s="674" t="s">
        <v>552</v>
      </c>
      <c r="DS3" s="674" t="s">
        <v>547</v>
      </c>
      <c r="DT3" s="674" t="s">
        <v>558</v>
      </c>
      <c r="DU3" s="674" t="s">
        <v>557</v>
      </c>
      <c r="DV3" s="674" t="s">
        <v>362</v>
      </c>
      <c r="DW3" s="674" t="s">
        <v>366</v>
      </c>
      <c r="DX3" s="674" t="s">
        <v>369</v>
      </c>
      <c r="DY3" s="674" t="s">
        <v>366</v>
      </c>
      <c r="DZ3" s="674" t="s">
        <v>545</v>
      </c>
      <c r="EA3" s="674" t="s">
        <v>552</v>
      </c>
      <c r="EB3" s="674" t="s">
        <v>547</v>
      </c>
      <c r="EC3" s="674" t="s">
        <v>546</v>
      </c>
      <c r="ED3" s="674" t="s">
        <v>558</v>
      </c>
      <c r="EE3" s="674" t="s">
        <v>549</v>
      </c>
      <c r="EF3" s="674" t="s">
        <v>557</v>
      </c>
      <c r="EG3" s="674" t="s">
        <v>730</v>
      </c>
      <c r="EH3" s="674" t="s">
        <v>362</v>
      </c>
      <c r="EI3" s="674" t="s">
        <v>545</v>
      </c>
      <c r="EJ3" s="674" t="s">
        <v>366</v>
      </c>
      <c r="EK3" s="674" t="s">
        <v>545</v>
      </c>
      <c r="EL3" s="674" t="s">
        <v>547</v>
      </c>
      <c r="EM3" s="674" t="s">
        <v>362</v>
      </c>
      <c r="EN3" s="674" t="s">
        <v>369</v>
      </c>
      <c r="EO3" s="674" t="s">
        <v>552</v>
      </c>
      <c r="EP3" s="674" t="s">
        <v>366</v>
      </c>
      <c r="EQ3" s="674" t="s">
        <v>545</v>
      </c>
      <c r="ER3" s="674" t="s">
        <v>557</v>
      </c>
      <c r="ES3" s="674" t="s">
        <v>362</v>
      </c>
      <c r="ET3" s="674" t="s">
        <v>558</v>
      </c>
      <c r="EU3" s="674" t="s">
        <v>369</v>
      </c>
      <c r="EV3" s="674" t="s">
        <v>552</v>
      </c>
      <c r="EW3" s="674" t="s">
        <v>546</v>
      </c>
      <c r="EX3" s="397"/>
      <c r="EY3" s="397"/>
    </row>
    <row r="4" spans="1:155" ht="15.75" customHeight="1">
      <c r="A4" s="672">
        <v>45538.431888969906</v>
      </c>
      <c r="B4" s="673">
        <v>200</v>
      </c>
      <c r="C4" s="674">
        <v>222913</v>
      </c>
      <c r="D4" s="689" t="s">
        <v>721</v>
      </c>
      <c r="E4" s="674" t="s">
        <v>731</v>
      </c>
      <c r="F4" s="674" t="s">
        <v>642</v>
      </c>
      <c r="G4" s="674" t="s">
        <v>560</v>
      </c>
      <c r="H4" s="674" t="s">
        <v>560</v>
      </c>
      <c r="I4" s="674" t="s">
        <v>560</v>
      </c>
      <c r="J4" s="674" t="s">
        <v>560</v>
      </c>
      <c r="K4" s="674" t="s">
        <v>561</v>
      </c>
      <c r="L4" s="674" t="s">
        <v>561</v>
      </c>
      <c r="M4" s="674" t="s">
        <v>560</v>
      </c>
      <c r="N4" s="674" t="s">
        <v>560</v>
      </c>
      <c r="O4" s="674" t="s">
        <v>560</v>
      </c>
      <c r="P4" s="674" t="s">
        <v>560</v>
      </c>
      <c r="Q4" s="674" t="s">
        <v>560</v>
      </c>
      <c r="R4" s="674" t="s">
        <v>560</v>
      </c>
      <c r="S4" s="674" t="s">
        <v>560</v>
      </c>
      <c r="T4" s="674" t="s">
        <v>560</v>
      </c>
      <c r="U4" s="674" t="s">
        <v>560</v>
      </c>
      <c r="V4" s="674" t="s">
        <v>560</v>
      </c>
      <c r="W4" s="674" t="s">
        <v>561</v>
      </c>
      <c r="X4" s="674" t="s">
        <v>560</v>
      </c>
      <c r="Y4" s="674" t="s">
        <v>560</v>
      </c>
      <c r="Z4" s="674" t="s">
        <v>560</v>
      </c>
      <c r="AA4" s="674" t="s">
        <v>560</v>
      </c>
      <c r="AB4" s="674" t="s">
        <v>560</v>
      </c>
      <c r="AC4" s="674" t="s">
        <v>560</v>
      </c>
      <c r="AD4" s="674" t="s">
        <v>560</v>
      </c>
      <c r="AE4" s="674" t="s">
        <v>366</v>
      </c>
      <c r="AF4" s="674" t="s">
        <v>545</v>
      </c>
      <c r="AG4" s="674" t="s">
        <v>369</v>
      </c>
      <c r="AH4" s="674" t="s">
        <v>546</v>
      </c>
      <c r="AI4" s="674" t="s">
        <v>547</v>
      </c>
      <c r="AJ4" s="674" t="s">
        <v>548</v>
      </c>
      <c r="AK4" s="674" t="s">
        <v>549</v>
      </c>
      <c r="AL4" s="674" t="s">
        <v>550</v>
      </c>
      <c r="AM4" s="674" t="s">
        <v>562</v>
      </c>
      <c r="AN4" s="674" t="s">
        <v>563</v>
      </c>
      <c r="AO4" s="674" t="s">
        <v>564</v>
      </c>
      <c r="AP4" s="674" t="s">
        <v>551</v>
      </c>
      <c r="AQ4" s="674" t="s">
        <v>360</v>
      </c>
      <c r="AR4" s="674" t="s">
        <v>565</v>
      </c>
      <c r="AS4" s="674" t="s">
        <v>566</v>
      </c>
      <c r="AT4" s="674" t="s">
        <v>369</v>
      </c>
      <c r="AU4" s="674" t="s">
        <v>546</v>
      </c>
      <c r="AV4" s="674" t="s">
        <v>362</v>
      </c>
      <c r="AW4" s="674" t="s">
        <v>552</v>
      </c>
      <c r="AX4" s="674" t="s">
        <v>366</v>
      </c>
      <c r="AY4" s="674" t="s">
        <v>559</v>
      </c>
      <c r="AZ4" s="674" t="s">
        <v>553</v>
      </c>
      <c r="BA4" s="674" t="s">
        <v>554</v>
      </c>
      <c r="BB4" s="674" t="s">
        <v>555</v>
      </c>
      <c r="BC4" s="674" t="s">
        <v>556</v>
      </c>
      <c r="BD4" s="674" t="s">
        <v>366</v>
      </c>
      <c r="BE4" s="674" t="s">
        <v>369</v>
      </c>
      <c r="BF4" s="674" t="s">
        <v>362</v>
      </c>
      <c r="BG4" s="674" t="s">
        <v>366</v>
      </c>
      <c r="BH4" s="674" t="s">
        <v>548</v>
      </c>
      <c r="BI4" s="674" t="s">
        <v>549</v>
      </c>
      <c r="BJ4" s="674" t="s">
        <v>550</v>
      </c>
      <c r="BK4" s="674" t="s">
        <v>546</v>
      </c>
      <c r="BL4" s="674" t="s">
        <v>545</v>
      </c>
      <c r="BM4" s="674" t="s">
        <v>557</v>
      </c>
      <c r="BN4" s="674" t="s">
        <v>362</v>
      </c>
      <c r="BO4" s="674" t="s">
        <v>369</v>
      </c>
      <c r="BP4" s="674" t="s">
        <v>552</v>
      </c>
      <c r="BQ4" s="674" t="s">
        <v>369</v>
      </c>
      <c r="BR4" s="674" t="s">
        <v>547</v>
      </c>
      <c r="BS4" s="674" t="s">
        <v>546</v>
      </c>
      <c r="BT4" s="674" t="s">
        <v>366</v>
      </c>
      <c r="BU4" s="674" t="s">
        <v>545</v>
      </c>
      <c r="BV4" s="674" t="s">
        <v>545</v>
      </c>
      <c r="BW4" s="674" t="s">
        <v>552</v>
      </c>
      <c r="BX4" s="674" t="s">
        <v>369</v>
      </c>
      <c r="BY4" s="674" t="s">
        <v>547</v>
      </c>
      <c r="BZ4" s="674" t="s">
        <v>546</v>
      </c>
      <c r="CA4" s="674" t="s">
        <v>369</v>
      </c>
      <c r="CB4" s="674" t="s">
        <v>366</v>
      </c>
      <c r="CC4" s="674" t="s">
        <v>362</v>
      </c>
      <c r="CD4" s="674" t="s">
        <v>362</v>
      </c>
      <c r="CE4" s="674" t="s">
        <v>362</v>
      </c>
      <c r="CF4" s="674" t="s">
        <v>366</v>
      </c>
      <c r="CG4" s="674" t="s">
        <v>552</v>
      </c>
      <c r="CH4" s="674" t="s">
        <v>366</v>
      </c>
      <c r="CI4" s="674" t="s">
        <v>362</v>
      </c>
      <c r="CJ4" s="674" t="s">
        <v>545</v>
      </c>
      <c r="CK4" s="674" t="s">
        <v>362</v>
      </c>
      <c r="CL4" s="674" t="s">
        <v>369</v>
      </c>
      <c r="CM4" s="674" t="s">
        <v>546</v>
      </c>
      <c r="CN4" s="674" t="s">
        <v>369</v>
      </c>
      <c r="CO4" s="674" t="s">
        <v>362</v>
      </c>
      <c r="CP4" s="674" t="s">
        <v>557</v>
      </c>
      <c r="CQ4" s="674" t="s">
        <v>546</v>
      </c>
      <c r="CR4" s="674" t="s">
        <v>362</v>
      </c>
      <c r="CS4" s="674" t="s">
        <v>558</v>
      </c>
      <c r="CT4" s="674" t="s">
        <v>366</v>
      </c>
      <c r="CU4" s="674" t="s">
        <v>362</v>
      </c>
      <c r="CV4" s="674" t="s">
        <v>547</v>
      </c>
      <c r="CW4" s="674" t="s">
        <v>547</v>
      </c>
      <c r="CX4" s="674" t="s">
        <v>545</v>
      </c>
      <c r="CY4" s="674" t="s">
        <v>366</v>
      </c>
      <c r="CZ4" s="674" t="s">
        <v>545</v>
      </c>
      <c r="DA4" s="674" t="s">
        <v>362</v>
      </c>
      <c r="DB4" s="677">
        <v>0.75</v>
      </c>
      <c r="DC4" s="677">
        <v>0.9</v>
      </c>
      <c r="DD4" s="674">
        <v>28800</v>
      </c>
      <c r="DE4" s="677">
        <v>1.25</v>
      </c>
      <c r="DF4" s="674" t="s">
        <v>623</v>
      </c>
      <c r="DG4" s="677">
        <v>0.85</v>
      </c>
      <c r="DH4" s="677">
        <v>0.08</v>
      </c>
      <c r="DI4" s="674" t="s">
        <v>369</v>
      </c>
      <c r="DJ4" s="674" t="s">
        <v>366</v>
      </c>
      <c r="DK4" s="674" t="s">
        <v>362</v>
      </c>
      <c r="DL4" s="674" t="s">
        <v>545</v>
      </c>
      <c r="DM4" s="674" t="s">
        <v>362</v>
      </c>
      <c r="DN4" s="674" t="s">
        <v>366</v>
      </c>
      <c r="DO4" s="674" t="s">
        <v>369</v>
      </c>
      <c r="DP4" s="674" t="s">
        <v>545</v>
      </c>
      <c r="DQ4" s="674" t="s">
        <v>552</v>
      </c>
      <c r="DR4" s="674" t="s">
        <v>546</v>
      </c>
      <c r="DS4" s="674" t="s">
        <v>547</v>
      </c>
      <c r="DT4" s="674" t="s">
        <v>558</v>
      </c>
      <c r="DU4" s="674" t="s">
        <v>557</v>
      </c>
      <c r="DV4" s="674" t="s">
        <v>362</v>
      </c>
      <c r="DW4" s="674" t="s">
        <v>366</v>
      </c>
      <c r="DX4" s="674" t="s">
        <v>369</v>
      </c>
      <c r="DY4" s="674" t="s">
        <v>366</v>
      </c>
      <c r="DZ4" s="674" t="s">
        <v>545</v>
      </c>
      <c r="EA4" s="674" t="s">
        <v>552</v>
      </c>
      <c r="EB4" s="674" t="s">
        <v>547</v>
      </c>
      <c r="EC4" s="674" t="s">
        <v>546</v>
      </c>
      <c r="ED4" s="674" t="s">
        <v>558</v>
      </c>
      <c r="EE4" s="674" t="s">
        <v>549</v>
      </c>
      <c r="EF4" s="674" t="s">
        <v>557</v>
      </c>
      <c r="EG4" s="390" t="s">
        <v>362</v>
      </c>
      <c r="EH4" s="674" t="s">
        <v>366</v>
      </c>
      <c r="EI4" s="674" t="s">
        <v>545</v>
      </c>
      <c r="EJ4" s="674" t="s">
        <v>366</v>
      </c>
      <c r="EK4" s="674" t="s">
        <v>545</v>
      </c>
      <c r="EL4" s="674" t="s">
        <v>547</v>
      </c>
      <c r="EM4" s="674" t="s">
        <v>362</v>
      </c>
      <c r="EN4" s="674" t="s">
        <v>369</v>
      </c>
      <c r="EO4" s="674" t="s">
        <v>552</v>
      </c>
      <c r="EP4" s="674" t="s">
        <v>366</v>
      </c>
      <c r="EQ4" s="674" t="s">
        <v>545</v>
      </c>
      <c r="ER4" s="674" t="s">
        <v>557</v>
      </c>
      <c r="ES4" s="674" t="s">
        <v>362</v>
      </c>
      <c r="ET4" s="674" t="s">
        <v>558</v>
      </c>
      <c r="EU4" s="674" t="s">
        <v>369</v>
      </c>
      <c r="EV4" s="674" t="s">
        <v>552</v>
      </c>
      <c r="EW4" s="674" t="s">
        <v>546</v>
      </c>
      <c r="EX4" s="397"/>
      <c r="EY4" s="397"/>
    </row>
    <row r="5" spans="1:155" ht="15.75" customHeight="1">
      <c r="A5" s="672">
        <v>45538.434847384255</v>
      </c>
      <c r="B5" s="673">
        <v>200</v>
      </c>
      <c r="C5" s="674">
        <v>222128</v>
      </c>
      <c r="D5" s="689" t="s">
        <v>716</v>
      </c>
      <c r="E5" s="675" t="s">
        <v>652</v>
      </c>
      <c r="F5" s="674" t="s">
        <v>717</v>
      </c>
      <c r="G5" s="674" t="s">
        <v>560</v>
      </c>
      <c r="H5" s="674" t="s">
        <v>560</v>
      </c>
      <c r="I5" s="674" t="s">
        <v>560</v>
      </c>
      <c r="J5" s="674" t="s">
        <v>560</v>
      </c>
      <c r="K5" s="674" t="s">
        <v>561</v>
      </c>
      <c r="L5" s="674" t="s">
        <v>561</v>
      </c>
      <c r="M5" s="674" t="s">
        <v>560</v>
      </c>
      <c r="N5" s="674" t="s">
        <v>560</v>
      </c>
      <c r="O5" s="674" t="s">
        <v>560</v>
      </c>
      <c r="P5" s="674" t="s">
        <v>560</v>
      </c>
      <c r="Q5" s="674" t="s">
        <v>560</v>
      </c>
      <c r="R5" s="674" t="s">
        <v>560</v>
      </c>
      <c r="S5" s="674" t="s">
        <v>560</v>
      </c>
      <c r="T5" s="674" t="s">
        <v>560</v>
      </c>
      <c r="U5" s="674" t="s">
        <v>560</v>
      </c>
      <c r="V5" s="674" t="s">
        <v>560</v>
      </c>
      <c r="W5" s="674" t="s">
        <v>561</v>
      </c>
      <c r="X5" s="674" t="s">
        <v>560</v>
      </c>
      <c r="Y5" s="674" t="s">
        <v>560</v>
      </c>
      <c r="Z5" s="674" t="s">
        <v>560</v>
      </c>
      <c r="AA5" s="674" t="s">
        <v>560</v>
      </c>
      <c r="AB5" s="674" t="s">
        <v>560</v>
      </c>
      <c r="AC5" s="674" t="s">
        <v>560</v>
      </c>
      <c r="AD5" s="674" t="s">
        <v>560</v>
      </c>
      <c r="AE5" s="674" t="s">
        <v>366</v>
      </c>
      <c r="AF5" s="674" t="s">
        <v>545</v>
      </c>
      <c r="AG5" s="674" t="s">
        <v>369</v>
      </c>
      <c r="AH5" s="674" t="s">
        <v>546</v>
      </c>
      <c r="AI5" s="674" t="s">
        <v>547</v>
      </c>
      <c r="AJ5" s="674" t="s">
        <v>548</v>
      </c>
      <c r="AK5" s="674" t="s">
        <v>549</v>
      </c>
      <c r="AL5" s="674" t="s">
        <v>550</v>
      </c>
      <c r="AM5" s="674" t="s">
        <v>562</v>
      </c>
      <c r="AN5" s="674" t="s">
        <v>563</v>
      </c>
      <c r="AO5" s="674" t="s">
        <v>564</v>
      </c>
      <c r="AP5" s="674" t="s">
        <v>551</v>
      </c>
      <c r="AQ5" s="674" t="s">
        <v>360</v>
      </c>
      <c r="AR5" s="674" t="s">
        <v>565</v>
      </c>
      <c r="AS5" s="674" t="s">
        <v>566</v>
      </c>
      <c r="AT5" s="674" t="s">
        <v>369</v>
      </c>
      <c r="AU5" s="674" t="s">
        <v>546</v>
      </c>
      <c r="AV5" s="674" t="s">
        <v>362</v>
      </c>
      <c r="AW5" s="674" t="s">
        <v>552</v>
      </c>
      <c r="AX5" s="674" t="s">
        <v>366</v>
      </c>
      <c r="AY5" s="674" t="s">
        <v>559</v>
      </c>
      <c r="AZ5" s="674" t="s">
        <v>553</v>
      </c>
      <c r="BA5" s="674" t="s">
        <v>554</v>
      </c>
      <c r="BB5" s="674" t="s">
        <v>555</v>
      </c>
      <c r="BC5" s="674" t="s">
        <v>556</v>
      </c>
      <c r="BD5" s="674" t="s">
        <v>366</v>
      </c>
      <c r="BE5" s="674" t="s">
        <v>369</v>
      </c>
      <c r="BF5" s="674" t="s">
        <v>362</v>
      </c>
      <c r="BG5" s="674" t="s">
        <v>366</v>
      </c>
      <c r="BH5" s="674" t="s">
        <v>548</v>
      </c>
      <c r="BI5" s="674" t="s">
        <v>549</v>
      </c>
      <c r="BJ5" s="674" t="s">
        <v>550</v>
      </c>
      <c r="BK5" s="674" t="s">
        <v>546</v>
      </c>
      <c r="BL5" s="674" t="s">
        <v>545</v>
      </c>
      <c r="BM5" s="674" t="s">
        <v>718</v>
      </c>
      <c r="BN5" s="674" t="s">
        <v>362</v>
      </c>
      <c r="BO5" s="674" t="s">
        <v>369</v>
      </c>
      <c r="BP5" s="674" t="s">
        <v>552</v>
      </c>
      <c r="BQ5" s="674" t="s">
        <v>369</v>
      </c>
      <c r="BR5" s="674" t="s">
        <v>547</v>
      </c>
      <c r="BS5" s="674" t="s">
        <v>546</v>
      </c>
      <c r="BT5" s="674" t="s">
        <v>366</v>
      </c>
      <c r="BU5" s="674" t="s">
        <v>545</v>
      </c>
      <c r="BV5" s="674" t="s">
        <v>545</v>
      </c>
      <c r="BW5" s="674" t="s">
        <v>552</v>
      </c>
      <c r="BX5" s="674" t="s">
        <v>369</v>
      </c>
      <c r="BY5" s="674" t="s">
        <v>547</v>
      </c>
      <c r="BZ5" s="674" t="s">
        <v>546</v>
      </c>
      <c r="CA5" s="674" t="s">
        <v>369</v>
      </c>
      <c r="CB5" s="674" t="s">
        <v>366</v>
      </c>
      <c r="CC5" s="674" t="s">
        <v>362</v>
      </c>
      <c r="CD5" s="674" t="s">
        <v>362</v>
      </c>
      <c r="CE5" s="674" t="s">
        <v>362</v>
      </c>
      <c r="CF5" s="674" t="s">
        <v>366</v>
      </c>
      <c r="CG5" s="674" t="s">
        <v>552</v>
      </c>
      <c r="CH5" s="674" t="s">
        <v>366</v>
      </c>
      <c r="CI5" s="674" t="s">
        <v>362</v>
      </c>
      <c r="CJ5" s="674" t="s">
        <v>545</v>
      </c>
      <c r="CK5" s="674" t="s">
        <v>366</v>
      </c>
      <c r="CL5" s="674" t="s">
        <v>369</v>
      </c>
      <c r="CM5" s="674" t="s">
        <v>546</v>
      </c>
      <c r="CN5" s="674" t="s">
        <v>369</v>
      </c>
      <c r="CO5" s="674" t="s">
        <v>362</v>
      </c>
      <c r="CP5" s="674" t="s">
        <v>718</v>
      </c>
      <c r="CQ5" s="674" t="s">
        <v>546</v>
      </c>
      <c r="CR5" s="674" t="s">
        <v>362</v>
      </c>
      <c r="CS5" s="674" t="s">
        <v>558</v>
      </c>
      <c r="CT5" s="674" t="s">
        <v>366</v>
      </c>
      <c r="CU5" s="674" t="s">
        <v>362</v>
      </c>
      <c r="CV5" s="674" t="s">
        <v>547</v>
      </c>
      <c r="CW5" s="674" t="s">
        <v>547</v>
      </c>
      <c r="CX5" s="674" t="s">
        <v>545</v>
      </c>
      <c r="CY5" s="674" t="s">
        <v>366</v>
      </c>
      <c r="CZ5" s="674" t="s">
        <v>545</v>
      </c>
      <c r="DA5" s="674" t="s">
        <v>362</v>
      </c>
      <c r="DB5" s="677">
        <v>0.75</v>
      </c>
      <c r="DC5" s="677">
        <v>0.9</v>
      </c>
      <c r="DD5" s="674">
        <v>28800</v>
      </c>
      <c r="DE5" s="674">
        <v>125</v>
      </c>
      <c r="DF5" s="674" t="s">
        <v>623</v>
      </c>
      <c r="DG5" s="677">
        <v>0.85</v>
      </c>
      <c r="DH5" s="677">
        <v>0.08</v>
      </c>
      <c r="DI5" s="674" t="s">
        <v>369</v>
      </c>
      <c r="DJ5" s="674" t="s">
        <v>366</v>
      </c>
      <c r="DK5" s="674" t="s">
        <v>362</v>
      </c>
      <c r="DL5" s="674" t="s">
        <v>545</v>
      </c>
      <c r="DM5" s="674" t="s">
        <v>362</v>
      </c>
      <c r="DN5" s="674" t="s">
        <v>366</v>
      </c>
      <c r="DO5" s="674" t="s">
        <v>369</v>
      </c>
      <c r="DP5" s="674" t="s">
        <v>545</v>
      </c>
      <c r="DQ5" s="674" t="s">
        <v>546</v>
      </c>
      <c r="DR5" s="674" t="s">
        <v>552</v>
      </c>
      <c r="DS5" s="674" t="s">
        <v>547</v>
      </c>
      <c r="DT5" s="674" t="s">
        <v>558</v>
      </c>
      <c r="DU5" s="674" t="s">
        <v>718</v>
      </c>
      <c r="DV5" s="674" t="s">
        <v>362</v>
      </c>
      <c r="DW5" s="674" t="s">
        <v>366</v>
      </c>
      <c r="DX5" s="674" t="s">
        <v>369</v>
      </c>
      <c r="DY5" s="674" t="s">
        <v>366</v>
      </c>
      <c r="DZ5" s="674" t="s">
        <v>545</v>
      </c>
      <c r="EA5" s="674" t="s">
        <v>552</v>
      </c>
      <c r="EB5" s="674" t="s">
        <v>546</v>
      </c>
      <c r="EC5" s="674" t="s">
        <v>547</v>
      </c>
      <c r="ED5" s="674" t="s">
        <v>558</v>
      </c>
      <c r="EE5" s="674" t="s">
        <v>718</v>
      </c>
      <c r="EF5" s="674" t="s">
        <v>549</v>
      </c>
      <c r="EG5" s="674" t="s">
        <v>362</v>
      </c>
      <c r="EH5" s="674" t="s">
        <v>366</v>
      </c>
      <c r="EI5" s="674" t="s">
        <v>545</v>
      </c>
      <c r="EJ5" s="674" t="s">
        <v>366</v>
      </c>
      <c r="EK5" s="674" t="s">
        <v>547</v>
      </c>
      <c r="EL5" s="674" t="s">
        <v>545</v>
      </c>
      <c r="EM5" s="674" t="s">
        <v>362</v>
      </c>
      <c r="EN5" s="674" t="s">
        <v>369</v>
      </c>
      <c r="EO5" s="674" t="s">
        <v>552</v>
      </c>
      <c r="EP5" s="674" t="s">
        <v>545</v>
      </c>
      <c r="EQ5" s="674" t="s">
        <v>366</v>
      </c>
      <c r="ER5" s="674" t="s">
        <v>718</v>
      </c>
      <c r="ES5" s="674" t="s">
        <v>362</v>
      </c>
      <c r="ET5" s="674" t="s">
        <v>558</v>
      </c>
      <c r="EU5" s="674" t="s">
        <v>369</v>
      </c>
      <c r="EV5" s="674" t="s">
        <v>552</v>
      </c>
      <c r="EW5" s="674" t="s">
        <v>546</v>
      </c>
      <c r="EX5" s="397"/>
      <c r="EY5" s="397"/>
    </row>
    <row r="6" spans="1:155" ht="15.75" customHeight="1">
      <c r="A6" s="672">
        <v>45538.436053831014</v>
      </c>
      <c r="B6" s="673">
        <v>200</v>
      </c>
      <c r="C6" s="674">
        <v>221812</v>
      </c>
      <c r="D6" s="689" t="s">
        <v>695</v>
      </c>
      <c r="E6" s="675" t="s">
        <v>641</v>
      </c>
      <c r="F6" s="674" t="s">
        <v>642</v>
      </c>
      <c r="G6" s="674" t="s">
        <v>560</v>
      </c>
      <c r="H6" s="674" t="s">
        <v>560</v>
      </c>
      <c r="I6" s="674" t="s">
        <v>560</v>
      </c>
      <c r="J6" s="674" t="s">
        <v>560</v>
      </c>
      <c r="K6" s="674" t="s">
        <v>561</v>
      </c>
      <c r="L6" s="674" t="s">
        <v>561</v>
      </c>
      <c r="M6" s="674" t="s">
        <v>560</v>
      </c>
      <c r="N6" s="674" t="s">
        <v>560</v>
      </c>
      <c r="O6" s="674" t="s">
        <v>560</v>
      </c>
      <c r="P6" s="674" t="s">
        <v>560</v>
      </c>
      <c r="Q6" s="674" t="s">
        <v>560</v>
      </c>
      <c r="R6" s="674" t="s">
        <v>560</v>
      </c>
      <c r="S6" s="674" t="s">
        <v>560</v>
      </c>
      <c r="T6" s="674" t="s">
        <v>560</v>
      </c>
      <c r="U6" s="674" t="s">
        <v>560</v>
      </c>
      <c r="V6" s="674" t="s">
        <v>560</v>
      </c>
      <c r="W6" s="674" t="s">
        <v>561</v>
      </c>
      <c r="X6" s="674" t="s">
        <v>560</v>
      </c>
      <c r="Y6" s="674" t="s">
        <v>560</v>
      </c>
      <c r="Z6" s="674" t="s">
        <v>560</v>
      </c>
      <c r="AA6" s="674" t="s">
        <v>560</v>
      </c>
      <c r="AB6" s="674" t="s">
        <v>560</v>
      </c>
      <c r="AC6" s="674" t="s">
        <v>560</v>
      </c>
      <c r="AD6" s="674" t="s">
        <v>560</v>
      </c>
      <c r="AE6" s="674" t="s">
        <v>366</v>
      </c>
      <c r="AF6" s="674" t="s">
        <v>545</v>
      </c>
      <c r="AG6" s="674" t="s">
        <v>369</v>
      </c>
      <c r="AH6" s="674" t="s">
        <v>546</v>
      </c>
      <c r="AI6" s="674" t="s">
        <v>547</v>
      </c>
      <c r="AJ6" s="674" t="s">
        <v>548</v>
      </c>
      <c r="AK6" s="674" t="s">
        <v>549</v>
      </c>
      <c r="AL6" s="674" t="s">
        <v>550</v>
      </c>
      <c r="AM6" s="674" t="s">
        <v>562</v>
      </c>
      <c r="AN6" s="674" t="s">
        <v>563</v>
      </c>
      <c r="AO6" s="674" t="s">
        <v>564</v>
      </c>
      <c r="AP6" s="674" t="s">
        <v>551</v>
      </c>
      <c r="AQ6" s="674" t="s">
        <v>360</v>
      </c>
      <c r="AR6" s="674" t="s">
        <v>565</v>
      </c>
      <c r="AS6" s="674" t="s">
        <v>566</v>
      </c>
      <c r="AT6" s="674" t="s">
        <v>369</v>
      </c>
      <c r="AU6" s="674" t="s">
        <v>546</v>
      </c>
      <c r="AV6" s="674" t="s">
        <v>362</v>
      </c>
      <c r="AW6" s="674" t="s">
        <v>552</v>
      </c>
      <c r="AX6" s="674" t="s">
        <v>366</v>
      </c>
      <c r="AY6" s="674" t="s">
        <v>559</v>
      </c>
      <c r="AZ6" s="674" t="s">
        <v>553</v>
      </c>
      <c r="BA6" s="674" t="s">
        <v>554</v>
      </c>
      <c r="BB6" s="674" t="s">
        <v>555</v>
      </c>
      <c r="BC6" s="674" t="s">
        <v>556</v>
      </c>
      <c r="BD6" s="674" t="s">
        <v>366</v>
      </c>
      <c r="BE6" s="674" t="s">
        <v>369</v>
      </c>
      <c r="BF6" s="674" t="s">
        <v>362</v>
      </c>
      <c r="BG6" s="674" t="s">
        <v>366</v>
      </c>
      <c r="BH6" s="674" t="s">
        <v>548</v>
      </c>
      <c r="BI6" s="674" t="s">
        <v>549</v>
      </c>
      <c r="BJ6" s="674" t="s">
        <v>550</v>
      </c>
      <c r="BK6" s="674" t="s">
        <v>546</v>
      </c>
      <c r="BL6" s="674" t="s">
        <v>545</v>
      </c>
      <c r="BM6" s="674" t="s">
        <v>557</v>
      </c>
      <c r="BN6" s="674" t="s">
        <v>362</v>
      </c>
      <c r="BO6" s="674" t="s">
        <v>369</v>
      </c>
      <c r="BP6" s="674" t="s">
        <v>552</v>
      </c>
      <c r="BQ6" s="674" t="s">
        <v>369</v>
      </c>
      <c r="BR6" s="674" t="s">
        <v>547</v>
      </c>
      <c r="BS6" s="674" t="s">
        <v>546</v>
      </c>
      <c r="BT6" s="674" t="s">
        <v>366</v>
      </c>
      <c r="BU6" s="674" t="s">
        <v>545</v>
      </c>
      <c r="BV6" s="674" t="s">
        <v>545</v>
      </c>
      <c r="BW6" s="674" t="s">
        <v>552</v>
      </c>
      <c r="BX6" s="674" t="s">
        <v>369</v>
      </c>
      <c r="BY6" s="674" t="s">
        <v>547</v>
      </c>
      <c r="BZ6" s="674" t="s">
        <v>546</v>
      </c>
      <c r="CA6" s="674" t="s">
        <v>369</v>
      </c>
      <c r="CB6" s="674" t="s">
        <v>366</v>
      </c>
      <c r="CC6" s="674" t="s">
        <v>362</v>
      </c>
      <c r="CD6" s="674" t="s">
        <v>362</v>
      </c>
      <c r="CE6" s="674" t="s">
        <v>362</v>
      </c>
      <c r="CF6" s="674" t="s">
        <v>366</v>
      </c>
      <c r="CG6" s="674" t="s">
        <v>552</v>
      </c>
      <c r="CH6" s="674" t="s">
        <v>366</v>
      </c>
      <c r="CI6" s="674" t="s">
        <v>362</v>
      </c>
      <c r="CJ6" s="674" t="s">
        <v>545</v>
      </c>
      <c r="CK6" s="674" t="s">
        <v>362</v>
      </c>
      <c r="CL6" s="674" t="s">
        <v>369</v>
      </c>
      <c r="CM6" s="674" t="s">
        <v>546</v>
      </c>
      <c r="CN6" s="674" t="s">
        <v>369</v>
      </c>
      <c r="CO6" s="674" t="s">
        <v>362</v>
      </c>
      <c r="CP6" s="674" t="s">
        <v>557</v>
      </c>
      <c r="CQ6" s="674" t="s">
        <v>546</v>
      </c>
      <c r="CR6" s="674" t="s">
        <v>362</v>
      </c>
      <c r="CS6" s="674" t="s">
        <v>558</v>
      </c>
      <c r="CT6" s="674" t="s">
        <v>366</v>
      </c>
      <c r="CU6" s="674" t="s">
        <v>362</v>
      </c>
      <c r="CV6" s="674" t="s">
        <v>547</v>
      </c>
      <c r="CW6" s="674" t="s">
        <v>547</v>
      </c>
      <c r="CX6" s="674" t="s">
        <v>545</v>
      </c>
      <c r="CY6" s="674" t="s">
        <v>366</v>
      </c>
      <c r="CZ6" s="674" t="s">
        <v>545</v>
      </c>
      <c r="DA6" s="674" t="s">
        <v>362</v>
      </c>
      <c r="DB6" s="677">
        <v>0.75</v>
      </c>
      <c r="DC6" s="677">
        <v>0.9</v>
      </c>
      <c r="DD6" s="674">
        <v>28800</v>
      </c>
      <c r="DE6" s="674">
        <v>125</v>
      </c>
      <c r="DF6" s="674" t="s">
        <v>623</v>
      </c>
      <c r="DG6" s="677">
        <v>0.85</v>
      </c>
      <c r="DH6" s="677">
        <v>0.08</v>
      </c>
      <c r="DI6" s="674" t="s">
        <v>369</v>
      </c>
      <c r="DJ6" s="674" t="s">
        <v>366</v>
      </c>
      <c r="DK6" s="674" t="s">
        <v>362</v>
      </c>
      <c r="DL6" s="674" t="s">
        <v>545</v>
      </c>
      <c r="DM6" s="674" t="s">
        <v>362</v>
      </c>
      <c r="DN6" s="674" t="s">
        <v>366</v>
      </c>
      <c r="DO6" s="674" t="s">
        <v>369</v>
      </c>
      <c r="DP6" s="674" t="s">
        <v>545</v>
      </c>
      <c r="DQ6" s="674" t="s">
        <v>552</v>
      </c>
      <c r="DR6" s="674" t="s">
        <v>546</v>
      </c>
      <c r="DS6" s="674" t="s">
        <v>547</v>
      </c>
      <c r="DT6" s="674" t="s">
        <v>558</v>
      </c>
      <c r="DU6" s="674" t="s">
        <v>557</v>
      </c>
      <c r="DV6" s="674" t="s">
        <v>362</v>
      </c>
      <c r="DW6" s="674" t="s">
        <v>366</v>
      </c>
      <c r="DX6" s="674" t="s">
        <v>369</v>
      </c>
      <c r="DY6" s="674" t="s">
        <v>366</v>
      </c>
      <c r="DZ6" s="674" t="s">
        <v>545</v>
      </c>
      <c r="EA6" s="674" t="s">
        <v>552</v>
      </c>
      <c r="EB6" s="674" t="s">
        <v>546</v>
      </c>
      <c r="EC6" s="674" t="s">
        <v>547</v>
      </c>
      <c r="ED6" s="674" t="s">
        <v>558</v>
      </c>
      <c r="EE6" s="674" t="s">
        <v>557</v>
      </c>
      <c r="EF6" s="674" t="s">
        <v>549</v>
      </c>
      <c r="EG6" s="674" t="s">
        <v>362</v>
      </c>
      <c r="EH6" s="674" t="s">
        <v>366</v>
      </c>
      <c r="EI6" s="674" t="s">
        <v>545</v>
      </c>
      <c r="EJ6" s="674" t="s">
        <v>366</v>
      </c>
      <c r="EK6" s="674" t="s">
        <v>545</v>
      </c>
      <c r="EL6" s="674" t="s">
        <v>547</v>
      </c>
      <c r="EM6" s="674" t="s">
        <v>362</v>
      </c>
      <c r="EN6" s="674" t="s">
        <v>369</v>
      </c>
      <c r="EO6" s="674" t="s">
        <v>552</v>
      </c>
      <c r="EP6" s="674" t="s">
        <v>366</v>
      </c>
      <c r="EQ6" s="674" t="s">
        <v>545</v>
      </c>
      <c r="ER6" s="674" t="s">
        <v>557</v>
      </c>
      <c r="ES6" s="674" t="s">
        <v>362</v>
      </c>
      <c r="ET6" s="674" t="s">
        <v>558</v>
      </c>
      <c r="EU6" s="674" t="s">
        <v>369</v>
      </c>
      <c r="EV6" s="674" t="s">
        <v>552</v>
      </c>
      <c r="EW6" s="674" t="s">
        <v>546</v>
      </c>
      <c r="EX6" s="397"/>
      <c r="EY6" s="397"/>
    </row>
    <row r="7" spans="1:155" ht="15.75" customHeight="1">
      <c r="A7" s="672">
        <v>45538.437661388889</v>
      </c>
      <c r="B7" s="673">
        <v>200</v>
      </c>
      <c r="C7" s="674">
        <v>824174</v>
      </c>
      <c r="D7" s="689" t="s">
        <v>629</v>
      </c>
      <c r="E7" s="675" t="s">
        <v>618</v>
      </c>
      <c r="F7" s="674" t="s">
        <v>709</v>
      </c>
      <c r="G7" s="674" t="s">
        <v>560</v>
      </c>
      <c r="H7" s="674" t="s">
        <v>560</v>
      </c>
      <c r="I7" s="674" t="s">
        <v>560</v>
      </c>
      <c r="J7" s="674" t="s">
        <v>560</v>
      </c>
      <c r="K7" s="674" t="s">
        <v>561</v>
      </c>
      <c r="L7" s="674" t="s">
        <v>561</v>
      </c>
      <c r="M7" s="674" t="s">
        <v>560</v>
      </c>
      <c r="N7" s="674" t="s">
        <v>560</v>
      </c>
      <c r="O7" s="674" t="s">
        <v>560</v>
      </c>
      <c r="P7" s="674" t="s">
        <v>560</v>
      </c>
      <c r="Q7" s="674" t="s">
        <v>560</v>
      </c>
      <c r="R7" s="674" t="s">
        <v>560</v>
      </c>
      <c r="S7" s="674" t="s">
        <v>560</v>
      </c>
      <c r="T7" s="674" t="s">
        <v>560</v>
      </c>
      <c r="U7" s="674" t="s">
        <v>560</v>
      </c>
      <c r="V7" s="674" t="s">
        <v>560</v>
      </c>
      <c r="W7" s="674" t="s">
        <v>561</v>
      </c>
      <c r="X7" s="674" t="s">
        <v>560</v>
      </c>
      <c r="Y7" s="674" t="s">
        <v>560</v>
      </c>
      <c r="Z7" s="674" t="s">
        <v>560</v>
      </c>
      <c r="AA7" s="674" t="s">
        <v>560</v>
      </c>
      <c r="AB7" s="674" t="s">
        <v>560</v>
      </c>
      <c r="AC7" s="674" t="s">
        <v>560</v>
      </c>
      <c r="AD7" s="674" t="s">
        <v>560</v>
      </c>
      <c r="AE7" s="674" t="s">
        <v>366</v>
      </c>
      <c r="AF7" s="674" t="s">
        <v>545</v>
      </c>
      <c r="AG7" s="674" t="s">
        <v>369</v>
      </c>
      <c r="AH7" s="674" t="s">
        <v>546</v>
      </c>
      <c r="AI7" s="674" t="s">
        <v>547</v>
      </c>
      <c r="AJ7" s="674" t="s">
        <v>548</v>
      </c>
      <c r="AK7" s="674" t="s">
        <v>549</v>
      </c>
      <c r="AL7" s="674" t="s">
        <v>550</v>
      </c>
      <c r="AM7" s="674" t="s">
        <v>562</v>
      </c>
      <c r="AN7" s="674" t="s">
        <v>563</v>
      </c>
      <c r="AO7" s="674" t="s">
        <v>564</v>
      </c>
      <c r="AP7" s="674" t="s">
        <v>551</v>
      </c>
      <c r="AQ7" s="674" t="s">
        <v>360</v>
      </c>
      <c r="AR7" s="674" t="s">
        <v>565</v>
      </c>
      <c r="AS7" s="674" t="s">
        <v>566</v>
      </c>
      <c r="AT7" s="674" t="s">
        <v>369</v>
      </c>
      <c r="AU7" s="674" t="s">
        <v>546</v>
      </c>
      <c r="AV7" s="674" t="s">
        <v>362</v>
      </c>
      <c r="AW7" s="674" t="s">
        <v>552</v>
      </c>
      <c r="AX7" s="674" t="s">
        <v>366</v>
      </c>
      <c r="AY7" s="674" t="s">
        <v>559</v>
      </c>
      <c r="AZ7" s="674" t="s">
        <v>553</v>
      </c>
      <c r="BA7" s="674" t="s">
        <v>554</v>
      </c>
      <c r="BB7" s="674" t="s">
        <v>555</v>
      </c>
      <c r="BC7" s="674" t="s">
        <v>556</v>
      </c>
      <c r="BD7" s="674" t="s">
        <v>366</v>
      </c>
      <c r="BE7" s="674" t="s">
        <v>369</v>
      </c>
      <c r="BF7" s="674" t="s">
        <v>362</v>
      </c>
      <c r="BG7" s="674" t="s">
        <v>366</v>
      </c>
      <c r="BH7" s="674" t="s">
        <v>548</v>
      </c>
      <c r="BI7" s="674" t="s">
        <v>549</v>
      </c>
      <c r="BJ7" s="674" t="s">
        <v>550</v>
      </c>
      <c r="BK7" s="674" t="s">
        <v>546</v>
      </c>
      <c r="BL7" s="674" t="s">
        <v>545</v>
      </c>
      <c r="BM7" s="674" t="s">
        <v>557</v>
      </c>
      <c r="BN7" s="674" t="s">
        <v>362</v>
      </c>
      <c r="BO7" s="674" t="s">
        <v>369</v>
      </c>
      <c r="BP7" s="674" t="s">
        <v>552</v>
      </c>
      <c r="BQ7" s="674" t="s">
        <v>369</v>
      </c>
      <c r="BR7" s="674" t="s">
        <v>547</v>
      </c>
      <c r="BS7" s="674" t="s">
        <v>546</v>
      </c>
      <c r="BT7" s="674" t="s">
        <v>366</v>
      </c>
      <c r="BU7" s="674" t="s">
        <v>545</v>
      </c>
      <c r="BV7" s="674" t="s">
        <v>545</v>
      </c>
      <c r="BW7" s="674" t="s">
        <v>552</v>
      </c>
      <c r="BX7" s="674" t="s">
        <v>369</v>
      </c>
      <c r="BY7" s="674" t="s">
        <v>547</v>
      </c>
      <c r="BZ7" s="674" t="s">
        <v>546</v>
      </c>
      <c r="CA7" s="674" t="s">
        <v>369</v>
      </c>
      <c r="CB7" s="674" t="s">
        <v>366</v>
      </c>
      <c r="CC7" s="674" t="s">
        <v>362</v>
      </c>
      <c r="CD7" s="674" t="s">
        <v>362</v>
      </c>
      <c r="CE7" s="674" t="s">
        <v>362</v>
      </c>
      <c r="CF7" s="674" t="s">
        <v>366</v>
      </c>
      <c r="CG7" s="674" t="s">
        <v>552</v>
      </c>
      <c r="CH7" s="674" t="s">
        <v>366</v>
      </c>
      <c r="CI7" s="674" t="s">
        <v>362</v>
      </c>
      <c r="CJ7" s="674" t="s">
        <v>545</v>
      </c>
      <c r="CK7" s="674" t="s">
        <v>362</v>
      </c>
      <c r="CL7" s="674" t="s">
        <v>369</v>
      </c>
      <c r="CM7" s="674" t="s">
        <v>546</v>
      </c>
      <c r="CN7" s="674" t="s">
        <v>369</v>
      </c>
      <c r="CO7" s="674" t="s">
        <v>362</v>
      </c>
      <c r="CP7" s="674" t="s">
        <v>557</v>
      </c>
      <c r="CQ7" s="674" t="s">
        <v>546</v>
      </c>
      <c r="CR7" s="674" t="s">
        <v>362</v>
      </c>
      <c r="CS7" s="674" t="s">
        <v>558</v>
      </c>
      <c r="CT7" s="674" t="s">
        <v>366</v>
      </c>
      <c r="CU7" s="674" t="s">
        <v>362</v>
      </c>
      <c r="CV7" s="674" t="s">
        <v>547</v>
      </c>
      <c r="CW7" s="674" t="s">
        <v>547</v>
      </c>
      <c r="CX7" s="674" t="s">
        <v>545</v>
      </c>
      <c r="CY7" s="674" t="s">
        <v>366</v>
      </c>
      <c r="CZ7" s="674" t="s">
        <v>545</v>
      </c>
      <c r="DA7" s="674" t="s">
        <v>362</v>
      </c>
      <c r="DB7" s="674">
        <v>75</v>
      </c>
      <c r="DC7" s="674">
        <v>90</v>
      </c>
      <c r="DD7" s="674">
        <v>28800</v>
      </c>
      <c r="DE7" s="674">
        <v>125</v>
      </c>
      <c r="DF7" s="674" t="s">
        <v>623</v>
      </c>
      <c r="DG7" s="674">
        <v>85</v>
      </c>
      <c r="DH7" s="674">
        <v>8</v>
      </c>
      <c r="DI7" s="674" t="s">
        <v>369</v>
      </c>
      <c r="DJ7" s="674" t="s">
        <v>366</v>
      </c>
      <c r="DK7" s="674" t="s">
        <v>362</v>
      </c>
      <c r="DL7" s="674" t="s">
        <v>545</v>
      </c>
      <c r="DM7" s="674" t="s">
        <v>362</v>
      </c>
      <c r="DN7" s="674" t="s">
        <v>366</v>
      </c>
      <c r="DO7" s="674" t="s">
        <v>369</v>
      </c>
      <c r="DP7" s="674" t="s">
        <v>545</v>
      </c>
      <c r="DQ7" s="674" t="s">
        <v>546</v>
      </c>
      <c r="DR7" s="674" t="s">
        <v>552</v>
      </c>
      <c r="DS7" s="674" t="s">
        <v>547</v>
      </c>
      <c r="DT7" s="674" t="s">
        <v>558</v>
      </c>
      <c r="DU7" s="674" t="s">
        <v>557</v>
      </c>
      <c r="DV7" s="674" t="s">
        <v>362</v>
      </c>
      <c r="DW7" s="674" t="s">
        <v>366</v>
      </c>
      <c r="DX7" s="674" t="s">
        <v>369</v>
      </c>
      <c r="DY7" s="674" t="s">
        <v>366</v>
      </c>
      <c r="DZ7" s="674" t="s">
        <v>545</v>
      </c>
      <c r="EA7" s="674" t="s">
        <v>552</v>
      </c>
      <c r="EB7" s="674" t="s">
        <v>546</v>
      </c>
      <c r="EC7" s="674" t="s">
        <v>547</v>
      </c>
      <c r="ED7" s="674" t="s">
        <v>558</v>
      </c>
      <c r="EE7" s="674" t="s">
        <v>557</v>
      </c>
      <c r="EF7" s="674" t="s">
        <v>549</v>
      </c>
      <c r="EG7" s="674" t="s">
        <v>366</v>
      </c>
      <c r="EH7" s="674" t="s">
        <v>545</v>
      </c>
      <c r="EI7" s="674" t="s">
        <v>362</v>
      </c>
      <c r="EJ7" s="674" t="s">
        <v>366</v>
      </c>
      <c r="EK7" s="674" t="s">
        <v>547</v>
      </c>
      <c r="EL7" s="674" t="s">
        <v>545</v>
      </c>
      <c r="EM7" s="674" t="s">
        <v>362</v>
      </c>
      <c r="EN7" s="674" t="s">
        <v>369</v>
      </c>
      <c r="EO7" s="674" t="s">
        <v>552</v>
      </c>
      <c r="EP7" s="674" t="s">
        <v>545</v>
      </c>
      <c r="EQ7" s="674" t="s">
        <v>366</v>
      </c>
      <c r="ER7" s="674" t="s">
        <v>557</v>
      </c>
      <c r="ES7" s="674" t="s">
        <v>362</v>
      </c>
      <c r="ET7" s="674" t="s">
        <v>558</v>
      </c>
      <c r="EU7" s="674" t="s">
        <v>369</v>
      </c>
      <c r="EV7" s="674" t="s">
        <v>552</v>
      </c>
      <c r="EW7" s="674" t="s">
        <v>546</v>
      </c>
      <c r="EX7" s="674" t="s">
        <v>732</v>
      </c>
      <c r="EY7" s="397"/>
    </row>
    <row r="8" spans="1:155" ht="15.75" customHeight="1">
      <c r="A8" s="672">
        <v>45538.438438032405</v>
      </c>
      <c r="B8" s="673">
        <v>200</v>
      </c>
      <c r="C8" s="674">
        <v>223195</v>
      </c>
      <c r="D8" s="689" t="s">
        <v>683</v>
      </c>
      <c r="E8" s="694">
        <v>223195</v>
      </c>
      <c r="F8" s="674" t="s">
        <v>676</v>
      </c>
      <c r="G8" s="674" t="s">
        <v>560</v>
      </c>
      <c r="H8" s="674" t="s">
        <v>560</v>
      </c>
      <c r="I8" s="674" t="s">
        <v>560</v>
      </c>
      <c r="J8" s="674" t="s">
        <v>560</v>
      </c>
      <c r="K8" s="674" t="s">
        <v>561</v>
      </c>
      <c r="L8" s="674" t="s">
        <v>561</v>
      </c>
      <c r="M8" s="674" t="s">
        <v>560</v>
      </c>
      <c r="N8" s="674" t="s">
        <v>560</v>
      </c>
      <c r="O8" s="674" t="s">
        <v>560</v>
      </c>
      <c r="P8" s="674" t="s">
        <v>560</v>
      </c>
      <c r="Q8" s="674" t="s">
        <v>560</v>
      </c>
      <c r="R8" s="674" t="s">
        <v>560</v>
      </c>
      <c r="S8" s="674" t="s">
        <v>560</v>
      </c>
      <c r="T8" s="674" t="s">
        <v>560</v>
      </c>
      <c r="U8" s="674" t="s">
        <v>560</v>
      </c>
      <c r="V8" s="674" t="s">
        <v>560</v>
      </c>
      <c r="W8" s="674" t="s">
        <v>561</v>
      </c>
      <c r="X8" s="674" t="s">
        <v>560</v>
      </c>
      <c r="Y8" s="674" t="s">
        <v>560</v>
      </c>
      <c r="Z8" s="674" t="s">
        <v>560</v>
      </c>
      <c r="AA8" s="674" t="s">
        <v>560</v>
      </c>
      <c r="AB8" s="674" t="s">
        <v>560</v>
      </c>
      <c r="AC8" s="674" t="s">
        <v>560</v>
      </c>
      <c r="AD8" s="674" t="s">
        <v>560</v>
      </c>
      <c r="AE8" s="674" t="s">
        <v>366</v>
      </c>
      <c r="AF8" s="674" t="s">
        <v>545</v>
      </c>
      <c r="AG8" s="674" t="s">
        <v>369</v>
      </c>
      <c r="AH8" s="674" t="s">
        <v>546</v>
      </c>
      <c r="AI8" s="674" t="s">
        <v>547</v>
      </c>
      <c r="AJ8" s="674" t="s">
        <v>548</v>
      </c>
      <c r="AK8" s="674" t="s">
        <v>549</v>
      </c>
      <c r="AL8" s="674" t="s">
        <v>550</v>
      </c>
      <c r="AM8" s="674" t="s">
        <v>562</v>
      </c>
      <c r="AN8" s="674" t="s">
        <v>563</v>
      </c>
      <c r="AO8" s="674" t="s">
        <v>564</v>
      </c>
      <c r="AP8" s="674" t="s">
        <v>551</v>
      </c>
      <c r="AQ8" s="674" t="s">
        <v>360</v>
      </c>
      <c r="AR8" s="674" t="s">
        <v>565</v>
      </c>
      <c r="AS8" s="674" t="s">
        <v>566</v>
      </c>
      <c r="AT8" s="674" t="s">
        <v>369</v>
      </c>
      <c r="AU8" s="674" t="s">
        <v>546</v>
      </c>
      <c r="AV8" s="674" t="s">
        <v>362</v>
      </c>
      <c r="AW8" s="674" t="s">
        <v>552</v>
      </c>
      <c r="AX8" s="674" t="s">
        <v>366</v>
      </c>
      <c r="AY8" s="674" t="s">
        <v>559</v>
      </c>
      <c r="AZ8" s="674" t="s">
        <v>553</v>
      </c>
      <c r="BA8" s="674" t="s">
        <v>554</v>
      </c>
      <c r="BB8" s="674" t="s">
        <v>555</v>
      </c>
      <c r="BC8" s="674" t="s">
        <v>556</v>
      </c>
      <c r="BD8" s="674" t="s">
        <v>366</v>
      </c>
      <c r="BE8" s="674" t="s">
        <v>369</v>
      </c>
      <c r="BF8" s="674" t="s">
        <v>362</v>
      </c>
      <c r="BG8" s="674" t="s">
        <v>366</v>
      </c>
      <c r="BH8" s="674" t="s">
        <v>548</v>
      </c>
      <c r="BI8" s="674" t="s">
        <v>549</v>
      </c>
      <c r="BJ8" s="674" t="s">
        <v>550</v>
      </c>
      <c r="BK8" s="674" t="s">
        <v>546</v>
      </c>
      <c r="BL8" s="674" t="s">
        <v>545</v>
      </c>
      <c r="BM8" s="674" t="s">
        <v>557</v>
      </c>
      <c r="BN8" s="674" t="s">
        <v>362</v>
      </c>
      <c r="BO8" s="674" t="s">
        <v>369</v>
      </c>
      <c r="BP8" s="674" t="s">
        <v>552</v>
      </c>
      <c r="BQ8" s="674" t="s">
        <v>369</v>
      </c>
      <c r="BR8" s="674" t="s">
        <v>547</v>
      </c>
      <c r="BS8" s="674" t="s">
        <v>546</v>
      </c>
      <c r="BT8" s="674" t="s">
        <v>366</v>
      </c>
      <c r="BU8" s="674" t="s">
        <v>545</v>
      </c>
      <c r="BV8" s="674" t="s">
        <v>545</v>
      </c>
      <c r="BW8" s="674" t="s">
        <v>552</v>
      </c>
      <c r="BX8" s="674" t="s">
        <v>369</v>
      </c>
      <c r="BY8" s="674" t="s">
        <v>547</v>
      </c>
      <c r="BZ8" s="674" t="s">
        <v>546</v>
      </c>
      <c r="CA8" s="674" t="s">
        <v>369</v>
      </c>
      <c r="CB8" s="674" t="s">
        <v>366</v>
      </c>
      <c r="CC8" s="674" t="s">
        <v>362</v>
      </c>
      <c r="CD8" s="674" t="s">
        <v>362</v>
      </c>
      <c r="CE8" s="674" t="s">
        <v>362</v>
      </c>
      <c r="CF8" s="674" t="s">
        <v>366</v>
      </c>
      <c r="CG8" s="674" t="s">
        <v>552</v>
      </c>
      <c r="CH8" s="674" t="s">
        <v>366</v>
      </c>
      <c r="CI8" s="674" t="s">
        <v>362</v>
      </c>
      <c r="CJ8" s="674" t="s">
        <v>545</v>
      </c>
      <c r="CK8" s="674" t="s">
        <v>366</v>
      </c>
      <c r="CL8" s="674" t="s">
        <v>369</v>
      </c>
      <c r="CM8" s="674" t="s">
        <v>546</v>
      </c>
      <c r="CN8" s="674" t="s">
        <v>369</v>
      </c>
      <c r="CO8" s="674" t="s">
        <v>362</v>
      </c>
      <c r="CP8" s="674" t="s">
        <v>557</v>
      </c>
      <c r="CQ8" s="674" t="s">
        <v>546</v>
      </c>
      <c r="CR8" s="674" t="s">
        <v>362</v>
      </c>
      <c r="CS8" s="674" t="s">
        <v>558</v>
      </c>
      <c r="CT8" s="674" t="s">
        <v>366</v>
      </c>
      <c r="CU8" s="674" t="s">
        <v>362</v>
      </c>
      <c r="CV8" s="674" t="s">
        <v>547</v>
      </c>
      <c r="CW8" s="674" t="s">
        <v>547</v>
      </c>
      <c r="CX8" s="674" t="s">
        <v>545</v>
      </c>
      <c r="CY8" s="674" t="s">
        <v>366</v>
      </c>
      <c r="CZ8" s="674" t="s">
        <v>545</v>
      </c>
      <c r="DA8" s="674" t="s">
        <v>362</v>
      </c>
      <c r="DB8" s="677">
        <v>0.75</v>
      </c>
      <c r="DC8" s="677">
        <v>0.9</v>
      </c>
      <c r="DD8" s="676">
        <v>28800</v>
      </c>
      <c r="DE8" s="677">
        <v>1.25</v>
      </c>
      <c r="DF8" s="674" t="s">
        <v>623</v>
      </c>
      <c r="DG8" s="674">
        <v>85</v>
      </c>
      <c r="DH8" s="674">
        <v>8</v>
      </c>
      <c r="DI8" s="674" t="s">
        <v>369</v>
      </c>
      <c r="DJ8" s="674" t="s">
        <v>366</v>
      </c>
      <c r="DK8" s="674" t="s">
        <v>362</v>
      </c>
      <c r="DL8" s="674" t="s">
        <v>545</v>
      </c>
      <c r="DM8" s="674" t="s">
        <v>362</v>
      </c>
      <c r="DN8" s="674" t="s">
        <v>366</v>
      </c>
      <c r="DO8" s="674" t="s">
        <v>369</v>
      </c>
      <c r="DP8" s="390" t="s">
        <v>546</v>
      </c>
      <c r="DQ8" s="674" t="s">
        <v>545</v>
      </c>
      <c r="DR8" s="674" t="s">
        <v>552</v>
      </c>
      <c r="DS8" s="674" t="s">
        <v>547</v>
      </c>
      <c r="DT8" s="674" t="s">
        <v>558</v>
      </c>
      <c r="DU8" s="674" t="s">
        <v>557</v>
      </c>
      <c r="DV8" s="674" t="s">
        <v>362</v>
      </c>
      <c r="DW8" s="674" t="s">
        <v>366</v>
      </c>
      <c r="DX8" s="674" t="s">
        <v>369</v>
      </c>
      <c r="DY8" s="674" t="s">
        <v>366</v>
      </c>
      <c r="DZ8" s="674" t="s">
        <v>552</v>
      </c>
      <c r="EA8" s="674" t="s">
        <v>545</v>
      </c>
      <c r="EB8" s="674" t="s">
        <v>547</v>
      </c>
      <c r="EC8" s="674" t="s">
        <v>546</v>
      </c>
      <c r="ED8" s="674" t="s">
        <v>558</v>
      </c>
      <c r="EE8" s="674" t="s">
        <v>557</v>
      </c>
      <c r="EF8" s="674" t="s">
        <v>549</v>
      </c>
      <c r="EG8" s="674" t="s">
        <v>366</v>
      </c>
      <c r="EH8" s="674" t="s">
        <v>366</v>
      </c>
      <c r="EI8" s="674" t="s">
        <v>362</v>
      </c>
      <c r="EJ8" s="674" t="s">
        <v>545</v>
      </c>
      <c r="EK8" s="674" t="s">
        <v>545</v>
      </c>
      <c r="EL8" s="674" t="s">
        <v>547</v>
      </c>
      <c r="EM8" s="674" t="s">
        <v>362</v>
      </c>
      <c r="EN8" s="674" t="s">
        <v>369</v>
      </c>
      <c r="EO8" s="674" t="s">
        <v>552</v>
      </c>
      <c r="EP8" s="674" t="s">
        <v>366</v>
      </c>
      <c r="EQ8" s="674" t="s">
        <v>545</v>
      </c>
      <c r="ER8" s="674" t="s">
        <v>557</v>
      </c>
      <c r="ES8" s="674" t="s">
        <v>362</v>
      </c>
      <c r="ET8" s="674" t="s">
        <v>558</v>
      </c>
      <c r="EU8" s="674" t="s">
        <v>369</v>
      </c>
      <c r="EV8" s="674" t="s">
        <v>552</v>
      </c>
      <c r="EW8" s="674" t="s">
        <v>546</v>
      </c>
      <c r="EX8" s="397"/>
      <c r="EY8" s="397"/>
    </row>
    <row r="9" spans="1:155" ht="15.75" customHeight="1">
      <c r="A9" s="540"/>
      <c r="B9" s="541"/>
      <c r="C9" s="390"/>
      <c r="D9" s="390"/>
      <c r="E9" s="390"/>
      <c r="F9" s="390"/>
      <c r="G9" s="390"/>
      <c r="H9" s="390"/>
      <c r="I9" s="390"/>
      <c r="J9" s="390"/>
      <c r="K9" s="390"/>
      <c r="L9" s="390"/>
      <c r="M9" s="390"/>
      <c r="N9" s="390"/>
      <c r="O9" s="390"/>
      <c r="P9" s="390"/>
      <c r="Q9" s="390"/>
      <c r="R9" s="390"/>
      <c r="S9" s="390"/>
      <c r="T9" s="390"/>
      <c r="U9" s="390"/>
      <c r="V9" s="390"/>
      <c r="W9" s="390"/>
      <c r="X9" s="390"/>
      <c r="Y9" s="390"/>
      <c r="Z9" s="390"/>
      <c r="AA9" s="390"/>
      <c r="AB9" s="390"/>
      <c r="AC9" s="390"/>
      <c r="AD9" s="390"/>
      <c r="AE9" s="390"/>
      <c r="AF9" s="390"/>
      <c r="AG9" s="390"/>
      <c r="AH9" s="390"/>
      <c r="AI9" s="390"/>
      <c r="AJ9" s="390"/>
      <c r="AK9" s="390"/>
      <c r="AL9" s="390"/>
      <c r="AM9" s="390"/>
      <c r="AN9" s="390"/>
      <c r="AO9" s="390"/>
      <c r="AP9" s="390"/>
      <c r="AQ9" s="390"/>
      <c r="AR9" s="390"/>
      <c r="AS9" s="390"/>
      <c r="AT9" s="390"/>
      <c r="AU9" s="390"/>
      <c r="AV9" s="390"/>
      <c r="AW9" s="390"/>
      <c r="AX9" s="390"/>
      <c r="AY9" s="390"/>
      <c r="AZ9" s="390"/>
      <c r="BA9" s="390"/>
      <c r="BB9" s="390"/>
      <c r="BC9" s="390"/>
      <c r="BD9" s="390"/>
      <c r="BE9" s="390"/>
      <c r="BF9" s="390"/>
      <c r="BG9" s="390"/>
      <c r="BH9" s="390"/>
      <c r="BI9" s="390"/>
      <c r="BJ9" s="390"/>
      <c r="BK9" s="390"/>
      <c r="BL9" s="629"/>
      <c r="BM9" s="629"/>
      <c r="BN9" s="629"/>
      <c r="BO9" s="629"/>
      <c r="BP9" s="629"/>
      <c r="BQ9" s="629"/>
      <c r="BR9" s="629"/>
      <c r="BS9" s="629"/>
      <c r="BT9" s="629"/>
      <c r="BU9" s="629"/>
      <c r="BV9" s="629"/>
      <c r="BW9" s="629"/>
      <c r="BX9" s="629"/>
      <c r="BY9" s="629"/>
      <c r="BZ9" s="629"/>
      <c r="CA9" s="629"/>
      <c r="CB9" s="629"/>
      <c r="CC9" s="629"/>
      <c r="CD9" s="629"/>
      <c r="CE9" s="629"/>
      <c r="CF9" s="629"/>
      <c r="CG9" s="629"/>
      <c r="CH9" s="629"/>
      <c r="CI9" s="629"/>
      <c r="CJ9" s="629"/>
      <c r="CK9" s="629"/>
      <c r="CL9" s="629"/>
      <c r="CM9" s="629"/>
      <c r="CN9" s="629"/>
      <c r="CO9" s="629"/>
      <c r="CP9" s="629"/>
      <c r="CQ9" s="629"/>
      <c r="CR9" s="630"/>
      <c r="CS9" s="630"/>
      <c r="CT9" s="544"/>
      <c r="CU9" s="390"/>
      <c r="CV9" s="390"/>
      <c r="CW9" s="543"/>
      <c r="CX9" s="543"/>
      <c r="CY9" s="390"/>
      <c r="CZ9" s="390"/>
      <c r="DA9" s="390"/>
      <c r="DB9" s="390"/>
      <c r="DC9" s="390"/>
      <c r="DD9" s="390"/>
      <c r="DE9" s="390"/>
      <c r="DF9" s="390"/>
      <c r="DG9" s="390"/>
      <c r="DH9" s="390"/>
      <c r="DI9" s="390"/>
      <c r="DJ9" s="390"/>
      <c r="DK9" s="390"/>
      <c r="DL9" s="390"/>
      <c r="DM9" s="390"/>
      <c r="DN9" s="390"/>
      <c r="DO9" s="390"/>
      <c r="DP9" s="390"/>
      <c r="DQ9" s="390"/>
      <c r="DR9" s="390"/>
      <c r="DS9" s="390"/>
      <c r="DT9" s="390"/>
      <c r="DU9" s="390"/>
      <c r="DV9" s="390"/>
      <c r="DW9" s="390"/>
      <c r="DX9" s="390"/>
      <c r="DY9" s="390"/>
      <c r="DZ9" s="390"/>
      <c r="EA9" s="390"/>
      <c r="EB9" s="390"/>
    </row>
    <row r="10" spans="1:155" ht="15.75" customHeight="1">
      <c r="A10" s="540"/>
      <c r="B10" s="541"/>
      <c r="C10" s="390"/>
      <c r="D10" s="390"/>
      <c r="E10" s="542"/>
      <c r="F10" s="390"/>
      <c r="G10" s="390"/>
      <c r="H10" s="390"/>
      <c r="I10" s="390"/>
      <c r="J10" s="390"/>
      <c r="K10" s="390"/>
      <c r="L10" s="390"/>
      <c r="M10" s="390"/>
      <c r="N10" s="390"/>
      <c r="O10" s="390"/>
      <c r="P10" s="390"/>
      <c r="Q10" s="390"/>
      <c r="R10" s="390"/>
      <c r="S10" s="390"/>
      <c r="T10" s="390"/>
      <c r="U10" s="390"/>
      <c r="V10" s="390"/>
      <c r="W10" s="390"/>
      <c r="X10" s="390"/>
      <c r="Y10" s="390"/>
      <c r="Z10" s="390"/>
      <c r="AA10" s="390"/>
      <c r="AB10" s="390"/>
      <c r="AC10" s="390"/>
      <c r="AD10" s="390"/>
      <c r="AE10" s="390"/>
      <c r="AF10" s="390"/>
      <c r="AG10" s="390"/>
      <c r="AH10" s="390"/>
      <c r="AI10" s="390"/>
      <c r="AJ10" s="390"/>
      <c r="AK10" s="390"/>
      <c r="AL10" s="390"/>
      <c r="AM10" s="390"/>
      <c r="AN10" s="390"/>
      <c r="AO10" s="390"/>
      <c r="AP10" s="390"/>
      <c r="AQ10" s="390"/>
      <c r="AR10" s="390"/>
      <c r="AS10" s="390"/>
      <c r="AT10" s="390"/>
      <c r="AU10" s="390"/>
      <c r="AV10" s="390"/>
      <c r="AW10" s="390"/>
      <c r="AX10" s="390"/>
      <c r="AY10" s="390"/>
      <c r="AZ10" s="390"/>
      <c r="BA10" s="390"/>
      <c r="BB10" s="390"/>
      <c r="BC10" s="390"/>
      <c r="BD10" s="390"/>
      <c r="BE10" s="390"/>
      <c r="BF10" s="390"/>
      <c r="BG10" s="390"/>
      <c r="BH10" s="390"/>
      <c r="BI10" s="390"/>
      <c r="BJ10" s="390"/>
      <c r="BK10" s="390"/>
      <c r="BL10" s="629"/>
      <c r="BM10" s="629"/>
      <c r="BN10" s="629"/>
      <c r="BO10" s="629"/>
      <c r="BP10" s="629"/>
      <c r="BQ10" s="629"/>
      <c r="BR10" s="629"/>
      <c r="BS10" s="629"/>
      <c r="BT10" s="629"/>
      <c r="BU10" s="629"/>
      <c r="BV10" s="629"/>
      <c r="BW10" s="629"/>
      <c r="BX10" s="629"/>
      <c r="BY10" s="629"/>
      <c r="BZ10" s="629"/>
      <c r="CA10" s="629"/>
      <c r="CB10" s="629"/>
      <c r="CC10" s="629"/>
      <c r="CD10" s="629"/>
      <c r="CE10" s="629"/>
      <c r="CF10" s="629"/>
      <c r="CG10" s="629"/>
      <c r="CH10" s="629"/>
      <c r="CI10" s="629"/>
      <c r="CJ10" s="629"/>
      <c r="CK10" s="629"/>
      <c r="CL10" s="629"/>
      <c r="CM10" s="629"/>
      <c r="CN10" s="629"/>
      <c r="CO10" s="629"/>
      <c r="CP10" s="629"/>
      <c r="CQ10" s="629"/>
      <c r="CR10" s="630"/>
      <c r="CS10" s="630"/>
      <c r="CT10" s="390"/>
      <c r="CU10" s="390"/>
      <c r="CV10" s="390"/>
      <c r="CW10" s="543"/>
      <c r="CX10" s="543"/>
      <c r="CY10" s="390"/>
      <c r="CZ10" s="390"/>
      <c r="DA10" s="390"/>
      <c r="DB10" s="390"/>
      <c r="DC10" s="390"/>
      <c r="DD10" s="390"/>
      <c r="DE10" s="390"/>
      <c r="DF10" s="390"/>
      <c r="DG10" s="390"/>
      <c r="DH10" s="390"/>
      <c r="DI10" s="390"/>
      <c r="DJ10" s="390"/>
      <c r="DK10" s="390"/>
      <c r="DL10" s="390"/>
      <c r="DM10" s="390"/>
      <c r="DN10" s="390"/>
      <c r="DO10" s="390"/>
      <c r="DP10" s="390"/>
      <c r="DQ10" s="390"/>
      <c r="DR10" s="390"/>
      <c r="DS10" s="390"/>
      <c r="DT10" s="390"/>
      <c r="DU10" s="390"/>
      <c r="DV10" s="390"/>
      <c r="DW10" s="390"/>
      <c r="DX10" s="390"/>
      <c r="DY10" s="390"/>
      <c r="DZ10" s="390"/>
      <c r="EA10" s="390"/>
      <c r="EB10" s="397"/>
    </row>
    <row r="11" spans="1:155" s="584" customFormat="1" ht="15.75" customHeight="1">
      <c r="A11" s="690"/>
      <c r="B11" s="691"/>
      <c r="C11" s="629"/>
      <c r="D11" s="629"/>
      <c r="E11" s="692"/>
      <c r="F11" s="629"/>
      <c r="G11" s="629"/>
      <c r="H11" s="629"/>
      <c r="I11" s="629"/>
      <c r="J11" s="629"/>
      <c r="K11" s="629"/>
      <c r="L11" s="629"/>
      <c r="M11" s="629"/>
      <c r="N11" s="629"/>
      <c r="O11" s="629"/>
      <c r="P11" s="629"/>
      <c r="Q11" s="629"/>
      <c r="R11" s="629"/>
      <c r="S11" s="629"/>
      <c r="T11" s="629"/>
      <c r="U11" s="629"/>
      <c r="V11" s="629"/>
      <c r="W11" s="629"/>
      <c r="X11" s="629"/>
      <c r="Y11" s="629"/>
      <c r="Z11" s="629"/>
      <c r="AA11" s="629"/>
      <c r="AB11" s="629"/>
      <c r="AC11" s="629"/>
      <c r="AD11" s="629"/>
      <c r="AE11" s="629"/>
      <c r="AF11" s="629"/>
      <c r="AG11" s="629"/>
      <c r="AH11" s="629"/>
      <c r="AI11" s="629"/>
      <c r="AJ11" s="629"/>
      <c r="AK11" s="629"/>
      <c r="AL11" s="629"/>
      <c r="AM11" s="629"/>
      <c r="AN11" s="629"/>
      <c r="AO11" s="629"/>
      <c r="AP11" s="629"/>
      <c r="AQ11" s="629"/>
      <c r="AR11" s="629"/>
      <c r="AS11" s="629"/>
      <c r="AT11" s="629"/>
      <c r="AU11" s="629"/>
      <c r="AV11" s="629"/>
      <c r="AW11" s="629"/>
      <c r="AX11" s="629"/>
      <c r="AY11" s="629"/>
      <c r="AZ11" s="629"/>
      <c r="BA11" s="629"/>
      <c r="BB11" s="629"/>
      <c r="BC11" s="629"/>
      <c r="BD11" s="629"/>
      <c r="BE11" s="629"/>
      <c r="BF11" s="629"/>
      <c r="BG11" s="629"/>
      <c r="BH11" s="629"/>
      <c r="BI11" s="629"/>
      <c r="BJ11" s="629"/>
      <c r="BK11" s="629"/>
      <c r="BL11" s="629"/>
      <c r="BM11" s="629"/>
      <c r="BN11" s="629"/>
      <c r="BO11" s="629"/>
      <c r="BP11" s="629"/>
      <c r="BQ11" s="629"/>
      <c r="BR11" s="629"/>
      <c r="BS11" s="629"/>
      <c r="BT11" s="629"/>
      <c r="BU11" s="629"/>
      <c r="BV11" s="629"/>
      <c r="BW11" s="629"/>
      <c r="BX11" s="629"/>
      <c r="BY11" s="629"/>
      <c r="BZ11" s="629"/>
      <c r="CA11" s="629"/>
      <c r="CB11" s="629"/>
      <c r="CC11" s="629"/>
      <c r="CD11" s="629"/>
      <c r="CE11" s="629"/>
      <c r="CF11" s="629"/>
      <c r="CG11" s="629"/>
      <c r="CH11" s="629"/>
      <c r="CI11" s="629"/>
      <c r="CJ11" s="629"/>
      <c r="CK11" s="629"/>
      <c r="CL11" s="629"/>
      <c r="CM11" s="629"/>
      <c r="CN11" s="629"/>
      <c r="CO11" s="629"/>
      <c r="CP11" s="629"/>
      <c r="CQ11" s="629"/>
      <c r="CR11" s="630"/>
      <c r="CS11" s="630"/>
      <c r="CT11" s="693"/>
      <c r="CU11" s="630"/>
      <c r="CV11" s="629"/>
      <c r="CW11" s="630"/>
      <c r="CX11" s="630"/>
      <c r="CY11" s="629"/>
      <c r="CZ11" s="629"/>
      <c r="DA11" s="629"/>
      <c r="DB11" s="629"/>
      <c r="DC11" s="629"/>
      <c r="DD11" s="629"/>
      <c r="DE11" s="629"/>
      <c r="DF11" s="629"/>
      <c r="DG11" s="629"/>
      <c r="DH11" s="629"/>
      <c r="DI11" s="629"/>
      <c r="DJ11" s="629"/>
      <c r="DK11" s="629"/>
      <c r="DL11" s="629"/>
      <c r="DM11" s="629"/>
      <c r="DN11" s="629"/>
      <c r="DO11" s="629"/>
      <c r="DP11" s="629"/>
      <c r="DQ11" s="629"/>
      <c r="DR11" s="629"/>
      <c r="DS11" s="629"/>
      <c r="DT11" s="629"/>
      <c r="DU11" s="629"/>
      <c r="DV11" s="629"/>
      <c r="DW11" s="629"/>
      <c r="DX11" s="629"/>
      <c r="DY11" s="629"/>
      <c r="DZ11" s="629"/>
      <c r="EA11" s="629"/>
      <c r="EB11" s="629"/>
    </row>
    <row r="12" spans="1:155" ht="15.75" customHeight="1">
      <c r="A12" s="540"/>
      <c r="B12" s="541"/>
      <c r="C12" s="390"/>
      <c r="D12" s="390"/>
      <c r="E12" s="542"/>
      <c r="F12" s="390"/>
      <c r="G12" s="390"/>
      <c r="H12" s="390"/>
      <c r="I12" s="390"/>
      <c r="J12" s="390"/>
      <c r="K12" s="390"/>
      <c r="L12" s="390"/>
      <c r="M12" s="390"/>
      <c r="N12" s="390"/>
      <c r="O12" s="390"/>
      <c r="P12" s="390"/>
      <c r="Q12" s="390"/>
      <c r="R12" s="390"/>
      <c r="S12" s="390"/>
      <c r="T12" s="390"/>
      <c r="U12" s="390"/>
      <c r="V12" s="390"/>
      <c r="W12" s="390"/>
      <c r="X12" s="390"/>
      <c r="Y12" s="390"/>
      <c r="Z12" s="390"/>
      <c r="AA12" s="390"/>
      <c r="AB12" s="390"/>
      <c r="AC12" s="390"/>
      <c r="AD12" s="390"/>
      <c r="AE12" s="390"/>
      <c r="AF12" s="390"/>
      <c r="AG12" s="390"/>
      <c r="AH12" s="390"/>
      <c r="AI12" s="390"/>
      <c r="AJ12" s="390"/>
      <c r="AK12" s="390"/>
      <c r="AL12" s="390"/>
      <c r="AM12" s="390"/>
      <c r="AN12" s="390"/>
      <c r="AO12" s="390"/>
      <c r="AP12" s="390"/>
      <c r="AQ12" s="390"/>
      <c r="AR12" s="390"/>
      <c r="AS12" s="390"/>
      <c r="AT12" s="390"/>
      <c r="AU12" s="390"/>
      <c r="AV12" s="390"/>
      <c r="AW12" s="390"/>
      <c r="AX12" s="390"/>
      <c r="AY12" s="390"/>
      <c r="AZ12" s="390"/>
      <c r="BA12" s="390"/>
      <c r="BB12" s="390"/>
      <c r="BC12" s="390"/>
      <c r="BD12" s="390"/>
      <c r="BE12" s="390"/>
      <c r="BF12" s="390"/>
      <c r="BG12" s="390"/>
      <c r="BH12" s="390"/>
      <c r="BI12" s="390"/>
      <c r="BJ12" s="390"/>
      <c r="BK12" s="390"/>
      <c r="BL12" s="629"/>
      <c r="BM12" s="629"/>
      <c r="BN12" s="629"/>
      <c r="BO12" s="629"/>
      <c r="BP12" s="629"/>
      <c r="BQ12" s="629"/>
      <c r="BR12" s="629"/>
      <c r="BS12" s="629"/>
      <c r="BT12" s="629"/>
      <c r="BU12" s="629"/>
      <c r="BV12" s="629"/>
      <c r="BW12" s="629"/>
      <c r="BX12" s="629"/>
      <c r="BY12" s="629"/>
      <c r="BZ12" s="629"/>
      <c r="CA12" s="629"/>
      <c r="CB12" s="629"/>
      <c r="CC12" s="629"/>
      <c r="CD12" s="629"/>
      <c r="CE12" s="629"/>
      <c r="CF12" s="629"/>
      <c r="CG12" s="629"/>
      <c r="CH12" s="629"/>
      <c r="CI12" s="629"/>
      <c r="CJ12" s="629"/>
      <c r="CK12" s="629"/>
      <c r="CL12" s="629"/>
      <c r="CM12" s="629"/>
      <c r="CN12" s="629"/>
      <c r="CO12" s="629"/>
      <c r="CP12" s="629"/>
      <c r="CQ12" s="629"/>
      <c r="CR12" s="630"/>
      <c r="CS12" s="630"/>
      <c r="CT12" s="390"/>
      <c r="CU12" s="543"/>
      <c r="CV12" s="390"/>
      <c r="CW12" s="543"/>
      <c r="CX12" s="543"/>
      <c r="CY12" s="390"/>
      <c r="CZ12" s="390"/>
      <c r="DA12" s="390"/>
      <c r="DB12" s="390"/>
      <c r="DC12" s="390"/>
      <c r="DD12" s="390"/>
      <c r="DE12" s="390"/>
      <c r="DF12" s="390"/>
      <c r="DG12" s="390"/>
      <c r="DH12" s="390"/>
      <c r="DI12" s="390"/>
      <c r="DJ12" s="390"/>
      <c r="DK12" s="390"/>
      <c r="DL12" s="390"/>
      <c r="DM12" s="390"/>
      <c r="DN12" s="390"/>
      <c r="DO12" s="390"/>
      <c r="DP12" s="390"/>
      <c r="DQ12" s="390"/>
      <c r="DR12" s="390"/>
      <c r="DS12" s="390"/>
      <c r="DT12" s="390"/>
      <c r="DU12" s="390"/>
      <c r="DV12" s="390"/>
      <c r="DW12" s="390"/>
      <c r="DX12" s="390"/>
      <c r="DY12" s="390"/>
      <c r="DZ12" s="390"/>
      <c r="EA12" s="390"/>
      <c r="EB12" s="397"/>
    </row>
    <row r="13" spans="1:155" ht="15.75" customHeight="1">
      <c r="A13" s="540"/>
      <c r="B13" s="534"/>
      <c r="C13" s="535"/>
      <c r="D13" s="535"/>
      <c r="E13" s="536"/>
      <c r="F13" s="535"/>
      <c r="G13" s="535"/>
      <c r="H13" s="535"/>
      <c r="I13" s="535"/>
      <c r="J13" s="535"/>
      <c r="K13" s="535"/>
      <c r="L13" s="535"/>
      <c r="M13" s="535"/>
      <c r="N13" s="535"/>
      <c r="O13" s="535"/>
      <c r="P13" s="535"/>
      <c r="Q13" s="535"/>
      <c r="R13" s="535"/>
      <c r="S13" s="535"/>
      <c r="T13" s="535"/>
      <c r="U13" s="535"/>
      <c r="V13" s="535"/>
      <c r="W13" s="535"/>
      <c r="X13" s="535"/>
      <c r="Y13" s="535"/>
      <c r="Z13" s="535"/>
      <c r="AA13" s="535"/>
      <c r="AB13" s="535"/>
      <c r="AC13" s="535"/>
      <c r="AD13" s="535"/>
      <c r="AE13" s="535"/>
      <c r="AF13" s="535"/>
      <c r="AG13" s="390"/>
      <c r="AH13" s="390"/>
      <c r="AI13" s="535"/>
      <c r="AJ13" s="535"/>
      <c r="AK13" s="535"/>
      <c r="AL13" s="535"/>
      <c r="AM13" s="535"/>
      <c r="AN13" s="535"/>
      <c r="AO13" s="535"/>
      <c r="AP13" s="535"/>
      <c r="AQ13" s="535"/>
      <c r="AR13" s="535"/>
      <c r="AS13" s="535"/>
      <c r="AT13" s="535"/>
      <c r="AU13" s="535"/>
      <c r="AV13" s="535"/>
      <c r="AW13" s="535"/>
      <c r="AX13" s="535"/>
      <c r="AY13" s="535"/>
      <c r="AZ13" s="535"/>
      <c r="BA13" s="535"/>
      <c r="BB13" s="535"/>
      <c r="BC13" s="535"/>
      <c r="BD13" s="535"/>
      <c r="BE13" s="535"/>
      <c r="BF13" s="535"/>
      <c r="BG13" s="535"/>
      <c r="BH13" s="535"/>
      <c r="BI13" s="535"/>
      <c r="BJ13" s="535"/>
      <c r="BK13" s="535"/>
      <c r="BL13" s="538"/>
      <c r="BM13" s="538"/>
      <c r="BN13" s="538"/>
      <c r="BO13" s="538"/>
      <c r="BP13" s="538"/>
      <c r="BQ13" s="538"/>
      <c r="BR13" s="538"/>
      <c r="BS13" s="538"/>
      <c r="BT13" s="538"/>
      <c r="BU13" s="538"/>
      <c r="BV13" s="538"/>
      <c r="BW13" s="538"/>
      <c r="BX13" s="538"/>
      <c r="BY13" s="538"/>
      <c r="BZ13" s="538"/>
      <c r="CA13" s="538"/>
      <c r="CB13" s="538"/>
      <c r="CC13" s="538"/>
      <c r="CD13" s="538"/>
      <c r="CE13" s="538"/>
      <c r="CF13" s="538"/>
      <c r="CG13" s="538"/>
      <c r="CH13" s="538"/>
      <c r="CI13" s="538"/>
      <c r="CJ13" s="538"/>
      <c r="CK13" s="538"/>
      <c r="CL13" s="538"/>
      <c r="CM13" s="538"/>
      <c r="CN13" s="538"/>
      <c r="CO13" s="538"/>
      <c r="CP13" s="538"/>
      <c r="CQ13" s="538"/>
      <c r="CR13" s="585"/>
      <c r="CS13" s="585"/>
      <c r="CT13" s="535"/>
      <c r="CU13" s="537"/>
      <c r="CV13" s="535"/>
      <c r="CW13" s="543"/>
      <c r="CX13" s="537"/>
      <c r="CY13" s="535"/>
      <c r="CZ13" s="535"/>
      <c r="DA13" s="535"/>
      <c r="DB13" s="535"/>
      <c r="DC13" s="535"/>
      <c r="DD13" s="535"/>
      <c r="DE13" s="535"/>
      <c r="DF13" s="535"/>
      <c r="DG13" s="535"/>
      <c r="DH13" s="535"/>
      <c r="DI13" s="535"/>
      <c r="DJ13" s="535"/>
      <c r="DK13" s="535"/>
      <c r="DL13" s="535"/>
      <c r="DM13" s="535"/>
      <c r="DN13" s="535"/>
      <c r="DO13" s="535"/>
      <c r="DP13" s="535"/>
      <c r="DQ13" s="535"/>
      <c r="DR13" s="535"/>
      <c r="DS13" s="535"/>
      <c r="DT13" s="535"/>
      <c r="DU13" s="535"/>
      <c r="DV13" s="535"/>
      <c r="DW13" s="535"/>
      <c r="DX13" s="535"/>
      <c r="DY13" s="535"/>
      <c r="DZ13" s="535"/>
      <c r="EA13" s="535"/>
    </row>
    <row r="14" spans="1:155" ht="15.75" customHeight="1">
      <c r="A14" s="540"/>
      <c r="B14" s="541"/>
      <c r="C14" s="390"/>
      <c r="D14" s="390"/>
      <c r="E14" s="542"/>
      <c r="F14" s="390"/>
      <c r="G14" s="390"/>
      <c r="H14" s="390"/>
      <c r="I14" s="390"/>
      <c r="J14" s="390"/>
      <c r="K14" s="390"/>
      <c r="L14" s="390"/>
      <c r="M14" s="390"/>
      <c r="N14" s="390"/>
      <c r="O14" s="390"/>
      <c r="P14" s="390"/>
      <c r="Q14" s="390"/>
      <c r="R14" s="390"/>
      <c r="S14" s="390"/>
      <c r="T14" s="390"/>
      <c r="U14" s="390"/>
      <c r="V14" s="390"/>
      <c r="W14" s="390"/>
      <c r="X14" s="390"/>
      <c r="Y14" s="390"/>
      <c r="Z14" s="390"/>
      <c r="AA14" s="390"/>
      <c r="AB14" s="390"/>
      <c r="AC14" s="390"/>
      <c r="AD14" s="390"/>
      <c r="AE14" s="390"/>
      <c r="AF14" s="390"/>
      <c r="AG14" s="390"/>
      <c r="AH14" s="390"/>
      <c r="AI14" s="390"/>
      <c r="AJ14" s="390"/>
      <c r="AK14" s="390"/>
      <c r="AL14" s="390"/>
      <c r="AM14" s="390"/>
      <c r="AN14" s="390"/>
      <c r="AO14" s="390"/>
      <c r="AP14" s="390"/>
      <c r="AQ14" s="390"/>
      <c r="AR14" s="390"/>
      <c r="AS14" s="390"/>
      <c r="AT14" s="390"/>
      <c r="AU14" s="390"/>
      <c r="AV14" s="390"/>
      <c r="AW14" s="390"/>
      <c r="AX14" s="390"/>
      <c r="AY14" s="390"/>
      <c r="AZ14" s="390"/>
      <c r="BA14" s="390"/>
      <c r="BB14" s="390"/>
      <c r="BC14" s="390"/>
      <c r="BD14" s="390"/>
      <c r="BE14" s="390"/>
      <c r="BF14" s="390"/>
      <c r="BG14" s="390"/>
      <c r="BH14" s="390"/>
      <c r="BI14" s="390"/>
      <c r="BJ14" s="390"/>
      <c r="BK14" s="390"/>
      <c r="BL14" s="629"/>
      <c r="BM14" s="629"/>
      <c r="BN14" s="629"/>
      <c r="BO14" s="629"/>
      <c r="BP14" s="629"/>
      <c r="BQ14" s="629"/>
      <c r="BR14" s="629"/>
      <c r="BS14" s="629"/>
      <c r="BT14" s="629"/>
      <c r="BU14" s="629"/>
      <c r="BV14" s="629"/>
      <c r="BW14" s="629"/>
      <c r="BX14" s="629"/>
      <c r="BY14" s="629"/>
      <c r="BZ14" s="629"/>
      <c r="CA14" s="629"/>
      <c r="CB14" s="629"/>
      <c r="CC14" s="629"/>
      <c r="CD14" s="629"/>
      <c r="CE14" s="629"/>
      <c r="CF14" s="629"/>
      <c r="CG14" s="629"/>
      <c r="CH14" s="629"/>
      <c r="CI14" s="629"/>
      <c r="CJ14" s="629"/>
      <c r="CK14" s="629"/>
      <c r="CL14" s="629"/>
      <c r="CM14" s="629"/>
      <c r="CN14" s="629"/>
      <c r="CO14" s="629"/>
      <c r="CP14" s="629"/>
      <c r="CQ14" s="629"/>
      <c r="CR14" s="630"/>
      <c r="CS14" s="630"/>
      <c r="CT14" s="390"/>
      <c r="CU14" s="543"/>
      <c r="CV14" s="390"/>
      <c r="CW14" s="543"/>
      <c r="CX14" s="543"/>
      <c r="CY14" s="390"/>
      <c r="CZ14" s="390"/>
      <c r="DA14" s="390"/>
      <c r="DB14" s="390"/>
      <c r="DC14" s="390"/>
      <c r="DD14" s="390"/>
      <c r="DE14" s="390"/>
      <c r="DF14" s="390"/>
      <c r="DG14" s="390"/>
      <c r="DH14" s="390"/>
      <c r="DI14" s="390"/>
      <c r="DJ14" s="390"/>
      <c r="DK14" s="390"/>
      <c r="DL14" s="390"/>
      <c r="DM14" s="390"/>
      <c r="DN14" s="390"/>
      <c r="DO14" s="390"/>
      <c r="DP14" s="390"/>
      <c r="DQ14" s="390"/>
      <c r="DR14" s="390"/>
      <c r="DS14" s="390"/>
      <c r="DT14" s="390"/>
      <c r="DU14" s="390"/>
      <c r="DV14" s="390"/>
      <c r="DW14" s="390"/>
      <c r="DX14" s="390"/>
      <c r="DY14" s="390"/>
      <c r="DZ14" s="390"/>
      <c r="EA14" s="390"/>
      <c r="EB14" s="390"/>
      <c r="EC14" s="397"/>
    </row>
    <row r="15" spans="1:155" ht="15.75" customHeight="1">
      <c r="A15" s="540"/>
      <c r="B15" s="541"/>
      <c r="C15" s="390"/>
      <c r="D15" s="390"/>
      <c r="E15" s="542"/>
      <c r="F15" s="390"/>
      <c r="G15" s="390"/>
      <c r="H15" s="390"/>
      <c r="I15" s="390"/>
      <c r="J15" s="390"/>
      <c r="K15" s="390"/>
      <c r="L15" s="390"/>
      <c r="M15" s="390"/>
      <c r="N15" s="390"/>
      <c r="O15" s="390"/>
      <c r="P15" s="390"/>
      <c r="Q15" s="390"/>
      <c r="R15" s="390"/>
      <c r="S15" s="390"/>
      <c r="T15" s="390"/>
      <c r="U15" s="390"/>
      <c r="V15" s="390"/>
      <c r="W15" s="390"/>
      <c r="X15" s="390"/>
      <c r="Y15" s="390"/>
      <c r="Z15" s="390"/>
      <c r="AA15" s="390"/>
      <c r="AB15" s="390"/>
      <c r="AC15" s="390"/>
      <c r="AD15" s="390"/>
      <c r="AE15" s="390"/>
      <c r="AF15" s="390"/>
      <c r="AG15" s="390"/>
      <c r="AH15" s="390"/>
      <c r="AI15" s="390"/>
      <c r="AJ15" s="390"/>
      <c r="AK15" s="390"/>
      <c r="AL15" s="390"/>
      <c r="AM15" s="390"/>
      <c r="AN15" s="390"/>
      <c r="AO15" s="390"/>
      <c r="AP15" s="390"/>
      <c r="AQ15" s="390"/>
      <c r="AR15" s="390"/>
      <c r="AS15" s="390"/>
      <c r="AT15" s="390"/>
      <c r="AU15" s="390"/>
      <c r="AV15" s="390"/>
      <c r="AW15" s="390"/>
      <c r="AX15" s="390"/>
      <c r="AY15" s="390"/>
      <c r="AZ15" s="390"/>
      <c r="BA15" s="390"/>
      <c r="BB15" s="390"/>
      <c r="BC15" s="390"/>
      <c r="BD15" s="390"/>
      <c r="BE15" s="390"/>
      <c r="BF15" s="390"/>
      <c r="BG15" s="390"/>
      <c r="BH15" s="390"/>
      <c r="BI15" s="390"/>
      <c r="BJ15" s="390"/>
      <c r="BK15" s="390"/>
      <c r="BL15" s="629"/>
      <c r="BM15" s="629"/>
      <c r="BN15" s="629"/>
      <c r="BO15" s="629"/>
      <c r="BP15" s="629"/>
      <c r="BQ15" s="629"/>
      <c r="BR15" s="629"/>
      <c r="BS15" s="629"/>
      <c r="BT15" s="629"/>
      <c r="BU15" s="629"/>
      <c r="BV15" s="629"/>
      <c r="BW15" s="629"/>
      <c r="BX15" s="629"/>
      <c r="BY15" s="629"/>
      <c r="BZ15" s="629"/>
      <c r="CA15" s="629"/>
      <c r="CB15" s="629"/>
      <c r="CC15" s="629"/>
      <c r="CD15" s="629"/>
      <c r="CE15" s="629"/>
      <c r="CF15" s="629"/>
      <c r="CG15" s="629"/>
      <c r="CH15" s="629"/>
      <c r="CI15" s="629"/>
      <c r="CJ15" s="629"/>
      <c r="CK15" s="629"/>
      <c r="CL15" s="629"/>
      <c r="CM15" s="629"/>
      <c r="CN15" s="629"/>
      <c r="CO15" s="629"/>
      <c r="CP15" s="629"/>
      <c r="CQ15" s="629"/>
      <c r="CR15" s="630"/>
      <c r="CS15" s="630"/>
      <c r="CT15" s="544"/>
      <c r="CU15" s="543"/>
      <c r="CV15" s="390"/>
      <c r="CW15" s="543"/>
      <c r="CX15" s="543"/>
      <c r="CY15" s="390"/>
      <c r="CZ15" s="390"/>
      <c r="DA15" s="390"/>
      <c r="DB15" s="390"/>
      <c r="DC15" s="390"/>
      <c r="DD15" s="390"/>
      <c r="DE15" s="390"/>
      <c r="DF15" s="390"/>
      <c r="DG15" s="390"/>
      <c r="DH15" s="390"/>
      <c r="DI15" s="390"/>
      <c r="DJ15" s="390"/>
      <c r="DK15" s="390"/>
      <c r="DL15" s="390"/>
      <c r="DM15" s="390"/>
      <c r="DN15" s="390"/>
      <c r="DO15" s="390"/>
      <c r="DP15" s="390"/>
      <c r="DQ15" s="390"/>
      <c r="DR15" s="390"/>
      <c r="DS15" s="390"/>
      <c r="DT15" s="390"/>
      <c r="DU15" s="390"/>
      <c r="DV15" s="390"/>
      <c r="DW15" s="390"/>
      <c r="DX15" s="390"/>
      <c r="DY15" s="390"/>
      <c r="DZ15" s="390"/>
      <c r="EA15" s="390"/>
      <c r="EB15" s="397"/>
      <c r="EC15" s="397"/>
    </row>
    <row r="16" spans="1:155" ht="15.75" customHeight="1">
      <c r="A16" s="540"/>
      <c r="B16" s="541"/>
      <c r="C16" s="390"/>
      <c r="D16" s="390"/>
      <c r="E16" s="542"/>
      <c r="F16" s="390"/>
      <c r="G16" s="390"/>
      <c r="H16" s="390"/>
      <c r="I16" s="390"/>
      <c r="J16" s="390"/>
      <c r="K16" s="390"/>
      <c r="L16" s="390"/>
      <c r="M16" s="390"/>
      <c r="N16" s="390"/>
      <c r="O16" s="390"/>
      <c r="P16" s="390"/>
      <c r="Q16" s="390"/>
      <c r="R16" s="390"/>
      <c r="S16" s="390"/>
      <c r="T16" s="390"/>
      <c r="U16" s="390"/>
      <c r="V16" s="390"/>
      <c r="W16" s="390"/>
      <c r="X16" s="390"/>
      <c r="Y16" s="390"/>
      <c r="Z16" s="390"/>
      <c r="AA16" s="390"/>
      <c r="AB16" s="390"/>
      <c r="AC16" s="390"/>
      <c r="AD16" s="390"/>
      <c r="AE16" s="390"/>
      <c r="AF16" s="390"/>
      <c r="AG16" s="390"/>
      <c r="AH16" s="390"/>
      <c r="AI16" s="390"/>
      <c r="AJ16" s="390"/>
      <c r="AK16" s="390"/>
      <c r="AL16" s="390"/>
      <c r="AM16" s="390"/>
      <c r="AN16" s="390"/>
      <c r="AO16" s="390"/>
      <c r="AP16" s="390"/>
      <c r="AQ16" s="390"/>
      <c r="AR16" s="390"/>
      <c r="AS16" s="390"/>
      <c r="AT16" s="390"/>
      <c r="AU16" s="390"/>
      <c r="AV16" s="390"/>
      <c r="AW16" s="390"/>
      <c r="AX16" s="390"/>
      <c r="AY16" s="390"/>
      <c r="AZ16" s="390"/>
      <c r="BA16" s="390"/>
      <c r="BB16" s="390"/>
      <c r="BC16" s="390"/>
      <c r="BD16" s="390"/>
      <c r="BE16" s="390"/>
      <c r="BF16" s="390"/>
      <c r="BG16" s="390"/>
      <c r="BH16" s="397"/>
      <c r="BI16" s="390"/>
      <c r="BJ16" s="390"/>
      <c r="BK16" s="390"/>
      <c r="BL16" s="629"/>
      <c r="BM16" s="629"/>
      <c r="BN16" s="629"/>
      <c r="BO16" s="629"/>
      <c r="BP16" s="629"/>
      <c r="BQ16" s="629"/>
      <c r="BR16" s="629"/>
      <c r="BS16" s="629"/>
      <c r="BT16" s="629"/>
      <c r="BU16" s="629"/>
      <c r="BV16" s="629"/>
      <c r="BW16" s="629"/>
      <c r="BX16" s="629"/>
      <c r="BY16" s="629"/>
      <c r="BZ16" s="629"/>
      <c r="CA16" s="629"/>
      <c r="CB16" s="629"/>
      <c r="CC16" s="629"/>
      <c r="CD16" s="629"/>
      <c r="CE16" s="629"/>
      <c r="CF16" s="629"/>
      <c r="CG16" s="629"/>
      <c r="CH16" s="629"/>
      <c r="CI16" s="629"/>
      <c r="CJ16" s="629"/>
      <c r="CK16" s="629"/>
      <c r="CL16" s="629"/>
      <c r="CM16" s="629"/>
      <c r="CN16" s="629"/>
      <c r="CO16" s="629"/>
      <c r="CP16" s="629"/>
      <c r="CQ16" s="629"/>
      <c r="CR16" s="630"/>
      <c r="CS16" s="630"/>
      <c r="CT16" s="390"/>
      <c r="CU16" s="390"/>
      <c r="CV16" s="390"/>
      <c r="CW16" s="543"/>
      <c r="CX16" s="543"/>
      <c r="CY16" s="390"/>
      <c r="CZ16" s="390"/>
      <c r="DA16" s="390"/>
      <c r="DB16" s="390"/>
      <c r="DC16" s="390"/>
      <c r="DD16" s="390"/>
      <c r="DE16" s="390"/>
      <c r="DF16" s="390"/>
      <c r="DG16" s="390"/>
      <c r="DH16" s="390"/>
      <c r="DI16" s="390"/>
      <c r="DJ16" s="390"/>
      <c r="DK16" s="390"/>
      <c r="DL16" s="390"/>
      <c r="DM16" s="390"/>
      <c r="DN16" s="390"/>
      <c r="DO16" s="390"/>
      <c r="DP16" s="390"/>
      <c r="DQ16" s="390"/>
      <c r="DR16" s="390"/>
      <c r="DS16" s="390"/>
      <c r="DT16" s="390"/>
      <c r="DU16" s="390"/>
      <c r="DV16" s="390"/>
      <c r="DW16" s="390"/>
      <c r="DX16" s="390"/>
      <c r="DY16" s="390"/>
      <c r="DZ16" s="390"/>
      <c r="EA16" s="390"/>
      <c r="EB16" s="390"/>
      <c r="EC16" s="397"/>
    </row>
    <row r="17" spans="1:133" ht="15.75" customHeight="1">
      <c r="A17" s="540"/>
      <c r="B17" s="541"/>
      <c r="C17" s="390"/>
      <c r="D17" s="390"/>
      <c r="E17" s="542"/>
      <c r="F17" s="390"/>
      <c r="G17" s="390"/>
      <c r="H17" s="390"/>
      <c r="I17" s="390"/>
      <c r="J17" s="390"/>
      <c r="K17" s="390"/>
      <c r="L17" s="390"/>
      <c r="M17" s="390"/>
      <c r="N17" s="390"/>
      <c r="O17" s="390"/>
      <c r="P17" s="390"/>
      <c r="Q17" s="390"/>
      <c r="R17" s="390"/>
      <c r="S17" s="390"/>
      <c r="T17" s="390"/>
      <c r="U17" s="390"/>
      <c r="V17" s="390"/>
      <c r="W17" s="390"/>
      <c r="X17" s="390"/>
      <c r="Y17" s="390"/>
      <c r="Z17" s="390"/>
      <c r="AA17" s="390"/>
      <c r="AB17" s="390"/>
      <c r="AC17" s="390"/>
      <c r="AD17" s="390"/>
      <c r="AE17" s="390"/>
      <c r="AF17" s="390"/>
      <c r="AG17" s="390"/>
      <c r="AH17" s="390"/>
      <c r="AI17" s="390"/>
      <c r="AJ17" s="390"/>
      <c r="AK17" s="390"/>
      <c r="AL17" s="390"/>
      <c r="AM17" s="390"/>
      <c r="AN17" s="390"/>
      <c r="AO17" s="390"/>
      <c r="AP17" s="390"/>
      <c r="AQ17" s="390"/>
      <c r="AR17" s="390"/>
      <c r="AS17" s="390"/>
      <c r="AT17" s="390"/>
      <c r="AU17" s="390"/>
      <c r="AV17" s="390"/>
      <c r="AW17" s="390"/>
      <c r="AX17" s="390"/>
      <c r="AY17" s="390"/>
      <c r="AZ17" s="390"/>
      <c r="BA17" s="390"/>
      <c r="BB17" s="390"/>
      <c r="BC17" s="390"/>
      <c r="BD17" s="390"/>
      <c r="BE17" s="390"/>
      <c r="BF17" s="390"/>
      <c r="BG17" s="390"/>
      <c r="BH17" s="390"/>
      <c r="BI17" s="390"/>
      <c r="BJ17" s="390"/>
      <c r="BK17" s="390"/>
      <c r="BL17" s="629"/>
      <c r="BM17" s="629"/>
      <c r="BN17" s="629"/>
      <c r="BO17" s="629"/>
      <c r="BP17" s="629"/>
      <c r="BQ17" s="629"/>
      <c r="BR17" s="629"/>
      <c r="BS17" s="629"/>
      <c r="BT17" s="629"/>
      <c r="BU17" s="629"/>
      <c r="BV17" s="629"/>
      <c r="BW17" s="629"/>
      <c r="BX17" s="629"/>
      <c r="BY17" s="629"/>
      <c r="BZ17" s="629"/>
      <c r="CA17" s="629"/>
      <c r="CB17" s="629"/>
      <c r="CC17" s="629"/>
      <c r="CD17" s="629"/>
      <c r="CE17" s="629"/>
      <c r="CF17" s="629"/>
      <c r="CG17" s="629"/>
      <c r="CH17" s="629"/>
      <c r="CI17" s="629"/>
      <c r="CJ17" s="629"/>
      <c r="CK17" s="629"/>
      <c r="CL17" s="629"/>
      <c r="CM17" s="629"/>
      <c r="CN17" s="629"/>
      <c r="CO17" s="629"/>
      <c r="CP17" s="629"/>
      <c r="CQ17" s="629"/>
      <c r="CR17" s="630"/>
      <c r="CS17" s="630"/>
      <c r="CT17" s="390"/>
      <c r="CU17" s="543"/>
      <c r="CV17" s="390"/>
      <c r="CW17" s="543"/>
      <c r="CX17" s="543"/>
      <c r="CY17" s="390"/>
      <c r="CZ17" s="390"/>
      <c r="DA17" s="390"/>
      <c r="DB17" s="390"/>
      <c r="DC17" s="390"/>
      <c r="DD17" s="390"/>
      <c r="DE17" s="390"/>
      <c r="DF17" s="390"/>
      <c r="DG17" s="390"/>
      <c r="DH17" s="390"/>
      <c r="DI17" s="390"/>
      <c r="DJ17" s="390"/>
      <c r="DK17" s="390"/>
      <c r="DL17" s="390"/>
      <c r="DM17" s="390"/>
      <c r="DN17" s="390"/>
      <c r="DO17" s="390"/>
      <c r="DP17" s="390"/>
      <c r="DQ17" s="390"/>
      <c r="DR17" s="390"/>
      <c r="DS17" s="390"/>
      <c r="DT17" s="390"/>
      <c r="DU17" s="390"/>
      <c r="DV17" s="390"/>
      <c r="DW17" s="390"/>
      <c r="DX17" s="390"/>
      <c r="DY17" s="390"/>
      <c r="DZ17" s="390"/>
      <c r="EA17" s="390"/>
      <c r="EB17" s="390"/>
      <c r="EC17" s="397"/>
    </row>
    <row r="18" spans="1:133" ht="15.75" customHeight="1">
      <c r="A18" s="540"/>
      <c r="B18" s="541"/>
      <c r="C18" s="390"/>
      <c r="D18" s="390"/>
      <c r="E18" s="542"/>
      <c r="F18" s="390"/>
      <c r="G18" s="390"/>
      <c r="H18" s="390"/>
      <c r="I18" s="390"/>
      <c r="J18" s="390"/>
      <c r="K18" s="390"/>
      <c r="L18" s="390"/>
      <c r="M18" s="390"/>
      <c r="N18" s="390"/>
      <c r="O18" s="390"/>
      <c r="P18" s="390"/>
      <c r="Q18" s="390"/>
      <c r="R18" s="390"/>
      <c r="S18" s="390"/>
      <c r="T18" s="390"/>
      <c r="U18" s="390"/>
      <c r="V18" s="390"/>
      <c r="W18" s="390"/>
      <c r="X18" s="390"/>
      <c r="Y18" s="390"/>
      <c r="Z18" s="390"/>
      <c r="AA18" s="390"/>
      <c r="AB18" s="390"/>
      <c r="AC18" s="390"/>
      <c r="AD18" s="390"/>
      <c r="AE18" s="390"/>
      <c r="AF18" s="390"/>
      <c r="AG18" s="390"/>
      <c r="AH18" s="390"/>
      <c r="AI18" s="390"/>
      <c r="AJ18" s="390"/>
      <c r="AK18" s="390"/>
      <c r="AL18" s="390"/>
      <c r="AM18" s="390"/>
      <c r="AN18" s="390"/>
      <c r="AO18" s="390"/>
      <c r="AP18" s="390"/>
      <c r="AQ18" s="390"/>
      <c r="AR18" s="390"/>
      <c r="AS18" s="390"/>
      <c r="AT18" s="390"/>
      <c r="AU18" s="390"/>
      <c r="AV18" s="390"/>
      <c r="AW18" s="390"/>
      <c r="AX18" s="390"/>
      <c r="AY18" s="390"/>
      <c r="AZ18" s="390"/>
      <c r="BA18" s="390"/>
      <c r="BB18" s="390"/>
      <c r="BC18" s="390"/>
      <c r="BD18" s="390"/>
      <c r="BE18" s="390"/>
      <c r="BF18" s="390"/>
      <c r="BG18" s="390"/>
      <c r="BH18" s="390"/>
      <c r="BI18" s="390"/>
      <c r="BJ18" s="390"/>
      <c r="BK18" s="390"/>
      <c r="BL18" s="390"/>
      <c r="BM18" s="390"/>
      <c r="BN18" s="390"/>
      <c r="BO18" s="390"/>
      <c r="BP18" s="390"/>
      <c r="BQ18" s="390"/>
      <c r="BR18" s="390"/>
      <c r="BS18" s="390"/>
      <c r="BT18" s="390"/>
      <c r="BU18" s="390"/>
      <c r="BV18" s="390"/>
      <c r="BW18" s="390"/>
      <c r="BX18" s="390"/>
      <c r="BY18" s="390"/>
      <c r="BZ18" s="390"/>
      <c r="CA18" s="390"/>
      <c r="CB18" s="390"/>
      <c r="CC18" s="390"/>
      <c r="CD18" s="390"/>
      <c r="CE18" s="390"/>
      <c r="CF18" s="390"/>
      <c r="CG18" s="390"/>
      <c r="CH18" s="390"/>
      <c r="CI18" s="390"/>
      <c r="CJ18" s="390"/>
      <c r="CK18" s="390"/>
      <c r="CL18" s="390"/>
      <c r="CM18" s="390"/>
      <c r="CN18" s="390"/>
      <c r="CO18" s="390"/>
      <c r="CP18" s="390"/>
      <c r="CQ18" s="390"/>
      <c r="CR18" s="543"/>
      <c r="CS18" s="543"/>
      <c r="CT18" s="544"/>
      <c r="CU18" s="543"/>
      <c r="CV18" s="390"/>
      <c r="CW18" s="543"/>
      <c r="CX18" s="543"/>
      <c r="CY18" s="390"/>
      <c r="CZ18" s="390"/>
      <c r="DA18" s="390"/>
      <c r="DB18" s="390"/>
      <c r="DC18" s="390"/>
      <c r="DD18" s="390"/>
      <c r="DE18" s="390"/>
      <c r="DF18" s="390"/>
      <c r="DG18" s="390"/>
      <c r="DH18" s="390"/>
      <c r="DI18" s="390"/>
      <c r="DJ18" s="390"/>
      <c r="DK18" s="390"/>
      <c r="DL18" s="390"/>
      <c r="DM18" s="390"/>
      <c r="DN18" s="390"/>
      <c r="DO18" s="390"/>
      <c r="DP18" s="390"/>
      <c r="DQ18" s="390"/>
      <c r="DR18" s="390"/>
      <c r="DS18" s="390"/>
      <c r="DT18" s="390"/>
      <c r="DU18" s="390"/>
      <c r="DV18" s="390"/>
      <c r="DW18" s="390"/>
      <c r="DX18" s="390"/>
      <c r="DY18" s="390"/>
      <c r="DZ18" s="390"/>
      <c r="EA18" s="390"/>
      <c r="EB18" s="390"/>
      <c r="EC18" s="397"/>
    </row>
    <row r="19" spans="1:133" ht="15.75" customHeight="1">
      <c r="A19" s="540"/>
      <c r="B19" s="541"/>
      <c r="C19" s="390"/>
      <c r="D19" s="390"/>
      <c r="E19" s="542"/>
      <c r="F19" s="390"/>
      <c r="G19" s="390"/>
      <c r="H19" s="390"/>
      <c r="I19" s="390"/>
      <c r="J19" s="390"/>
      <c r="K19" s="390"/>
      <c r="L19" s="390"/>
      <c r="M19" s="390"/>
      <c r="N19" s="390"/>
      <c r="O19" s="390"/>
      <c r="P19" s="390"/>
      <c r="Q19" s="390"/>
      <c r="R19" s="390"/>
      <c r="S19" s="390"/>
      <c r="T19" s="390"/>
      <c r="U19" s="390"/>
      <c r="V19" s="390"/>
      <c r="W19" s="390"/>
      <c r="X19" s="390"/>
      <c r="Y19" s="390"/>
      <c r="Z19" s="390"/>
      <c r="AA19" s="390"/>
      <c r="AB19" s="390"/>
      <c r="AC19" s="390"/>
      <c r="AD19" s="390"/>
      <c r="AE19" s="390"/>
      <c r="AF19" s="390"/>
      <c r="AG19" s="390"/>
      <c r="AH19" s="390"/>
      <c r="AI19" s="390"/>
      <c r="AJ19" s="390"/>
      <c r="AK19" s="390"/>
      <c r="AL19" s="390"/>
      <c r="AM19" s="390"/>
      <c r="AN19" s="390"/>
      <c r="AO19" s="390"/>
      <c r="AP19" s="390"/>
      <c r="AQ19" s="390"/>
      <c r="AR19" s="390"/>
      <c r="AS19" s="390"/>
      <c r="AT19" s="390"/>
      <c r="AU19" s="390"/>
      <c r="AV19" s="390"/>
      <c r="AW19" s="390"/>
      <c r="AX19" s="390"/>
      <c r="AY19" s="390"/>
      <c r="AZ19" s="390"/>
      <c r="BA19" s="390"/>
      <c r="BB19" s="390"/>
      <c r="BC19" s="390"/>
      <c r="BD19" s="390"/>
      <c r="BE19" s="390"/>
      <c r="BF19" s="390"/>
      <c r="BG19" s="390"/>
      <c r="BH19" s="390"/>
      <c r="BI19" s="390"/>
      <c r="BJ19" s="390"/>
      <c r="BK19" s="390"/>
      <c r="BL19" s="390"/>
      <c r="BM19" s="390"/>
      <c r="BN19" s="390"/>
      <c r="BO19" s="390"/>
      <c r="BP19" s="390"/>
      <c r="BQ19" s="390"/>
      <c r="BR19" s="390"/>
      <c r="BS19" s="390"/>
      <c r="BT19" s="390"/>
      <c r="BU19" s="390"/>
      <c r="BV19" s="390"/>
      <c r="BW19" s="390"/>
      <c r="BX19" s="390"/>
      <c r="BY19" s="390"/>
      <c r="BZ19" s="390"/>
      <c r="CA19" s="390"/>
      <c r="CB19" s="390"/>
      <c r="CC19" s="390"/>
      <c r="CD19" s="390"/>
      <c r="CE19" s="390"/>
      <c r="CF19" s="390"/>
      <c r="CG19" s="390"/>
      <c r="CH19" s="390"/>
      <c r="CI19" s="390"/>
      <c r="CJ19" s="390"/>
      <c r="CK19" s="390"/>
      <c r="CL19" s="390"/>
      <c r="CM19" s="390"/>
      <c r="CN19" s="390"/>
      <c r="CO19" s="390"/>
      <c r="CP19" s="390"/>
      <c r="CQ19" s="390"/>
      <c r="CR19" s="543"/>
      <c r="CS19" s="543"/>
      <c r="CT19" s="390"/>
      <c r="CU19" s="543"/>
      <c r="CV19" s="390"/>
      <c r="CW19" s="543"/>
      <c r="CX19" s="543"/>
      <c r="CY19" s="390"/>
      <c r="CZ19" s="390"/>
      <c r="DA19" s="390"/>
      <c r="DB19" s="390"/>
      <c r="DC19" s="390"/>
      <c r="DD19" s="390"/>
      <c r="DE19" s="390"/>
      <c r="DF19" s="390"/>
      <c r="DG19" s="390"/>
      <c r="DH19" s="390"/>
      <c r="DI19" s="390"/>
      <c r="DJ19" s="390"/>
      <c r="DK19" s="390"/>
      <c r="DL19" s="390"/>
      <c r="DM19" s="390"/>
      <c r="DN19" s="390"/>
      <c r="DO19" s="390"/>
      <c r="DP19" s="390"/>
      <c r="DQ19" s="390"/>
      <c r="DR19" s="390"/>
      <c r="DS19" s="390"/>
      <c r="DT19" s="390"/>
      <c r="DU19" s="390"/>
      <c r="DV19" s="390"/>
      <c r="DW19" s="390"/>
      <c r="DX19" s="390"/>
      <c r="DY19" s="390"/>
      <c r="DZ19" s="390"/>
      <c r="EA19" s="390"/>
      <c r="EB19" s="397"/>
      <c r="EC19" s="397"/>
    </row>
    <row r="20" spans="1:133" ht="15.75" customHeight="1">
      <c r="A20" s="540"/>
      <c r="B20" s="541"/>
      <c r="C20" s="390"/>
      <c r="D20" s="390"/>
      <c r="E20" s="542"/>
      <c r="F20" s="390"/>
      <c r="G20" s="390"/>
      <c r="H20" s="390"/>
      <c r="I20" s="390"/>
      <c r="J20" s="390"/>
      <c r="K20" s="390"/>
      <c r="L20" s="390"/>
      <c r="M20" s="390"/>
      <c r="N20" s="390"/>
      <c r="O20" s="390"/>
      <c r="P20" s="390"/>
      <c r="Q20" s="390"/>
      <c r="R20" s="390"/>
      <c r="S20" s="390"/>
      <c r="T20" s="390"/>
      <c r="U20" s="390"/>
      <c r="V20" s="390"/>
      <c r="W20" s="390"/>
      <c r="X20" s="390"/>
      <c r="Y20" s="390"/>
      <c r="Z20" s="390"/>
      <c r="AA20" s="390"/>
      <c r="AB20" s="390"/>
      <c r="AC20" s="390"/>
      <c r="AD20" s="390"/>
      <c r="AE20" s="390"/>
      <c r="AF20" s="390"/>
      <c r="AG20" s="390"/>
      <c r="AH20" s="390"/>
      <c r="AI20" s="390"/>
      <c r="AJ20" s="390"/>
      <c r="AK20" s="390"/>
      <c r="AL20" s="390"/>
      <c r="AM20" s="390"/>
      <c r="AN20" s="390"/>
      <c r="AO20" s="390"/>
      <c r="AP20" s="390"/>
      <c r="AQ20" s="390"/>
      <c r="AR20" s="390"/>
      <c r="AS20" s="390"/>
      <c r="AT20" s="390"/>
      <c r="AU20" s="390"/>
      <c r="AV20" s="390"/>
      <c r="AW20" s="390"/>
      <c r="AX20" s="390"/>
      <c r="AY20" s="390"/>
      <c r="AZ20" s="390"/>
      <c r="BA20" s="390"/>
      <c r="BB20" s="390"/>
      <c r="BC20" s="390"/>
      <c r="BD20" s="390"/>
      <c r="BE20" s="390"/>
      <c r="BF20" s="390"/>
      <c r="BG20" s="390"/>
      <c r="BH20" s="390"/>
      <c r="BI20" s="390"/>
      <c r="BJ20" s="390"/>
      <c r="BK20" s="390"/>
      <c r="BL20" s="390"/>
      <c r="BM20" s="390"/>
      <c r="BN20" s="390"/>
      <c r="BO20" s="390"/>
      <c r="BP20" s="390"/>
      <c r="BQ20" s="390"/>
      <c r="BR20" s="390"/>
      <c r="BS20" s="390"/>
      <c r="BT20" s="390"/>
      <c r="BU20" s="390"/>
      <c r="BV20" s="390"/>
      <c r="BW20" s="390"/>
      <c r="BX20" s="390"/>
      <c r="BY20" s="390"/>
      <c r="BZ20" s="390"/>
      <c r="CA20" s="390"/>
      <c r="CB20" s="390"/>
      <c r="CC20" s="390"/>
      <c r="CD20" s="390"/>
      <c r="CE20" s="390"/>
      <c r="CF20" s="390"/>
      <c r="CG20" s="390"/>
      <c r="CH20" s="390"/>
      <c r="CI20" s="390"/>
      <c r="CJ20" s="390"/>
      <c r="CK20" s="390"/>
      <c r="CL20" s="390"/>
      <c r="CM20" s="390"/>
      <c r="CN20" s="390"/>
      <c r="CO20" s="390"/>
      <c r="CP20" s="390"/>
      <c r="CQ20" s="390"/>
      <c r="CR20" s="543"/>
      <c r="CS20" s="543"/>
      <c r="CT20" s="390"/>
      <c r="CU20" s="543"/>
      <c r="CV20" s="390"/>
      <c r="CW20" s="543"/>
      <c r="CX20" s="543"/>
      <c r="CY20" s="390"/>
      <c r="CZ20" s="390"/>
      <c r="DA20" s="390"/>
      <c r="DB20" s="390"/>
      <c r="DC20" s="390"/>
      <c r="DD20" s="390"/>
      <c r="DE20" s="390"/>
      <c r="DF20" s="390"/>
      <c r="DG20" s="390"/>
      <c r="DH20" s="390"/>
      <c r="DI20" s="390"/>
      <c r="DJ20" s="390"/>
      <c r="DK20" s="390"/>
      <c r="DL20" s="390"/>
      <c r="DM20" s="390"/>
      <c r="DN20" s="390"/>
      <c r="DO20" s="390"/>
      <c r="DP20" s="390"/>
      <c r="DQ20" s="390"/>
      <c r="DR20" s="390"/>
      <c r="DS20" s="390"/>
      <c r="DT20" s="390"/>
      <c r="DU20" s="390"/>
      <c r="DV20" s="390"/>
      <c r="DW20" s="390"/>
      <c r="DX20" s="390"/>
      <c r="DY20" s="390"/>
      <c r="DZ20" s="390"/>
      <c r="EA20" s="390"/>
      <c r="EB20" s="390"/>
      <c r="EC20" s="397"/>
    </row>
    <row r="21" spans="1:133" ht="15.75" customHeight="1">
      <c r="A21" s="540"/>
      <c r="B21" s="541"/>
      <c r="C21" s="390"/>
      <c r="D21" s="390"/>
      <c r="E21" s="542"/>
      <c r="F21" s="390"/>
      <c r="G21" s="390"/>
      <c r="H21" s="390"/>
      <c r="I21" s="390"/>
      <c r="J21" s="390"/>
      <c r="K21" s="390"/>
      <c r="L21" s="390"/>
      <c r="M21" s="390"/>
      <c r="N21" s="390"/>
      <c r="O21" s="390"/>
      <c r="P21" s="390"/>
      <c r="Q21" s="390"/>
      <c r="R21" s="390"/>
      <c r="S21" s="390"/>
      <c r="T21" s="390"/>
      <c r="U21" s="390"/>
      <c r="V21" s="390"/>
      <c r="W21" s="390"/>
      <c r="X21" s="390"/>
      <c r="Y21" s="390"/>
      <c r="Z21" s="390"/>
      <c r="AA21" s="390"/>
      <c r="AB21" s="390"/>
      <c r="AC21" s="390"/>
      <c r="AD21" s="390"/>
      <c r="AE21" s="390"/>
      <c r="AF21" s="390"/>
      <c r="AG21" s="390"/>
      <c r="AH21" s="390"/>
      <c r="AI21" s="390"/>
      <c r="AJ21" s="390"/>
      <c r="AK21" s="390"/>
      <c r="AL21" s="390"/>
      <c r="AM21" s="390"/>
      <c r="AN21" s="390"/>
      <c r="AO21" s="390"/>
      <c r="AP21" s="390"/>
      <c r="AQ21" s="390"/>
      <c r="AR21" s="390"/>
      <c r="AS21" s="390"/>
      <c r="AT21" s="390"/>
      <c r="AU21" s="390"/>
      <c r="AV21" s="390"/>
      <c r="AW21" s="390"/>
      <c r="AX21" s="390"/>
      <c r="AY21" s="390"/>
      <c r="AZ21" s="390"/>
      <c r="BA21" s="390"/>
      <c r="BB21" s="390"/>
      <c r="BC21" s="390"/>
      <c r="BD21" s="390"/>
      <c r="BE21" s="390"/>
      <c r="BF21" s="390"/>
      <c r="BG21" s="390"/>
      <c r="BH21" s="390"/>
      <c r="BI21" s="390"/>
      <c r="BJ21" s="390"/>
      <c r="BK21" s="390"/>
      <c r="BL21" s="390"/>
      <c r="BM21" s="390"/>
      <c r="BN21" s="390"/>
      <c r="BO21" s="390"/>
      <c r="BP21" s="390"/>
      <c r="BQ21" s="390"/>
      <c r="BR21" s="390"/>
      <c r="BS21" s="390"/>
      <c r="BT21" s="390"/>
      <c r="BU21" s="390"/>
      <c r="BV21" s="390"/>
      <c r="BW21" s="390"/>
      <c r="BX21" s="390"/>
      <c r="BY21" s="390"/>
      <c r="BZ21" s="390"/>
      <c r="CA21" s="390"/>
      <c r="CB21" s="390"/>
      <c r="CC21" s="390"/>
      <c r="CD21" s="390"/>
      <c r="CE21" s="390"/>
      <c r="CF21" s="390"/>
      <c r="CG21" s="390"/>
      <c r="CH21" s="390"/>
      <c r="CI21" s="390"/>
      <c r="CJ21" s="390"/>
      <c r="CK21" s="390"/>
      <c r="CL21" s="390"/>
      <c r="CM21" s="390"/>
      <c r="CN21" s="390"/>
      <c r="CO21" s="390"/>
      <c r="CP21" s="390"/>
      <c r="CQ21" s="390"/>
      <c r="CR21" s="543"/>
      <c r="CS21" s="543"/>
      <c r="CT21" s="544"/>
      <c r="CU21" s="543"/>
      <c r="CV21" s="390"/>
      <c r="CW21" s="543"/>
      <c r="CX21" s="543"/>
      <c r="CY21" s="390"/>
      <c r="CZ21" s="390"/>
      <c r="DA21" s="390"/>
      <c r="DB21" s="390"/>
      <c r="DC21" s="390"/>
      <c r="DD21" s="390"/>
      <c r="DE21" s="390"/>
      <c r="DF21" s="390"/>
      <c r="DG21" s="390"/>
      <c r="DH21" s="390"/>
      <c r="DI21" s="390"/>
      <c r="DJ21" s="390"/>
      <c r="DK21" s="390"/>
      <c r="DL21" s="390"/>
      <c r="DM21" s="390"/>
      <c r="DN21" s="390"/>
      <c r="DO21" s="390"/>
      <c r="DP21" s="390"/>
      <c r="DQ21" s="390"/>
      <c r="DR21" s="390"/>
      <c r="DS21" s="390"/>
      <c r="DT21" s="390"/>
      <c r="DU21" s="390"/>
      <c r="DV21" s="390"/>
      <c r="DW21" s="390"/>
      <c r="DX21" s="390"/>
      <c r="DY21" s="390"/>
      <c r="DZ21" s="390"/>
      <c r="EA21" s="390"/>
      <c r="EB21" s="390"/>
      <c r="EC21" s="397"/>
    </row>
    <row r="22" spans="1:133" ht="15.75" customHeight="1">
      <c r="A22" s="540"/>
      <c r="B22" s="541"/>
      <c r="C22" s="390"/>
      <c r="D22" s="390"/>
      <c r="E22" s="542"/>
      <c r="F22" s="390"/>
      <c r="G22" s="390"/>
      <c r="H22" s="390"/>
      <c r="I22" s="390"/>
      <c r="J22" s="390"/>
      <c r="K22" s="390"/>
      <c r="L22" s="390"/>
      <c r="M22" s="390"/>
      <c r="N22" s="390"/>
      <c r="O22" s="390"/>
      <c r="P22" s="390"/>
      <c r="Q22" s="390"/>
      <c r="R22" s="390"/>
      <c r="S22" s="390"/>
      <c r="T22" s="390"/>
      <c r="U22" s="390"/>
      <c r="V22" s="390"/>
      <c r="W22" s="390"/>
      <c r="X22" s="390"/>
      <c r="Y22" s="390"/>
      <c r="Z22" s="390"/>
      <c r="AA22" s="390"/>
      <c r="AB22" s="390"/>
      <c r="AC22" s="390"/>
      <c r="AD22" s="390"/>
      <c r="AE22" s="390"/>
      <c r="AF22" s="390"/>
      <c r="AG22" s="390"/>
      <c r="AH22" s="390"/>
      <c r="AI22" s="390"/>
      <c r="AJ22" s="390"/>
      <c r="AK22" s="390"/>
      <c r="AL22" s="390"/>
      <c r="AM22" s="390"/>
      <c r="AN22" s="390"/>
      <c r="AO22" s="390"/>
      <c r="AP22" s="390"/>
      <c r="AQ22" s="390"/>
      <c r="AR22" s="390"/>
      <c r="AS22" s="390"/>
      <c r="AT22" s="390"/>
      <c r="AU22" s="390"/>
      <c r="AV22" s="390"/>
      <c r="AW22" s="390"/>
      <c r="AX22" s="390"/>
      <c r="AY22" s="390"/>
      <c r="AZ22" s="390"/>
      <c r="BA22" s="390"/>
      <c r="BB22" s="390"/>
      <c r="BC22" s="390"/>
      <c r="BD22" s="390"/>
      <c r="BE22" s="390"/>
      <c r="BF22" s="390"/>
      <c r="BG22" s="390"/>
      <c r="BH22" s="390"/>
      <c r="BI22" s="390"/>
      <c r="BJ22" s="390"/>
      <c r="BK22" s="390"/>
      <c r="BL22" s="390"/>
      <c r="BM22" s="390"/>
      <c r="BN22" s="390"/>
      <c r="BO22" s="390"/>
      <c r="BP22" s="390"/>
      <c r="BQ22" s="390"/>
      <c r="BR22" s="390"/>
      <c r="BS22" s="390"/>
      <c r="BT22" s="390"/>
      <c r="BU22" s="390"/>
      <c r="BV22" s="390"/>
      <c r="BW22" s="390"/>
      <c r="BX22" s="390"/>
      <c r="BY22" s="390"/>
      <c r="BZ22" s="390"/>
      <c r="CA22" s="390"/>
      <c r="CB22" s="390"/>
      <c r="CC22" s="390"/>
      <c r="CD22" s="390"/>
      <c r="CE22" s="390"/>
      <c r="CF22" s="390"/>
      <c r="CG22" s="390"/>
      <c r="CH22" s="390"/>
      <c r="CI22" s="390"/>
      <c r="CJ22" s="390"/>
      <c r="CK22" s="390"/>
      <c r="CL22" s="390"/>
      <c r="CM22" s="390"/>
      <c r="CN22" s="390"/>
      <c r="CO22" s="390"/>
      <c r="CP22" s="390"/>
      <c r="CQ22" s="390"/>
      <c r="CR22" s="543"/>
      <c r="CS22" s="543"/>
      <c r="CT22" s="390"/>
      <c r="CU22" s="543"/>
      <c r="CV22" s="390"/>
      <c r="CW22" s="543"/>
      <c r="CX22" s="543"/>
      <c r="CY22" s="390"/>
      <c r="CZ22" s="390"/>
      <c r="DA22" s="390"/>
      <c r="DB22" s="390"/>
      <c r="DC22" s="390"/>
      <c r="DD22" s="390"/>
      <c r="DE22" s="390"/>
      <c r="DF22" s="390"/>
      <c r="DG22" s="390"/>
      <c r="DH22" s="390"/>
      <c r="DI22" s="390"/>
      <c r="DJ22" s="390"/>
      <c r="DK22" s="390"/>
      <c r="DL22" s="390"/>
      <c r="DM22" s="390"/>
      <c r="DN22" s="390"/>
      <c r="DO22" s="390"/>
      <c r="DP22" s="390"/>
      <c r="DQ22" s="390"/>
      <c r="DR22" s="390"/>
      <c r="DS22" s="390"/>
      <c r="DT22" s="390"/>
      <c r="DU22" s="390"/>
      <c r="DV22" s="390"/>
      <c r="DW22" s="390"/>
      <c r="DX22" s="390"/>
      <c r="DY22" s="390"/>
      <c r="DZ22" s="390"/>
      <c r="EA22" s="390"/>
      <c r="EB22" s="390"/>
      <c r="EC22" s="397"/>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K77"/>
  <sheetViews>
    <sheetView workbookViewId="0">
      <selection activeCell="N7" sqref="N7"/>
    </sheetView>
  </sheetViews>
  <sheetFormatPr defaultColWidth="9.140625" defaultRowHeight="12.75"/>
  <cols>
    <col min="1" max="1" width="0.85546875" style="412" customWidth="1"/>
    <col min="2" max="2" width="15.7109375" style="409" customWidth="1"/>
    <col min="3" max="3" width="6" style="410" customWidth="1"/>
    <col min="4" max="4" width="11.7109375" style="412" customWidth="1"/>
    <col min="5" max="5" width="11.5703125" style="412" customWidth="1"/>
    <col min="6" max="6" width="11.7109375" style="412" customWidth="1"/>
    <col min="7" max="9" width="11.5703125" style="412" customWidth="1"/>
    <col min="10" max="10" width="11.7109375" style="412" customWidth="1"/>
    <col min="11" max="15" width="11.5703125" style="412" customWidth="1"/>
    <col min="16" max="40" width="7.28515625" style="412" customWidth="1"/>
    <col min="41" max="16384" width="9.140625" style="412"/>
  </cols>
  <sheetData>
    <row r="1" spans="2:11" ht="15">
      <c r="D1" s="411" t="s">
        <v>578</v>
      </c>
    </row>
    <row r="3" spans="2:11" ht="18.75" customHeight="1">
      <c r="B3" s="413" t="s">
        <v>258</v>
      </c>
      <c r="C3" s="410" t="s">
        <v>579</v>
      </c>
      <c r="D3" s="414">
        <f>INDEX(PREE!$A:$A, MATCH(D4, PREE!$C:$C, 0))</f>
        <v>45530.410468784721</v>
      </c>
      <c r="E3" s="415"/>
      <c r="F3" s="415"/>
      <c r="G3" s="416"/>
    </row>
    <row r="4" spans="2:11" ht="18.75" customHeight="1">
      <c r="B4" s="417" t="s">
        <v>275</v>
      </c>
      <c r="C4" s="410" t="s">
        <v>579</v>
      </c>
      <c r="D4" s="418">
        <v>222128</v>
      </c>
      <c r="E4" s="419"/>
      <c r="F4" s="419"/>
      <c r="G4" s="416"/>
    </row>
    <row r="5" spans="2:11" ht="18.75" customHeight="1">
      <c r="B5" s="417" t="s">
        <v>376</v>
      </c>
      <c r="C5" s="410" t="s">
        <v>579</v>
      </c>
      <c r="D5" s="418" t="str">
        <f>INDEX(PREE!$D:$D, MATCH(D4, PREE!$C:$C, 0))</f>
        <v>ICHA PERMATA SARI</v>
      </c>
      <c r="E5" s="419"/>
      <c r="F5" s="419"/>
      <c r="G5" s="416"/>
    </row>
    <row r="6" spans="2:11" ht="18.75" customHeight="1">
      <c r="B6" s="417" t="s">
        <v>580</v>
      </c>
      <c r="C6" s="410" t="s">
        <v>579</v>
      </c>
      <c r="D6" s="420" t="str">
        <f>INDEX(PREE!$E:$E, MATCH(D4, PREE!$C:$C, 0))</f>
        <v>03 Januari 2022</v>
      </c>
      <c r="E6" s="419"/>
      <c r="F6" s="419"/>
      <c r="G6" s="416"/>
    </row>
    <row r="7" spans="2:11" ht="18.75" customHeight="1">
      <c r="B7" s="417" t="s">
        <v>402</v>
      </c>
      <c r="C7" s="410" t="s">
        <v>579</v>
      </c>
      <c r="D7" s="418" t="str">
        <f>INDEX(PREE!$F:$F, MATCH(D4, PREE!$C:$C, 0))</f>
        <v>OLFD/OLFR</v>
      </c>
      <c r="E7" s="419"/>
      <c r="F7" s="419"/>
      <c r="G7" s="416"/>
    </row>
    <row r="8" spans="2:11">
      <c r="D8" s="419"/>
      <c r="E8" s="419"/>
      <c r="F8" s="419"/>
      <c r="G8" s="415"/>
    </row>
    <row r="9" spans="2:11" s="410" customFormat="1" ht="21.75" customHeight="1">
      <c r="B9" s="421" t="s">
        <v>581</v>
      </c>
      <c r="C9" s="422" t="s">
        <v>582</v>
      </c>
      <c r="D9" s="423" t="str">
        <f>IF(ISNUMBER(SEARCH("Salah", INDEX(PREE!$G:$G, MATCH(D4, PREE!$C:$C, 0)))), "F", "T")</f>
        <v>F</v>
      </c>
      <c r="E9" s="462" t="str">
        <f>IF(ISNUMBER(SEARCH("Salah", INDEX(PREE!$H:$H, MATCH(D4, PREE!$C:$C, 0)))), "F", "T")</f>
        <v>F</v>
      </c>
      <c r="F9" s="424" t="str">
        <f>IF(ISNUMBER(SEARCH("salah", INDEX(PREE!$I:$I, MATCH(D4, PREE!$C:$C, 0)))), "F", "T")</f>
        <v>F</v>
      </c>
      <c r="G9" s="424" t="str">
        <f>IF(ISNUMBER(SEARCH("salah", INDEX(PREE!$J:$J, MATCH(D4, PREE!$C:$C, 0)))), "F", "T")</f>
        <v>F</v>
      </c>
      <c r="H9" s="425" t="str">
        <f>IF(ISNUMBER(SEARCH("salah", INDEX(PREE!$K:$K, MATCH(D4, PREE!$C:$C, 0)))), "F", "T")</f>
        <v>T</v>
      </c>
      <c r="I9" s="425" t="str">
        <f>IF(ISNUMBER(SEARCH("salah", INDEX(PREE!$L:$L, MATCH(D4, PREE!$C:$C, 0)))), "F", "T")</f>
        <v>T</v>
      </c>
      <c r="J9" s="425" t="str">
        <f>IF(ISNUMBER(SEARCH("salah", INDEX(PREE!$M:$M, MATCH(D4, PREE!$C:$C, 0)))), "F", "T")</f>
        <v>F</v>
      </c>
      <c r="K9" s="425" t="str">
        <f>IF(ISNUMBER(SEARCH("salah", INDEX(PREE!$N:$N, MATCH(D4, PREE!$C:$C, 0)))), "F", "T")</f>
        <v>F</v>
      </c>
    </row>
    <row r="10" spans="2:11" s="410" customFormat="1" ht="21.75" customHeight="1">
      <c r="B10" s="426"/>
      <c r="C10" s="427"/>
      <c r="D10" s="428" t="str">
        <f>IF(ISNUMBER(SEARCH("salah", INDEX(PREE!$O:$O, MATCH(D4, PREE!$C:$C, 0)))), "F", "T")</f>
        <v>F</v>
      </c>
      <c r="E10" s="425" t="str">
        <f>IF(ISNUMBER(SEARCH("salah", INDEX(PREE!$P:$P, MATCH(D4, PREE!$C:$C, 0)))), "F", "T")</f>
        <v>F</v>
      </c>
      <c r="F10" s="425" t="str">
        <f>IF(ISNUMBER(SEARCH("salah", INDEX(PREE!$Q:$Q, MATCH(D4, PREE!$C:$C, 0)))), "F", "T")</f>
        <v>F</v>
      </c>
      <c r="G10" s="425" t="str">
        <f>IF(ISNUMBER(SEARCH("salah", INDEX(PREE!$R:$R, MATCH(D4, PREE!$C:$C, 0)))), "F", "T")</f>
        <v>F</v>
      </c>
      <c r="H10" s="425" t="str">
        <f>IF(ISNUMBER(SEARCH("salah", INDEX(PREE!$S:$S, MATCH(D4, PREE!$C:$C, 0)))), "F", "T")</f>
        <v>F</v>
      </c>
      <c r="I10" s="425" t="str">
        <f>IF(ISNUMBER(SEARCH("salah", INDEX(PREE!$T:$T, MATCH(D4, PREE!$C:$C, 0)))), "F", "T")</f>
        <v>F</v>
      </c>
      <c r="J10" s="425" t="str">
        <f>IF(ISNUMBER(SEARCH("salah", INDEX(PREE!$U:$U, MATCH(D4, PREE!$C:$C, 0)))), "F", "T")</f>
        <v>F</v>
      </c>
      <c r="K10" s="425" t="str">
        <f>IF(ISNUMBER(SEARCH("salah", INDEX(PREE!$V:$V, MATCH(D4, PREE!$C:$C, 0)))), "F", "T")</f>
        <v>F</v>
      </c>
    </row>
    <row r="11" spans="2:11" s="410" customFormat="1" ht="21.75" customHeight="1">
      <c r="B11" s="429">
        <f>IF(D9="F", 1, 0) + IF(E9="F", 1, 0) + IF(F9="F", 1, 0) + IF(G9="F", 1, 0) + IF(H9="T", 1, 0) + IF(I9="T", 1, 0) + IF(J9="F", 1, 0) + IF(K9="F", 1, 0) + IF(D10="F", 1, 0) + IF(E10="F", 1, 0) + IF(F10="F", 1, 0) + IF(G10="F", 1, 0) + IF(H10="F", 1, 0) + IF(I10="F", 1, 0) + IF(J10="F", 1, 0) + IF(K10="F", 1, 0) + IF(D11="T", 1, 0) + IF(E11="F", 1, 0) + IF(F11="F", 1, 0) + IF(G11="F", 1, 0) + IF(H11="F", 1, 0) + IF(I11="F", 1, 0) + IF(J11="F", 1, 0) + IF(K11="F", 1, 0)</f>
        <v>23</v>
      </c>
      <c r="C11" s="406">
        <v>24</v>
      </c>
      <c r="D11" s="428" t="str">
        <f>IF(ISNUMBER(SEARCH("salah", INDEX(PREE!$W:$W, MATCH(D4, PREE!$B:$B, 0)))), "F", "T")</f>
        <v>T</v>
      </c>
      <c r="E11" s="425" t="str">
        <f>IF(ISNUMBER(SEARCH("salah", INDEX(PREE!$X:$X, MATCH(D4, PREE!$C:$C, 0)))), "F", "T")</f>
        <v>F</v>
      </c>
      <c r="F11" s="425" t="str">
        <f>IF(ISNUMBER(SEARCH("salah", INDEX(PREE!$Y:$Y, MATCH(D4, PREE!$C:$C, 0)))), "F", "T")</f>
        <v>T</v>
      </c>
      <c r="G11" s="425" t="str">
        <f>IF(ISNUMBER(SEARCH("salah", INDEX(PREE!$Z:$Z, MATCH(D4, PREE!$C:$C, 0)))), "F", "T")</f>
        <v>F</v>
      </c>
      <c r="H11" s="425" t="str">
        <f>IF(ISNUMBER(SEARCH("salah", INDEX(PREE!$AA:$AA, MATCH(D4, PREE!$C:$C, 0)))), "F", "T")</f>
        <v>F</v>
      </c>
      <c r="I11" s="425" t="str">
        <f>IF(ISNUMBER(SEARCH("salah", INDEX(PREE!$AB:$AB, MATCH(D4, PREE!$C:$C, 0)))), "F", "T")</f>
        <v>F</v>
      </c>
      <c r="J11" s="425" t="str">
        <f>IF(ISNUMBER(SEARCH("salah", INDEX(PREE!$AC:$AC, MATCH(D4, PREE!$C:$C, 0)))), "F", "T")</f>
        <v>F</v>
      </c>
      <c r="K11" s="425" t="str">
        <f>IF(ISNUMBER(SEARCH("salah", INDEX(PREE!$AD:$AD, MATCH(D4, PREE!$C:$C, 0)))), "F", "T")</f>
        <v>F</v>
      </c>
    </row>
    <row r="12" spans="2:11" s="410" customFormat="1" ht="21.75" customHeight="1">
      <c r="B12" s="421" t="s">
        <v>583</v>
      </c>
      <c r="C12" s="422" t="s">
        <v>582</v>
      </c>
      <c r="D12" s="430" t="str">
        <f>INDEX(PREE!$AE:$AE, MATCH(D4, PREE!$C:$C, 0))</f>
        <v>B</v>
      </c>
      <c r="E12" s="430" t="str">
        <f>INDEX(PREE!$AF:$AF, MATCH(D4, PREE!$C:$C, 0))</f>
        <v>D</v>
      </c>
      <c r="F12" s="430" t="str">
        <f>INDEX(PREE!$AG:$AG, MATCH(D4, PREE!$C:$C, 0))</f>
        <v>C</v>
      </c>
      <c r="G12" s="430" t="str">
        <f>INDEX(PREE!$AH:$AH, MATCH(D4, PREE!$C:$C, 0))</f>
        <v>F</v>
      </c>
      <c r="H12" s="430" t="str">
        <f>INDEX(PREE!$AI:$AI, MATCH(D4, PREE!$C:$C, 0))</f>
        <v>G</v>
      </c>
      <c r="I12" s="430" t="str">
        <f>INDEX(PREE!$AJ:$AJ, MATCH(D4, PREE!$C:$C, 0))</f>
        <v>L</v>
      </c>
      <c r="J12" s="430" t="str">
        <f>INDEX(PREE!$AK:$AK, MATCH(D4, PREE!$C:$C, 0))</f>
        <v>J</v>
      </c>
      <c r="K12" s="430" t="str">
        <f>INDEX(PREE!$AL:$AL, MATCH(D4, PREE!$C:$C, 0))</f>
        <v>K</v>
      </c>
    </row>
    <row r="13" spans="2:11" s="410" customFormat="1" ht="21.75" customHeight="1">
      <c r="B13" s="431">
        <f>IF(D12="B", 1, 0) + IF(E12="D", 1, 0) + IF(F12="C", 1, 0) + IF(G12="F", 1, 0) + IF(H12="G", 1, 0) +  IF(I12="L", 1, 0) + IF(J12="J", 1, 0) + IF(K12="K", 1, 0) + IF(D13="N", 1, 0) + IF(E13="Q", 1, 0) + IF(F13="T", 1, 0) + IF(G13="R", 1, 0) + IF(H13="S", 1, 0) +  IF(I13="V", 1, 0) + IF(J13="U", 1, 0)</f>
        <v>10</v>
      </c>
      <c r="C13" s="427">
        <v>15</v>
      </c>
      <c r="D13" s="480" t="str">
        <f>INDEX(PREE!$AM:$AM, MATCH(D4, PREE!$C:$C, 0))</f>
        <v>M</v>
      </c>
      <c r="E13" s="480" t="str">
        <f>INDEX(PREE!$AN:$AN, MATCH(D4, PREE!$C:$C, 0))</f>
        <v>Q</v>
      </c>
      <c r="F13" s="480" t="str">
        <f>INDEX(PREE!$AO:$AO, MATCH(D4, PREE!$C:$C, 0))</f>
        <v>S</v>
      </c>
      <c r="G13" s="480" t="str">
        <f>INDEX(PREE!$AP:$AP, MATCH(D4, PREE!$C:$C, 0))</f>
        <v>T</v>
      </c>
      <c r="H13" s="480" t="str">
        <f>INDEX(PREE!$AQ:$AQ, MATCH(D4, PREE!$C:$C, 0))</f>
        <v>R</v>
      </c>
      <c r="I13" s="480" t="str">
        <f>INDEX(PREE!$AR:$AR, MATCH(D4, PREE!$C:$C, 0))</f>
        <v>U</v>
      </c>
      <c r="J13" s="480" t="str">
        <f>INDEX(PREE!$AS:$AS, MATCH(D4, PREE!$C:$C, 0))</f>
        <v>U</v>
      </c>
      <c r="K13" s="432" t="s">
        <v>584</v>
      </c>
    </row>
    <row r="14" spans="2:11" s="410" customFormat="1" ht="21.75" customHeight="1">
      <c r="B14" s="433" t="s">
        <v>585</v>
      </c>
      <c r="C14" s="422" t="s">
        <v>582</v>
      </c>
      <c r="D14" s="809" t="str">
        <f>INDEX(PREE!$AT:$AT, MATCH(D4, PREE!$C:$C, 0))</f>
        <v>A</v>
      </c>
      <c r="E14" s="809" t="str">
        <f>INDEX(PREE!$AU:$AU, MATCH(D4, PREE!$C:$C, 0))</f>
        <v>D</v>
      </c>
      <c r="F14" s="809" t="str">
        <f>INDEX(PREE!$AV:$AV, MATCH(D4, PREE!$C:$C, 0))</f>
        <v>F</v>
      </c>
      <c r="G14" s="809" t="str">
        <f>INDEX(PREE!$AW:$AW, MATCH(D4, PREE!$C:$C, 0))</f>
        <v>B</v>
      </c>
      <c r="H14" s="809" t="str">
        <f>INDEX(PREE!$AX:$AX, MATCH(D4, PREE!$C:$C, 0))</f>
        <v>H</v>
      </c>
    </row>
    <row r="15" spans="2:11" s="410" customFormat="1" ht="21.75" customHeight="1">
      <c r="B15" s="434">
        <f>IF(D14="C", 1, 0) + IF(E14="F", 1, 0) + IF(F14="A", 1, 0) + IF(G14="E", 1, 0) + IF(H14="B", 1, 0)</f>
        <v>0</v>
      </c>
      <c r="C15" s="406">
        <v>5</v>
      </c>
      <c r="D15" s="810"/>
      <c r="E15" s="810"/>
      <c r="F15" s="810"/>
      <c r="G15" s="810"/>
      <c r="H15" s="810"/>
      <c r="I15" s="432" t="s">
        <v>584</v>
      </c>
    </row>
    <row r="16" spans="2:11" s="410" customFormat="1" ht="21.75" customHeight="1">
      <c r="B16" s="421" t="s">
        <v>586</v>
      </c>
      <c r="C16" s="422" t="s">
        <v>582</v>
      </c>
      <c r="D16" s="435" t="s">
        <v>587</v>
      </c>
      <c r="E16" s="484" t="str">
        <f>LEFT(SUBSTITUTE(INDEX(PREE!$AY:$AY, MATCH(D4, PREE!$C:$C, 0)), "/", ""), 1)</f>
        <v>E</v>
      </c>
      <c r="F16" s="482" t="str">
        <f>LEFT(SUBSTITUTE(INDEX(PREE!$AZ:$AZ, MATCH(D4, PREE!$C:$C, 0)), "/", ""), 1)</f>
        <v>A</v>
      </c>
      <c r="G16" s="482" t="str">
        <f>LEFT(SUBSTITUTE(INDEX(PREE!$BA:$BA, MATCH(D4, PREE!$C:$C, 0)), "/", ""), 1)</f>
        <v>C</v>
      </c>
      <c r="H16" s="482" t="str">
        <f>LEFT(SUBSTITUTE(INDEX(PREE!$BB:$BB, MATCH(D4, PREE!$C:$C, 0)), "/", ""), 1)</f>
        <v>E</v>
      </c>
      <c r="I16" s="482" t="str">
        <f>LEFT(SUBSTITUTE(INDEX(PREE!$BC:$BC, MATCH(D4, PREE!$C:$C, 0)), "/", ""), 1)</f>
        <v>F</v>
      </c>
    </row>
    <row r="17" spans="2:9" s="410" customFormat="1" ht="21.75" customHeight="1">
      <c r="B17" s="429">
        <f>IF(AND(E16="E",E17="A"),1,0)+IF(AND(F16="B",F17="C"),1,0)+IF(AND(G16="A",G17="D"),1,0)+IF(AND(H16="C",H17="B"),1,0)+IF(AND(I16="F",I17="E"),1,0)</f>
        <v>1</v>
      </c>
      <c r="C17" s="406">
        <v>5</v>
      </c>
      <c r="D17" s="437" t="s">
        <v>588</v>
      </c>
      <c r="E17" s="482" t="str">
        <f>TRIM(RIGHT(SUBSTITUTE(INDEX(PREE!$AY:$AY, MATCH(D4, PREE!$C:$C, 0)), "/", REPT(" ", LEN(INDEX(PREE!$AY:$AY, MATCH(D4, PREE!$C:$C, 0))))), LEN(INDEX(PREE!$AY:$AY, MATCH(D4, PREE!$C:$C, 0)))))</f>
        <v>A</v>
      </c>
      <c r="F17" s="484" t="str">
        <f>TRIM(RIGHT(SUBSTITUTE(INDEX(PREE!$AZ:$AZ, MATCH(D4, PREE!$C:$C, 0)), "/", REPT(" ", LEN(INDEX(PREE!$AZ:$AZ, MATCH(D4, PREE!$C:$C, 0))))), LEN(INDEX(PREE!$AZ:$AZ, MATCH(D4, PREE!$C:$C, 0)))))</f>
        <v>C</v>
      </c>
      <c r="G17" s="484" t="str">
        <f>TRIM(RIGHT(SUBSTITUTE(INDEX(PREE!$BA:$BA, MATCH(D4, PREE!$C:$C, 0)), "/", REPT(" ", LEN(INDEX(PREE!$BA:$BA, MATCH(D4, PREE!$C:$C, 0))))), LEN(INDEX(PREE!$BA:$BA, MATCH(D4, PREE!$C:$C, 0)))))</f>
        <v>D</v>
      </c>
      <c r="H17" s="484" t="str">
        <f>TRIM(RIGHT(SUBSTITUTE(INDEX(PREE!$BB:$BB, MATCH(D4, PREE!$C:$C, 0)), "/", REPT(" ", LEN(INDEX(PREE!$BB:$BB, MATCH(D4, PREE!$C:$C, 0))))), LEN(INDEX(PREE!$BB:$BB, MATCH(D4, PREE!$C:$C, 0)))))</f>
        <v>C</v>
      </c>
      <c r="I17" s="484" t="str">
        <f>TRIM(RIGHT(SUBSTITUTE(INDEX(PREE!$BC:$BC, MATCH(D4, PREE!$C:$C, 0)), "/", REPT(" ", LEN(INDEX(PREE!$BC:$BC, MATCH(D4, PREE!$C:$C, 0))))), LEN(INDEX(PREE!$BC:$BC, MATCH(D4, PREE!$C:$C, 0)))))</f>
        <v>G</v>
      </c>
    </row>
    <row r="18" spans="2:9" s="410" customFormat="1" ht="21.75" customHeight="1">
      <c r="B18" s="439" t="s">
        <v>589</v>
      </c>
      <c r="C18" s="422" t="s">
        <v>582</v>
      </c>
      <c r="D18" s="805" t="str">
        <f>INDEX(PREE!$BD:$BD, MATCH(D4, PREE!$C:$C, 0))</f>
        <v>B</v>
      </c>
      <c r="E18" s="805" t="str">
        <f>INDEX(PREE!$BE:$BE, MATCH(D4, PREE!$C:$C, 0))</f>
        <v>C</v>
      </c>
      <c r="F18" s="805" t="str">
        <f>INDEX(PREE!$BF:$BF, MATCH(D4, PREE!$C:$C, 0))</f>
        <v>A</v>
      </c>
    </row>
    <row r="19" spans="2:9" s="410" customFormat="1" ht="21.75" customHeight="1">
      <c r="B19" s="440">
        <f>IF(D18="B", 1, 0) + IF(E18="C", 1, 0) + IF(F18="A", 1, 0)</f>
        <v>3</v>
      </c>
      <c r="C19" s="406">
        <v>3</v>
      </c>
      <c r="D19" s="806"/>
      <c r="E19" s="806"/>
      <c r="F19" s="806"/>
      <c r="G19" s="432" t="s">
        <v>590</v>
      </c>
    </row>
    <row r="20" spans="2:9" s="410" customFormat="1" ht="27.75" customHeight="1">
      <c r="B20" s="439" t="s">
        <v>591</v>
      </c>
      <c r="C20" s="422" t="s">
        <v>582</v>
      </c>
      <c r="D20" s="425" t="str">
        <f>INDEX(PREE!$BG:$BG, MATCH(D4, PREE!$C:$C, 0))</f>
        <v>B</v>
      </c>
      <c r="E20" s="441" t="str">
        <f>INDEX(PREE!$BH:$BH, MATCH(D4, PREE!$C:$C, 0))</f>
        <v>L</v>
      </c>
      <c r="F20" s="425" t="str">
        <f>INDEX(PREE!$BI:$BI, MATCH(D4, PREE!$C:$C, 0))</f>
        <v>J</v>
      </c>
      <c r="G20" s="442" t="str">
        <f>INDEX(PREE!$BJ:$BJ, MATCH(D4, PREE!$C:$C, 0))</f>
        <v>K</v>
      </c>
      <c r="H20" s="425" t="str">
        <f>INDEX(PREE!$BK:$BK, MATCH(D4, PREE!$C:$C, 0))</f>
        <v>F</v>
      </c>
    </row>
    <row r="21" spans="2:9" s="410" customFormat="1" ht="27.75" customHeight="1">
      <c r="B21" s="440">
        <f>IF(D20="B", 1, 0) + IF(E20="L", 1, 0) + IF(F20="J", 1, 0) + IF(G20="K", 1, 0) +IF(H20="F", 1, 0) + IF(D21="D", 1, 0) + IF(E21="I", 1, 0) + IF(F21="A", 1, 0) + IF(G21="C", 1, 0) +IF(H21="E", 1, 0)</f>
        <v>8</v>
      </c>
      <c r="C21" s="406">
        <v>10</v>
      </c>
      <c r="D21" s="481" t="str">
        <f>INDEX(PREE!$BL:$BL, MATCH(D4, PREE!$C:$C, 0))</f>
        <v>D</v>
      </c>
      <c r="E21" s="483" t="str">
        <f>INDEX(PREE!$BM:$BM, MATCH(D4, PREE!$C:$C, 0))</f>
        <v>A</v>
      </c>
      <c r="F21" s="481" t="str">
        <f>INDEX(PREE!$BN:$BN, MATCH(D4, PREE!$C:$C, 0))</f>
        <v>H</v>
      </c>
      <c r="G21" s="443" t="str">
        <f>INDEX(PREE!$BO:$BO, MATCH(D4, PREE!$C:$C, 0))</f>
        <v>C</v>
      </c>
      <c r="H21" s="481" t="str">
        <f>INDEX(PREE!$BP:$BP, MATCH(D4, PREE!$C:$C, 0))</f>
        <v>E</v>
      </c>
      <c r="I21" s="432" t="s">
        <v>584</v>
      </c>
    </row>
    <row r="22" spans="2:9" s="410" customFormat="1" ht="21.75" customHeight="1">
      <c r="B22" s="439" t="s">
        <v>592</v>
      </c>
      <c r="C22" s="422" t="s">
        <v>582</v>
      </c>
      <c r="D22" s="805" t="str">
        <f>INDEX(PREE!$BQ:$BQ, MATCH(D4, PREE!$C:$C, 0))</f>
        <v>C</v>
      </c>
      <c r="E22" s="805">
        <f>INDEX(PREE!$BR:$BR, MATCH(D4, PREE!$C:$C, 0))</f>
        <v>2</v>
      </c>
      <c r="F22" s="805" t="str">
        <f>INDEX(PREE!$BS:$BS, MATCH(D4, PREE!$C:$C, 0))</f>
        <v>E</v>
      </c>
      <c r="G22" s="805" t="str">
        <f>INDEX(PREE!$BT:$BT, MATCH(D4, PREE!$C:$C, 0))</f>
        <v>F</v>
      </c>
      <c r="H22" s="805" t="str">
        <f>INDEX(PREE!$BU:$BU, MATCH(D4, PREE!$C:$C, 0))</f>
        <v>D</v>
      </c>
    </row>
    <row r="23" spans="2:9" s="410" customFormat="1" ht="21.75" customHeight="1">
      <c r="B23" s="440">
        <f>IF(D22="C", 1, 0) + IF(E22="G", 1, 0) + IF(F22="F", 1, 0) + IF(G22="B", 1, 0) + IF(H22="D", 1, 0)</f>
        <v>2</v>
      </c>
      <c r="C23" s="406">
        <v>5</v>
      </c>
      <c r="D23" s="806"/>
      <c r="E23" s="806"/>
      <c r="F23" s="806"/>
      <c r="G23" s="806"/>
      <c r="H23" s="806"/>
      <c r="I23" s="432" t="s">
        <v>584</v>
      </c>
    </row>
    <row r="24" spans="2:9" s="410" customFormat="1" ht="18" customHeight="1">
      <c r="B24" s="439" t="s">
        <v>593</v>
      </c>
      <c r="C24" s="422" t="s">
        <v>582</v>
      </c>
      <c r="D24" s="805" t="str">
        <f>INDEX(PREE!$BV:$BV, MATCH(D4, PREE!$C:$C, 0))</f>
        <v>D</v>
      </c>
      <c r="E24" s="805" t="str">
        <f>INDEX(PREE!$BW:$BW, MATCH(D4, PREE!$C:$C, 0))</f>
        <v>E</v>
      </c>
      <c r="F24" s="805" t="str">
        <f>INDEX(PREE!$BX:$BX, MATCH(D4, PREE!$C:$C, 0))</f>
        <v>B</v>
      </c>
      <c r="G24" s="805" t="str">
        <f>INDEX(PREE!$BY:$BY, MATCH(D4, PREE!$C:$C, 0))</f>
        <v>G</v>
      </c>
      <c r="H24" s="805" t="str">
        <f>INDEX(PREE!$BZ:$BZ, MATCH(D4, PREE!$C:$C, 0))</f>
        <v>F</v>
      </c>
    </row>
    <row r="25" spans="2:9" s="410" customFormat="1" ht="21.75" customHeight="1">
      <c r="B25" s="440">
        <f>IF(D24="D", 1, 0) + IF(E24="E", 1, 0) + IF(F24="C", 1, 0) + IF(G24="G", 1, 0) + IF(H24="F", 1, 0)</f>
        <v>4</v>
      </c>
      <c r="C25" s="406">
        <v>5</v>
      </c>
      <c r="D25" s="806"/>
      <c r="E25" s="806"/>
      <c r="F25" s="806"/>
      <c r="G25" s="806"/>
      <c r="H25" s="806"/>
      <c r="I25" s="432" t="s">
        <v>584</v>
      </c>
    </row>
    <row r="26" spans="2:9" s="410" customFormat="1" ht="21.75" customHeight="1">
      <c r="B26" s="444"/>
      <c r="C26" s="422" t="s">
        <v>582</v>
      </c>
      <c r="D26" s="445"/>
      <c r="E26" s="446">
        <v>1</v>
      </c>
      <c r="F26" s="446">
        <v>2</v>
      </c>
      <c r="G26" s="446">
        <v>3</v>
      </c>
      <c r="H26" s="446">
        <v>4</v>
      </c>
      <c r="I26" s="446">
        <v>5</v>
      </c>
    </row>
    <row r="27" spans="2:9" s="410" customFormat="1" ht="21.75" customHeight="1">
      <c r="B27" s="447" t="s">
        <v>594</v>
      </c>
      <c r="C27" s="427"/>
      <c r="D27" s="448" t="s">
        <v>595</v>
      </c>
      <c r="E27" s="436" t="str">
        <f>INDEX(PREE!$CA:$CA, MATCH(D4, PREE!$C:$C, 0))</f>
        <v>C</v>
      </c>
      <c r="F27" s="436" t="str">
        <f>INDEX(PREE!$CD:$CD, MATCH(D4, PREE!$C:$C, 0))</f>
        <v>A</v>
      </c>
      <c r="G27" s="436" t="str">
        <f>INDEX(PREE!$CG:$CG, MATCH(D4, PREE!$C:$C, 0))</f>
        <v>E</v>
      </c>
      <c r="H27" s="436" t="str">
        <f>INDEX(PREE!$CJ:$CJ, MATCH(D4, PREE!$C:$C, 0))</f>
        <v>D</v>
      </c>
      <c r="I27" s="436" t="str">
        <f>INDEX(PREE!$CM:$CM, MATCH(D4, PREE!$C:$C, 0))</f>
        <v>F</v>
      </c>
    </row>
    <row r="28" spans="2:9" s="410" customFormat="1" ht="21.75" customHeight="1">
      <c r="B28" s="449"/>
      <c r="C28" s="427"/>
      <c r="D28" s="450" t="s">
        <v>596</v>
      </c>
      <c r="E28" s="451" t="str">
        <f>INDEX(PREE!$CB:$CB, MATCH(D4, PREE!$C:$C, 0))</f>
        <v>C</v>
      </c>
      <c r="F28" s="436" t="str">
        <f>INDEX(PREE!$CE:$CE, MATCH(D4, PREE!$C:$C, 0))</f>
        <v>C</v>
      </c>
      <c r="G28" s="436" t="str">
        <f>INDEX(PREE!$CH:$CH, MATCH(D4, PREE!$C:$C, 0))</f>
        <v>B</v>
      </c>
      <c r="H28" s="436" t="str">
        <f>INDEX(PREE!$CK:$CK, MATCH(D4, PREE!$C:$C, 0))</f>
        <v>E</v>
      </c>
      <c r="I28" s="436" t="str">
        <f>INDEX(PREE!$CN:$CN, MATCH(D4, PREE!$C:$C, 0))</f>
        <v>C</v>
      </c>
    </row>
    <row r="29" spans="2:9" s="410" customFormat="1" ht="21.75" customHeight="1">
      <c r="B29" s="449"/>
      <c r="C29" s="427">
        <v>27</v>
      </c>
      <c r="D29" s="452" t="s">
        <v>597</v>
      </c>
      <c r="E29" s="438" t="str">
        <f>INDEX(PREE!$CC:$CC, MATCH(D4, PREE!$C:$C, 0))</f>
        <v>F</v>
      </c>
      <c r="F29" s="436" t="str">
        <f>INDEX(PREE!$CF:$CF, MATCH(D4, PREE!$C:$C, 0))</f>
        <v>F</v>
      </c>
      <c r="G29" s="436" t="str">
        <f>INDEX(PREE!$CI:$CI, MATCH(D4, PREE!$C:$C, 0))</f>
        <v>D</v>
      </c>
      <c r="H29" s="436" t="str">
        <f>INDEX(PREE!$CL:$CL, MATCH(D4, PREE!$C:$C, 0))</f>
        <v>A</v>
      </c>
      <c r="I29" s="436" t="str">
        <f>INDEX(PREE!$CO:$CO, MATCH(D4, PREE!$C:$C, 0))</f>
        <v>D</v>
      </c>
    </row>
    <row r="30" spans="2:9" s="410" customFormat="1" ht="21.75" customHeight="1">
      <c r="B30" s="449"/>
      <c r="C30" s="427"/>
      <c r="D30" s="453"/>
      <c r="E30" s="446">
        <v>6</v>
      </c>
      <c r="F30" s="446">
        <v>7</v>
      </c>
      <c r="G30" s="446">
        <v>8</v>
      </c>
      <c r="H30" s="446">
        <v>9</v>
      </c>
      <c r="I30"/>
    </row>
    <row r="31" spans="2:9" s="410" customFormat="1" ht="21.75" customHeight="1">
      <c r="B31" s="449"/>
      <c r="C31" s="427"/>
      <c r="D31" s="448" t="s">
        <v>595</v>
      </c>
      <c r="E31" s="436" t="str">
        <f>INDEX(PREE!$CP:$CP, MATCH(D4, PREE!$C:$C, 0))</f>
        <v>I</v>
      </c>
      <c r="F31" s="436" t="str">
        <f>INDEX(PREE!$CS:$CS, MATCH(D4, PREE!$C:$C, 0))</f>
        <v>H</v>
      </c>
      <c r="G31" s="436" t="str">
        <f>INDEX(PREE!$CV:$CV, MATCH(D4, PREE!$C:$C, 0))</f>
        <v>G</v>
      </c>
      <c r="H31" s="436" t="str">
        <f>INDEX(PREE!$CY:$CY, MATCH(D4, PREE!$C:$C, 0))</f>
        <v>B</v>
      </c>
      <c r="I31" s="412"/>
    </row>
    <row r="32" spans="2:9" s="410" customFormat="1" ht="21.75" customHeight="1">
      <c r="B32" s="449"/>
      <c r="C32" s="427"/>
      <c r="D32" s="450" t="s">
        <v>596</v>
      </c>
      <c r="E32" s="451" t="str">
        <f>INDEX(PREE!$CQ:$CQ, MATCH(D4, PREE!$C:$C, 0))</f>
        <v>F</v>
      </c>
      <c r="F32" s="451" t="str">
        <f>INDEX(PREE!$CT:$CT, MATCH(D4, PREE!$C:$C, 0))</f>
        <v>B</v>
      </c>
      <c r="G32" s="451" t="str">
        <f>INDEX(PREE!$CW:$CW, MATCH(D4, PREE!$C:$C, 0))</f>
        <v>F</v>
      </c>
      <c r="H32" s="451" t="str">
        <f>INDEX(PREE!$CZ:$CZ, MATCH(D4, PREE!$C:$C, 0))</f>
        <v>D</v>
      </c>
      <c r="I32" s="412"/>
    </row>
    <row r="33" spans="2:11" s="410" customFormat="1" ht="21.75" customHeight="1">
      <c r="B33" s="440">
        <f>IF(E27="C", 1, 0) + IF(F27="A", 1, 0) + IF(G27="E", 1, 0) +IF(H27="D", 1, 0) + IF(I27="F", 1, 0) +  IF(E28="B", 1, 0) +  IF(OR(F28="A", F28="B"), 1, 0) + IF(G28="B", 1, 0) + IF(OR(H28="A", H28="B"), 1, 0) + IF(I28="C", 1, 0) + IF(E29="A", 1, 0) + IF(F29="B", 1, 0) + IF(G29="A", 1, 0) +IF(H29="C", 1, 0) + IF(I29="A", 1, 0) + IF(E31="I", 1, 0) + IF(F31="H", 1, 0) + IF(G31="G", 1, 0) +IF(H31="B", 1, 0) + IF(E32="F", 1, 0) + IF(F32="B", 1, 0) + IF(G32="G", 1, 0) +IF(H32="D", 1, 0) + IF(E33="A", 1, 0) + IF(F33="A", 1, 0) + IF(G33="D", 1, 0) +IF(H33="A", 1, 0)</f>
        <v>15</v>
      </c>
      <c r="C33" s="406"/>
      <c r="D33" s="452" t="s">
        <v>597</v>
      </c>
      <c r="E33" s="438" t="str">
        <f>INDEX(PREE!$CR:$CR, MATCH(D4, PREE!$C:$C, 0))</f>
        <v>D</v>
      </c>
      <c r="F33" s="438" t="str">
        <f>INDEX(PREE!$CU:$CU, MATCH(D4, PREE!$C:$C, 0))</f>
        <v>D</v>
      </c>
      <c r="G33" s="438" t="str">
        <f>INDEX(PREE!$CX:$CX, MATCH(D4, PREE!$C:$C, 0))</f>
        <v>D</v>
      </c>
      <c r="H33" s="438" t="str">
        <f>INDEX(PREE!$DA:$DA, MATCH(D4, PREE!$C:$C, 0))</f>
        <v>F</v>
      </c>
      <c r="I33"/>
    </row>
    <row r="34" spans="2:11" s="410" customFormat="1" ht="21.75" customHeight="1">
      <c r="B34" s="439" t="s">
        <v>598</v>
      </c>
      <c r="C34" s="422" t="s">
        <v>582</v>
      </c>
      <c r="D34" s="816">
        <f>INDEX(PREE!$DB:$DB, MATCH(D4, PREE!$C:$C, 0))</f>
        <v>9</v>
      </c>
      <c r="E34" s="816">
        <f>INDEX(PREE!$DC:$DC, MATCH(D4, PREE!$C:$C, 0))</f>
        <v>54</v>
      </c>
      <c r="F34" s="454" t="s">
        <v>599</v>
      </c>
      <c r="G34" s="455"/>
      <c r="H34" s="456" t="s">
        <v>600</v>
      </c>
      <c r="I34" s="791">
        <f>INDEX(PREE!$DF:$DF, MATCH(D4, PREE!$C:$C, 0))</f>
        <v>0</v>
      </c>
      <c r="J34" s="792"/>
    </row>
    <row r="35" spans="2:11" s="410" customFormat="1" ht="21.75" customHeight="1">
      <c r="B35" s="505">
        <f>IF(SUBSTITUTE(TEXT(D34, "0%"), "%", "")="75", 3, 0) + IF(SUBSTITUTE(TEXT(E34, "0%"), "%", "")="90", 3, 0)</f>
        <v>0</v>
      </c>
      <c r="C35" s="457">
        <v>6</v>
      </c>
      <c r="D35" s="817"/>
      <c r="E35" s="817"/>
      <c r="F35" s="458"/>
      <c r="G35" s="459"/>
      <c r="H35" s="440">
        <f>IF(OR(TEXT(I34, "0.0")="230.4", TEXT(I34, "0")="2304"), 3, 0)</f>
        <v>0</v>
      </c>
      <c r="I35" s="793"/>
      <c r="J35" s="794"/>
    </row>
    <row r="36" spans="2:11" s="410" customFormat="1" ht="21.75" customHeight="1">
      <c r="B36" s="439" t="s">
        <v>601</v>
      </c>
      <c r="C36" s="422" t="s">
        <v>582</v>
      </c>
      <c r="D36" s="795">
        <f>INDEX(PREE!$DD:$DD, MATCH(D4, PREE!$C:$C, 0))</f>
        <v>28800</v>
      </c>
      <c r="E36" s="796"/>
      <c r="F36" s="460" t="s">
        <v>599</v>
      </c>
      <c r="G36" s="459"/>
      <c r="H36" s="461" t="s">
        <v>602</v>
      </c>
      <c r="I36" s="799">
        <f>INDEX(PREE!$DG:$DG, MATCH(D4, PREE!$C:$C, 0))</f>
        <v>0</v>
      </c>
      <c r="J36" s="800"/>
    </row>
    <row r="37" spans="2:11" s="410" customFormat="1" ht="21.75" customHeight="1">
      <c r="B37" s="440">
        <f>IF(OR(TEXT(D36, "0")="28800", IF(ISNUMBER(SEARCH(".", TEXT(D36, "0"))), LEFT(TEXT(D36, "0"), SEARCH(".", TEXT(D36, "0"))-1)="28800", IF(ISNUMBER(SEARCH(",", TEXT(D36, "0"))), LEFT(TEXT(D36, "0"), SEARCH(",", TEXT(D36, "0"))-1)="28800"))), 3, 0)</f>
        <v>3</v>
      </c>
      <c r="C37" s="457">
        <v>3</v>
      </c>
      <c r="D37" s="797"/>
      <c r="E37" s="798"/>
      <c r="F37" s="458"/>
      <c r="G37" s="459"/>
      <c r="H37" s="440">
        <f>IF(OR(TEXT(I36, "0%")="85%", TEXT(I36, "0")="85"), 3, 0)</f>
        <v>0</v>
      </c>
      <c r="I37" s="801"/>
      <c r="J37" s="802"/>
    </row>
    <row r="38" spans="2:11" s="410" customFormat="1" ht="21.75" customHeight="1">
      <c r="B38" s="439" t="s">
        <v>603</v>
      </c>
      <c r="C38" s="422" t="s">
        <v>582</v>
      </c>
      <c r="D38" s="811">
        <f>INDEX(PREE!$DE:$DE, MATCH(D4, PREE!$C:$C, 0))</f>
        <v>1.25</v>
      </c>
      <c r="E38" s="812"/>
      <c r="F38" s="460" t="s">
        <v>599</v>
      </c>
      <c r="G38" s="459"/>
      <c r="H38" s="461" t="s">
        <v>604</v>
      </c>
      <c r="I38" s="815">
        <f>INDEX(PREE!$DH:$DH, MATCH(D4, PREE!$C:$C, 0))</f>
        <v>0</v>
      </c>
      <c r="J38" s="815"/>
      <c r="K38" s="463"/>
    </row>
    <row r="39" spans="2:11" s="410" customFormat="1" ht="21.75" customHeight="1">
      <c r="B39" s="440">
        <f>IF(OR(TEXT(D38, "0%")="125%", TEXT(D38, "0")="125"), 3, 0)</f>
        <v>3</v>
      </c>
      <c r="C39" s="457">
        <v>3</v>
      </c>
      <c r="D39" s="813"/>
      <c r="E39" s="814"/>
      <c r="F39" s="464"/>
      <c r="G39" s="465"/>
      <c r="H39" s="440">
        <f>IF(OR(TEXT(I38, "0%")="8%", TEXT(I38, "0")="8"), 3, 0)</f>
        <v>0</v>
      </c>
      <c r="I39" s="815"/>
      <c r="J39" s="815"/>
    </row>
    <row r="40" spans="2:11" s="410" customFormat="1" ht="21.75" customHeight="1">
      <c r="B40" s="439" t="s">
        <v>605</v>
      </c>
      <c r="C40" s="422" t="s">
        <v>582</v>
      </c>
      <c r="D40" s="805" t="str">
        <f>INDEX(PREE!$DI:$DI, MATCH(D4, PREE!$C:$C, 0))</f>
        <v>C</v>
      </c>
      <c r="E40" s="805" t="str">
        <f>INDEX(PREE!$DJ:$DJ, MATCH(D4, PREE!$C:$C, 0))</f>
        <v>D</v>
      </c>
      <c r="F40" s="805" t="str">
        <f>INDEX(PREE!$DK:$DK, MATCH(D4, PREE!$C:$C, 0))</f>
        <v>B</v>
      </c>
      <c r="G40" s="805" t="str">
        <f>INDEX(PREE!$DL:$DL, MATCH(D4, PREE!$C:$C, 0))</f>
        <v>A</v>
      </c>
      <c r="H40" s="466"/>
    </row>
    <row r="41" spans="2:11" s="410" customFormat="1" ht="21.75" customHeight="1">
      <c r="B41" s="440">
        <f>IF(D40="C", 1, 0) + IF(E40="B", 1, 0) + IF(F40="A", 1, 0) + IF(G40="D", 1, 0)</f>
        <v>1</v>
      </c>
      <c r="C41" s="467">
        <v>4</v>
      </c>
      <c r="D41" s="806"/>
      <c r="E41" s="806"/>
      <c r="F41" s="806"/>
      <c r="G41" s="806"/>
      <c r="H41" s="432" t="s">
        <v>584</v>
      </c>
    </row>
    <row r="42" spans="2:11" s="410" customFormat="1" ht="25.5" customHeight="1">
      <c r="B42" s="468" t="s">
        <v>606</v>
      </c>
      <c r="C42" s="422" t="s">
        <v>582</v>
      </c>
      <c r="D42" s="807" t="str">
        <f>INDEX(PREE!$DM:$DM, MATCH(D4, PREE!$C:$C, 0))</f>
        <v>A</v>
      </c>
      <c r="E42" s="807" t="str">
        <f>INDEX(PREE!$DN:$DN, MATCH(D4, PREE!$C:$C, 0))</f>
        <v>B</v>
      </c>
      <c r="F42" s="807" t="str">
        <f>INDEX(PREE!$DO:$DO, MATCH(D4, PREE!$C:$C, 0))</f>
        <v>C</v>
      </c>
      <c r="G42" s="807" t="str">
        <f>INDEX(PREE!$DP:$DP, MATCH(D4, PREE!$C:$C, 0))</f>
        <v>D</v>
      </c>
      <c r="H42" s="807" t="str">
        <f>INDEX(PREE!$DQ:$DQ, MATCH(D4, PREE!$C:$C, 0))</f>
        <v>E</v>
      </c>
      <c r="I42" s="807" t="str">
        <f>INDEX(PREE!$DR:$DR, MATCH(D4, PREE!$C:$C, 0))</f>
        <v>I</v>
      </c>
    </row>
    <row r="43" spans="2:11" s="410" customFormat="1" ht="21.75" customHeight="1">
      <c r="B43" s="470">
        <f>IF(OR(D42="A", D42="B", D42="C", D42="D", D42="E", D42="F"), 2, 0) + IF(OR(E42="A", E42="B", E42="C", E42="D", E42="E", E42="F"), 2, 0) + IF(OR(F42="A", F42="B", F42="C", F42="D", F42="E", F42="F"), 2, 0) + IF(OR(G42="A", G42="B", G42="C", G42="D", G42="E", G42="F"), 2, 0) + IF(OR(H42="A", H42="B", H42="C", H42="D", H42="E", H42="F"), 2, 0) + IF(OR(I42="A", I42="B", I42="C", I42="D", I42="E", I42="F"), 2, 0)</f>
        <v>10</v>
      </c>
      <c r="C43" s="471">
        <v>12</v>
      </c>
      <c r="D43" s="808"/>
      <c r="E43" s="808"/>
      <c r="F43" s="808"/>
      <c r="G43" s="808"/>
      <c r="H43" s="808"/>
      <c r="I43" s="808"/>
    </row>
    <row r="44" spans="2:11" s="410" customFormat="1" ht="21.75" customHeight="1">
      <c r="B44" s="472">
        <f xml:space="preserve"> IF(OR(D44="G", D44="H", D44="I"), 2, 0) + IF(OR(E44="G", E44="H", E44="I"), 2, 0) + IF(OR(F44="G", F44="H", F44="I"), 2, 0)</f>
        <v>4</v>
      </c>
      <c r="C44" s="471">
        <v>6</v>
      </c>
      <c r="D44" s="473" t="str">
        <f>INDEX(PREE!$DS:$DS, MATCH(D4, PREE!$C:$C, 0))</f>
        <v>H</v>
      </c>
      <c r="E44" s="473" t="str">
        <f>INDEX(PREE!$DT:$DT, MATCH(D4, PREE!$C:$C, 0))</f>
        <v>I</v>
      </c>
      <c r="F44" s="473" t="str">
        <f>INDEX(PREE!$DU:$DU, MATCH(D4, PREE!$C:$C, 0))</f>
        <v>C</v>
      </c>
      <c r="G44" s="474"/>
      <c r="H44" s="474"/>
      <c r="I44" s="474"/>
      <c r="J44" s="474"/>
      <c r="K44" s="474"/>
    </row>
    <row r="45" spans="2:11" s="410" customFormat="1" ht="21.75" customHeight="1">
      <c r="B45" s="472">
        <f xml:space="preserve"> IF(OR(D45="A", D45="B", D45="C"), 2, 0) + IF(OR(E45="A", E45="B", E45="C"), 2, 0) + IF(OR(F45="A", F45="B", F45="C"), 2, 0)</f>
        <v>2</v>
      </c>
      <c r="C45" s="471">
        <v>6</v>
      </c>
      <c r="D45" s="473" t="str">
        <f>INDEX(PREE!$DV:$DV, MATCH(D4, PREE!$C:$C, 0))</f>
        <v>H</v>
      </c>
      <c r="E45" s="473" t="str">
        <f>INDEX(PREE!$DW:$DW, MATCH(D4, PREE!$C:$C, 0))</f>
        <v>I</v>
      </c>
      <c r="F45" s="473" t="str">
        <f>INDEX(PREE!$DX:$DX, MATCH(D4, PREE!$C:$C, 0))</f>
        <v>A</v>
      </c>
      <c r="G45" s="474"/>
      <c r="H45" s="474"/>
      <c r="I45" s="474"/>
      <c r="J45" s="474"/>
      <c r="K45" s="474"/>
    </row>
    <row r="46" spans="2:11" s="410" customFormat="1" ht="21.75" customHeight="1">
      <c r="B46" s="472">
        <f xml:space="preserve"> IF(OR(D46="B", D46="D", D46="E"), 2, 0) + IF(OR(E46="B", E46="D", E46="E"), 2, 0) + IF(OR(F46="B", F46="D", F46="E"), 2, 0)</f>
        <v>2</v>
      </c>
      <c r="C46" s="471">
        <v>6</v>
      </c>
      <c r="D46" s="473" t="str">
        <f>INDEX(PREE!$DY:$DY, MATCH(D4, PREE!$C:$C, 0))</f>
        <v>G</v>
      </c>
      <c r="E46" s="473" t="str">
        <f>INDEX(PREE!$DZ:$DZ, MATCH(D4, PREE!$C:$C, 0))</f>
        <v>E</v>
      </c>
      <c r="F46" s="473" t="str">
        <f>INDEX(PREE!$EA:$EA, MATCH(D4, PREE!$C:$C, 0))</f>
        <v>F</v>
      </c>
      <c r="G46" s="474"/>
      <c r="H46" s="474"/>
      <c r="I46" s="474"/>
      <c r="J46" s="474"/>
      <c r="K46" s="474"/>
    </row>
    <row r="47" spans="2:11" s="410" customFormat="1" ht="21.75" customHeight="1">
      <c r="B47" s="472">
        <f xml:space="preserve"> IF(OR(D47="F", D47="G", D47="H", D47="I", D47="J"), 2, 0) +  IF(OR(E47="F", E47="G", E47="H", E47="I", E47="J"), 2, 0) +  IF(OR(F47="F", F47="G", F47="H", F47="I", F47="J"), 2, 0) +  IF(OR(G47="F", G47="G", G47="H", G47="I", G47="J"), 2, 0) +  IF(OR(H47="F", H47="G", H47="H", H47="I", H47="J"), 2, 0)</f>
        <v>8</v>
      </c>
      <c r="C47" s="471">
        <v>10</v>
      </c>
      <c r="D47" s="473" t="str">
        <f>INDEX(PREE!$EB:$EB, MATCH(D4, PREE!$C:$C, 0))</f>
        <v>G</v>
      </c>
      <c r="E47" s="473" t="str">
        <f>INDEX(PREE!$EC:$EC, MATCH(D4, PREE!$C:$C, 0))</f>
        <v>H</v>
      </c>
      <c r="F47" s="473" t="str">
        <f>INDEX(PREE!$ED:$ED, MATCH($D4, PREE!$C:$C, 0))</f>
        <v>F</v>
      </c>
      <c r="G47" s="473" t="str">
        <f>INDEX(PREE!$EE:$EE, MATCH(D4, PREE!$C:$C, 0))</f>
        <v>J</v>
      </c>
      <c r="H47" s="473" t="str">
        <f>INDEX(PREE!$EF:$EF, MATCH(D4, PREE!$C:$C, 0))</f>
        <v>D</v>
      </c>
      <c r="I47" s="474"/>
      <c r="J47" s="474"/>
      <c r="K47" s="474"/>
    </row>
    <row r="48" spans="2:11" s="410" customFormat="1" ht="21.75" customHeight="1">
      <c r="B48" s="472">
        <f>IF(OR(D48="B", D48="D", D48="A"), 2, 0) +  IF(OR(E48="B", E48="D", E48="A"), 2, 0) +  IF(OR(F48="B", F48="D", F48="A"), 2, 0)</f>
        <v>4</v>
      </c>
      <c r="C48" s="471">
        <v>6</v>
      </c>
      <c r="D48" s="473" t="str">
        <f>INDEX(PREE!$EG:$EG, MATCH(D4, PREE!$C:$C, 0))</f>
        <v>B</v>
      </c>
      <c r="E48" s="473" t="str">
        <f>INDEX(PREE!$EH:$EH, MATCH(D4, PREE!$C:$C, 0))</f>
        <v>A</v>
      </c>
      <c r="F48" s="473" t="str">
        <f>INDEX(PREE!$EI:$EI, MATCH(D4, PREE!$C:$C, 0))</f>
        <v>E</v>
      </c>
      <c r="G48" s="474"/>
      <c r="H48" s="474"/>
      <c r="I48" s="474"/>
      <c r="J48" s="474"/>
      <c r="K48" s="474"/>
    </row>
    <row r="49" spans="2:11" s="410" customFormat="1" ht="21.75" customHeight="1">
      <c r="B49" s="472">
        <f>IF(OR(D49="B", D49="D", D49="G"), 2, 0) +  IF(OR(E49="B", E49="D", E49="G"), 2, 0) +  IF(OR(F49="B", F49="D", F49="G"), 2, 0)</f>
        <v>2</v>
      </c>
      <c r="C49" s="475">
        <v>6</v>
      </c>
      <c r="D49" s="473" t="str">
        <f>INDEX(PREE!$EJ:$EJ, MATCH(D4, PREE!$C:$C, 0))</f>
        <v>A</v>
      </c>
      <c r="E49" s="473" t="str">
        <f>INDEX(PREE!$EK:$EK, MATCH(D4, PREE!$C:$C, 0))</f>
        <v>B</v>
      </c>
      <c r="F49" s="473" t="str">
        <f>INDEX(PREE!$EL:$EL, MATCH(D4, PREE!$C:$C, 0))</f>
        <v>C</v>
      </c>
      <c r="G49" s="474"/>
      <c r="H49" s="474"/>
      <c r="I49" s="474"/>
      <c r="J49" s="474"/>
      <c r="K49" s="474"/>
    </row>
    <row r="50" spans="2:11" s="410" customFormat="1" ht="21.75" customHeight="1">
      <c r="B50" s="472">
        <f xml:space="preserve"> IF(AND(D50="A"),2,0) + + IF(AND(E50="C"),2,0) + IF(AND(F50="E"),2,0)</f>
        <v>6</v>
      </c>
      <c r="C50" s="427">
        <v>6</v>
      </c>
      <c r="D50" s="504" t="str">
        <f>INDEX(PREE!$EM:$EM, MATCH(D4, PREE!$C:$C, 0))</f>
        <v>A</v>
      </c>
      <c r="E50" s="504" t="str">
        <f>INDEX(PREE!$EN:$EN, MATCH(D4, PREE!$C:$C, 0))</f>
        <v>C</v>
      </c>
      <c r="F50" s="504" t="str">
        <f>INDEX(PREE!$EO:$EO, MATCH(D4, PREE!$C:$C, 0))</f>
        <v>E</v>
      </c>
      <c r="G50" s="474"/>
      <c r="H50" s="474"/>
      <c r="I50" s="474"/>
      <c r="J50" s="474"/>
      <c r="K50" s="474"/>
    </row>
    <row r="51" spans="2:11" s="410" customFormat="1" ht="21.75" customHeight="1">
      <c r="B51" s="472">
        <f xml:space="preserve"> IF(OR(D51="B", D51="D", D51="I"), 2, 0) +  IF(OR(E51="B", E51="D", E51="I"), 2, 0) +  IF(OR(F51="B", F51="D", F51="I"), 2, 0)</f>
        <v>4</v>
      </c>
      <c r="C51" s="469">
        <v>6</v>
      </c>
      <c r="D51" s="473" t="str">
        <f>INDEX(PREE!$EP:$EP, MATCH(D4, PREE!$C:$C, 0))</f>
        <v>A</v>
      </c>
      <c r="E51" s="473" t="str">
        <f>INDEX(PREE!$EQ:$EQ, MATCH(D4, PREE!$C:$C, 0))</f>
        <v>D</v>
      </c>
      <c r="F51" s="473" t="str">
        <f>INDEX(PREE!$ER:$ER, MATCH(D4, PREE!$C:$C, 0))</f>
        <v>B</v>
      </c>
      <c r="G51" s="474"/>
      <c r="H51" s="474"/>
      <c r="I51" s="474"/>
      <c r="J51" s="474"/>
      <c r="K51" s="474"/>
    </row>
    <row r="52" spans="2:11" s="410" customFormat="1" ht="21.75" customHeight="1">
      <c r="B52" s="472">
        <f xml:space="preserve">   IF(OR(D52="A", D52="H"), 2, 0) +  IF(OR(E52="A", E52="H"), 2, 0)</f>
        <v>0</v>
      </c>
      <c r="C52" s="471">
        <v>4</v>
      </c>
      <c r="D52" s="473" t="str">
        <f>INDEX(PREE!$ES:$ES, MATCH(D4, PREE!$C:$C, 0))</f>
        <v>D</v>
      </c>
      <c r="E52" s="473" t="str">
        <f>INDEX(PREE!$ET:$ET, MATCH(D4, PREE!$C:$C, 0))</f>
        <v>B</v>
      </c>
      <c r="F52" s="474"/>
      <c r="G52" s="474"/>
      <c r="H52" s="474"/>
      <c r="I52" s="474"/>
      <c r="J52" s="474"/>
      <c r="K52" s="474"/>
    </row>
    <row r="53" spans="2:11" s="410" customFormat="1" ht="21.75" customHeight="1">
      <c r="B53" s="472">
        <f>IF(OR(D53="C", D53="E", D53="F"), 2, 0) +  IF(OR(E53="C", E53="E", E53="F"), 2, 0) +  IF(OR(F53="C", F53="E", F53="F"), 2, 0)</f>
        <v>4</v>
      </c>
      <c r="C53" s="475">
        <v>6</v>
      </c>
      <c r="D53" s="473" t="str">
        <f>INDEX(PREE!$EU:$EU, MATCH(D4, PREE!$C:$C, 0))</f>
        <v>C</v>
      </c>
      <c r="E53" s="473" t="str">
        <f>INDEX(PREE!$EV:$EV, MATCH(D4, PREE!$C:$C, 0))</f>
        <v>F</v>
      </c>
      <c r="F53" s="473" t="str">
        <f>INDEX(PREE!$EW:$EW, MATCH(D4, PREE!$C:$C, 0))</f>
        <v>I</v>
      </c>
      <c r="G53" s="474"/>
      <c r="H53" s="474"/>
      <c r="I53" s="474"/>
      <c r="J53" s="474"/>
      <c r="K53" s="474"/>
    </row>
    <row r="54" spans="2:11" s="410" customFormat="1" ht="17.25" customHeight="1">
      <c r="B54" s="476">
        <f>IF(OR(D42="A", D42="B", D42="C", D42="D", D42="E", D42="F"), 2, 0) + IF(OR(E42="A", E42="B", E42="C", E42="D", E42="E", E42="F"), 2, 0) + IF(OR(F42="A", F42="B", F42="C", F42="D", F42="E", F42="F"), 2, 0) + IF(OR(G42="A", G42="B", G42="C", G42="D", G42="E", G42="F"), 2, 0) + IF(OR(H42="A", H42="B", H42="C", H42="D", H42="E", H42="F"), 2, 0) + IF(OR(I42="A", I42="B", I42="C", I42="D", I42="E", I42="F"), 2, 0) + IF(OR(D44="G", D44="H", D44="I"), 2, 0) + IF(OR(E44="G", E44="H", E44="I"), 2, 0) + IF(OR(F44="G", F44="H", F44="I"), 2, 0) + IF(OR(D45="A", D45="B", D45="C"), 2, 0) + IF(OR(E45="A", E45="B", E45="C"), 2, 0) + IF(OR(F45="A", F45="B", F45="C"), 2, 0) + IF(OR(D46="B", D46="D", D46="E"), 2, 0) + IF(OR(E46="B", E46="D", E46="E"), 2, 0) + IF(OR(F46="B", F46="D", F46="E"), 2, 0) + IF(OR(D47="F", D47="G", D47="H", D47="I", D47="J"), 2, 0) +  IF(OR(E47="F", E47="G", E47="H", E47="I", E47="J"), 2, 0) +  IF(OR(F47="F", F47="G", F47="H", F47="I", F47="J"), 2, 0) +  IF(OR(G47="F", G47="G", G47="H", G47="I", G47="J"), 2, 0) +  IF(OR(H47="F", H47="G", H47="H", H47="I", H47="J"), 2, 0)  +  IF(OR(D48="B", D48="D", D48="A"), 2, 0) +  IF(OR(E48="B", E48="D", E48="A"), 2, 0) +  IF(OR(F48="B", F48="D", F48="A"), 2, 0)  +  IF(OR(D49="B", D49="D", D49="G"), 2, 0) +  IF(OR(E49="B", E49="D", E49="G"), 2, 0) +  IF(OR(F49="B", F49="D", F49="G"), 2, 0) + IF(AND(D50="A"),2,0) + + IF(AND(E50="C"),2,0) + IF(AND(F50="E"),2,0) +   IF(OR(D51="B", D51="D", D51="I"), 2, 0) +  IF(OR(E51="B", E51="D", E51="I"), 2, 0) +  IF(OR(F51="B", F51="D", F51="I"), 2, 0) +  IF(OR(D52="A", D52="H"), 2, 0) +  IF(OR(E52="A", E52="H"), 2, 0) +  IF(OR(D53="C", D53="E", D53="F"), 2, 0) +  IF(OR(E53="C", E53="E", E53="F"), 2, 0) +  IF(OR(F53="C", F53="E", F53="F"), 2, 0)</f>
        <v>46</v>
      </c>
      <c r="C54" s="783" t="s">
        <v>607</v>
      </c>
      <c r="D54" s="785" t="str">
        <f>INDEX(PREE!$EX:$EX, MATCH(D4, PREE!$C:$C, 0))</f>
        <v>membuat peraturan yang lebih tegas agar tidak membuat kualitas semakin buruk</v>
      </c>
      <c r="E54" s="785"/>
      <c r="F54" s="785"/>
      <c r="G54" s="785"/>
      <c r="H54" s="786"/>
      <c r="I54" s="789" t="s">
        <v>608</v>
      </c>
      <c r="J54" s="803">
        <f>B11 + B13 + B15 + B17 + B19 + B21 + B23 + B25 + B33 + B35 + B37 + B39 + B41 + B54 + C56 + H35 + H37 + H39</f>
        <v>121</v>
      </c>
    </row>
    <row r="55" spans="2:11" s="410" customFormat="1" ht="18.75" customHeight="1">
      <c r="B55" s="477" t="s">
        <v>609</v>
      </c>
      <c r="C55" s="784"/>
      <c r="D55" s="787"/>
      <c r="E55" s="787"/>
      <c r="F55" s="787"/>
      <c r="G55" s="787"/>
      <c r="H55" s="788"/>
      <c r="I55" s="790"/>
      <c r="J55" s="804"/>
    </row>
    <row r="56" spans="2:11" s="410" customFormat="1" ht="27.75" customHeight="1">
      <c r="B56" s="478"/>
      <c r="C56" s="489">
        <f>IF(AND(D54&lt;&gt;"", D54&lt;&gt;0), 2, "0")</f>
        <v>2</v>
      </c>
    </row>
    <row r="57" spans="2:11" s="410" customFormat="1" ht="27.75" customHeight="1">
      <c r="B57" s="479"/>
    </row>
    <row r="58" spans="2:11" s="410" customFormat="1" ht="27.75" customHeight="1">
      <c r="B58" s="479"/>
    </row>
    <row r="59" spans="2:11" s="410" customFormat="1" ht="27.75" customHeight="1">
      <c r="B59" s="479"/>
    </row>
    <row r="60" spans="2:11" s="410" customFormat="1" ht="27.75" customHeight="1">
      <c r="B60" s="479"/>
    </row>
    <row r="61" spans="2:11" s="410" customFormat="1" ht="27.75" customHeight="1">
      <c r="B61" s="479"/>
    </row>
    <row r="62" spans="2:11" s="410" customFormat="1" ht="27.75" customHeight="1">
      <c r="B62" s="479"/>
    </row>
    <row r="63" spans="2:11" s="410" customFormat="1" ht="27.75" customHeight="1">
      <c r="B63" s="479"/>
    </row>
    <row r="64" spans="2:11" s="410" customFormat="1" ht="27.75" customHeight="1">
      <c r="B64" s="479"/>
    </row>
    <row r="65" spans="2:2" s="410" customFormat="1" ht="27.75" customHeight="1">
      <c r="B65" s="479"/>
    </row>
    <row r="66" spans="2:2" s="410" customFormat="1" ht="27.75" customHeight="1">
      <c r="B66" s="479"/>
    </row>
    <row r="67" spans="2:2" s="410" customFormat="1" ht="27.75" customHeight="1">
      <c r="B67" s="479"/>
    </row>
    <row r="68" spans="2:2" s="410" customFormat="1" ht="27.75" customHeight="1">
      <c r="B68" s="479"/>
    </row>
    <row r="69" spans="2:2" s="410" customFormat="1" ht="27.75" customHeight="1">
      <c r="B69" s="479"/>
    </row>
    <row r="70" spans="2:2" s="410" customFormat="1" ht="27.75" customHeight="1">
      <c r="B70" s="479"/>
    </row>
    <row r="71" spans="2:2" s="410" customFormat="1" ht="27.75" customHeight="1">
      <c r="B71" s="479"/>
    </row>
    <row r="72" spans="2:2" s="410" customFormat="1" ht="27.75" customHeight="1">
      <c r="B72" s="479"/>
    </row>
    <row r="73" spans="2:2" s="410" customFormat="1" ht="27.75" customHeight="1">
      <c r="B73" s="479"/>
    </row>
    <row r="74" spans="2:2" s="410" customFormat="1" ht="27.75" customHeight="1">
      <c r="B74" s="479"/>
    </row>
    <row r="75" spans="2:2" s="410" customFormat="1" ht="27.75" customHeight="1">
      <c r="B75" s="479"/>
    </row>
    <row r="76" spans="2:2" s="410" customFormat="1" ht="27.75" customHeight="1">
      <c r="B76" s="479"/>
    </row>
    <row r="77" spans="2:2">
      <c r="B77" s="479"/>
    </row>
  </sheetData>
  <mergeCells count="39">
    <mergeCell ref="E34:E35"/>
    <mergeCell ref="D18:D19"/>
    <mergeCell ref="E18:E19"/>
    <mergeCell ref="F18:F19"/>
    <mergeCell ref="D14:D15"/>
    <mergeCell ref="E14:E15"/>
    <mergeCell ref="F14:F15"/>
    <mergeCell ref="I42:I43"/>
    <mergeCell ref="G14:G15"/>
    <mergeCell ref="H14:H15"/>
    <mergeCell ref="D38:E39"/>
    <mergeCell ref="I38:J39"/>
    <mergeCell ref="D22:D23"/>
    <mergeCell ref="E22:E23"/>
    <mergeCell ref="F22:F23"/>
    <mergeCell ref="G22:G23"/>
    <mergeCell ref="H22:H23"/>
    <mergeCell ref="D24:D25"/>
    <mergeCell ref="E24:E25"/>
    <mergeCell ref="F24:F25"/>
    <mergeCell ref="G24:G25"/>
    <mergeCell ref="H24:H25"/>
    <mergeCell ref="D34:D35"/>
    <mergeCell ref="C54:C55"/>
    <mergeCell ref="D54:H55"/>
    <mergeCell ref="I54:I55"/>
    <mergeCell ref="I34:J35"/>
    <mergeCell ref="D36:E37"/>
    <mergeCell ref="I36:J37"/>
    <mergeCell ref="J54:J55"/>
    <mergeCell ref="D40:D41"/>
    <mergeCell ref="E40:E41"/>
    <mergeCell ref="F40:F41"/>
    <mergeCell ref="G40:G41"/>
    <mergeCell ref="D42:D43"/>
    <mergeCell ref="E42:E43"/>
    <mergeCell ref="F42:F43"/>
    <mergeCell ref="G42:G43"/>
    <mergeCell ref="H42:H43"/>
  </mergeCells>
  <conditionalFormatting sqref="D9:G10">
    <cfRule type="expression" dxfId="241" priority="84">
      <formula>NOT(ISNUMBER(SEARCH("F", D9)))</formula>
    </cfRule>
  </conditionalFormatting>
  <conditionalFormatting sqref="E9">
    <cfRule type="expression" dxfId="240" priority="83">
      <formula>NOT(ISNUMBER(SEARCH("F", E9)))</formula>
    </cfRule>
  </conditionalFormatting>
  <conditionalFormatting sqref="F9">
    <cfRule type="expression" dxfId="239" priority="82">
      <formula>NOT(ISNUMBER(SEARCH("F", F9)))</formula>
    </cfRule>
  </conditionalFormatting>
  <conditionalFormatting sqref="G9">
    <cfRule type="expression" dxfId="238" priority="81">
      <formula>NOT(ISNUMBER(SEARCH("F", G9)))</formula>
    </cfRule>
  </conditionalFormatting>
  <conditionalFormatting sqref="H9">
    <cfRule type="expression" dxfId="237" priority="80">
      <formula>NOT(ISNUMBER(SEARCH("T", H9)))</formula>
    </cfRule>
  </conditionalFormatting>
  <conditionalFormatting sqref="I9">
    <cfRule type="expression" dxfId="236" priority="79">
      <formula>NOT(ISNUMBER(SEARCH("T", I9)))</formula>
    </cfRule>
  </conditionalFormatting>
  <conditionalFormatting sqref="J9">
    <cfRule type="expression" dxfId="235" priority="78">
      <formula>NOT(ISNUMBER(SEARCH("F", J9)))</formula>
    </cfRule>
  </conditionalFormatting>
  <conditionalFormatting sqref="K9">
    <cfRule type="expression" dxfId="234" priority="77">
      <formula>NOT(ISNUMBER(SEARCH("F", K9)))</formula>
    </cfRule>
  </conditionalFormatting>
  <conditionalFormatting sqref="D10">
    <cfRule type="expression" dxfId="233" priority="76">
      <formula>NOT(ISNUMBER(SEARCH("F", D10)))</formula>
    </cfRule>
  </conditionalFormatting>
  <conditionalFormatting sqref="E10:F10">
    <cfRule type="expression" dxfId="232" priority="75">
      <formula>NOT(ISNUMBER(SEARCH("F", E10)))</formula>
    </cfRule>
  </conditionalFormatting>
  <conditionalFormatting sqref="F10">
    <cfRule type="expression" dxfId="231" priority="74">
      <formula>NOT(ISNUMBER(SEARCH("F", F10)))</formula>
    </cfRule>
  </conditionalFormatting>
  <conditionalFormatting sqref="G10">
    <cfRule type="expression" dxfId="230" priority="73">
      <formula>NOT(ISNUMBER(SEARCH("F", G10)))</formula>
    </cfRule>
  </conditionalFormatting>
  <conditionalFormatting sqref="H10">
    <cfRule type="expression" dxfId="229" priority="72">
      <formula>NOT(ISNUMBER(SEARCH("F", H10)))</formula>
    </cfRule>
  </conditionalFormatting>
  <conditionalFormatting sqref="I10">
    <cfRule type="expression" dxfId="228" priority="71">
      <formula>NOT(ISNUMBER(SEARCH("F", I10)))</formula>
    </cfRule>
  </conditionalFormatting>
  <conditionalFormatting sqref="J10">
    <cfRule type="expression" dxfId="227" priority="70">
      <formula>NOT(ISNUMBER(SEARCH("F", J10)))</formula>
    </cfRule>
  </conditionalFormatting>
  <conditionalFormatting sqref="K10">
    <cfRule type="expression" dxfId="226" priority="69">
      <formula>NOT(ISNUMBER(SEARCH("F", K10)))</formula>
    </cfRule>
  </conditionalFormatting>
  <conditionalFormatting sqref="D11">
    <cfRule type="expression" dxfId="225" priority="68">
      <formula>NOT(ISNUMBER(SEARCH("T", D11)))</formula>
    </cfRule>
  </conditionalFormatting>
  <conditionalFormatting sqref="E11">
    <cfRule type="expression" dxfId="224" priority="67">
      <formula>NOT(ISNUMBER(SEARCH("F", E11)))</formula>
    </cfRule>
  </conditionalFormatting>
  <conditionalFormatting sqref="F11">
    <cfRule type="expression" dxfId="223" priority="66">
      <formula>NOT(ISNUMBER(SEARCH("F", F11)))</formula>
    </cfRule>
  </conditionalFormatting>
  <conditionalFormatting sqref="G11">
    <cfRule type="expression" dxfId="222" priority="65">
      <formula>NOT(ISNUMBER(SEARCH("F", G11)))</formula>
    </cfRule>
  </conditionalFormatting>
  <conditionalFormatting sqref="H11">
    <cfRule type="expression" dxfId="221" priority="64">
      <formula>NOT(ISNUMBER(SEARCH("F", H11)))</formula>
    </cfRule>
  </conditionalFormatting>
  <conditionalFormatting sqref="I11">
    <cfRule type="expression" dxfId="220" priority="63">
      <formula>NOT(ISNUMBER(SEARCH("F", I11)))</formula>
    </cfRule>
  </conditionalFormatting>
  <conditionalFormatting sqref="J11">
    <cfRule type="expression" dxfId="219" priority="62">
      <formula>NOT(ISNUMBER(SEARCH("F", J11)))</formula>
    </cfRule>
  </conditionalFormatting>
  <conditionalFormatting sqref="K11">
    <cfRule type="expression" dxfId="218" priority="61">
      <formula>NOT(ISNUMBER(SEARCH("F", K11)))</formula>
    </cfRule>
  </conditionalFormatting>
  <conditionalFormatting sqref="D12">
    <cfRule type="expression" dxfId="217" priority="60">
      <formula>NOT(ISNUMBER(SEARCH("B", D12)))</formula>
    </cfRule>
  </conditionalFormatting>
  <conditionalFormatting sqref="E12">
    <cfRule type="expression" dxfId="216" priority="59">
      <formula>NOT(ISNUMBER(SEARCH("D", E12)))</formula>
    </cfRule>
  </conditionalFormatting>
  <conditionalFormatting sqref="F12">
    <cfRule type="expression" dxfId="215" priority="58">
      <formula>NOT(ISNUMBER(SEARCH("C", F12)))</formula>
    </cfRule>
  </conditionalFormatting>
  <conditionalFormatting sqref="G12">
    <cfRule type="expression" dxfId="214" priority="57">
      <formula>NOT(ISNUMBER(SEARCH("F", G12)))</formula>
    </cfRule>
  </conditionalFormatting>
  <conditionalFormatting sqref="H12">
    <cfRule type="expression" dxfId="213" priority="56">
      <formula>NOT(ISNUMBER(SEARCH("G", H12)))</formula>
    </cfRule>
  </conditionalFormatting>
  <conditionalFormatting sqref="I12">
    <cfRule type="expression" dxfId="212" priority="55">
      <formula>NOT(ISNUMBER(SEARCH("L", I12)))</formula>
    </cfRule>
  </conditionalFormatting>
  <conditionalFormatting sqref="J12">
    <cfRule type="expression" dxfId="211" priority="54">
      <formula>NOT(ISNUMBER(SEARCH("J", J12)))</formula>
    </cfRule>
  </conditionalFormatting>
  <conditionalFormatting sqref="K12">
    <cfRule type="expression" dxfId="210" priority="53">
      <formula>NOT(ISNUMBER(SEARCH("K", K12)))</formula>
    </cfRule>
  </conditionalFormatting>
  <conditionalFormatting sqref="D14:E15 G14:H15">
    <cfRule type="expression" dxfId="209" priority="45">
      <formula>AND(NOT(ISNUMBER(SEARCH("C", D14))), NOT(ISNUMBER(SEARCH("F", E14))), NOT(ISNUMBER(SEARCH("A", F14))), NOT(ISNUMBER(SEARCH("E", G14))), NOT(ISNUMBER(SEARCH("B", H14))))</formula>
    </cfRule>
  </conditionalFormatting>
  <conditionalFormatting sqref="F14:F15">
    <cfRule type="expression" dxfId="208" priority="44">
      <formula>NOT(ISNUMBER(SEARCH("A", F14)))</formula>
    </cfRule>
  </conditionalFormatting>
  <conditionalFormatting sqref="D18:D19">
    <cfRule type="expression" dxfId="207" priority="33">
      <formula>NOT(ISNUMBER(SEARCH("B", D18)))</formula>
    </cfRule>
  </conditionalFormatting>
  <conditionalFormatting sqref="E18:E19">
    <cfRule type="expression" dxfId="206" priority="32">
      <formula>NOT(ISNUMBER(SEARCH("C", E18)))</formula>
    </cfRule>
  </conditionalFormatting>
  <conditionalFormatting sqref="F18:F19">
    <cfRule type="expression" dxfId="205" priority="31">
      <formula>NOT(ISNUMBER(SEARCH("A", F18)))</formula>
    </cfRule>
  </conditionalFormatting>
  <conditionalFormatting sqref="D20">
    <cfRule type="expression" dxfId="204" priority="30">
      <formula>NOT(ISNUMBER(SEARCH("B", D20)))</formula>
    </cfRule>
  </conditionalFormatting>
  <conditionalFormatting sqref="E20">
    <cfRule type="expression" dxfId="203" priority="29">
      <formula>NOT(ISNUMBER(SEARCH("L", E20)))</formula>
    </cfRule>
  </conditionalFormatting>
  <conditionalFormatting sqref="F20">
    <cfRule type="expression" dxfId="202" priority="28">
      <formula>NOT(ISNUMBER(SEARCH("J", F20)))</formula>
    </cfRule>
  </conditionalFormatting>
  <conditionalFormatting sqref="G20">
    <cfRule type="expression" dxfId="201" priority="27">
      <formula>NOT(ISNUMBER(SEARCH("K", G20)))</formula>
    </cfRule>
  </conditionalFormatting>
  <conditionalFormatting sqref="H20">
    <cfRule type="expression" dxfId="200" priority="26">
      <formula>NOT(ISNUMBER(SEARCH("F", H20)))</formula>
    </cfRule>
  </conditionalFormatting>
  <conditionalFormatting sqref="D21">
    <cfRule type="expression" dxfId="199" priority="25">
      <formula>NOT(ISNUMBER(SEARCH("D", D21)))</formula>
    </cfRule>
  </conditionalFormatting>
  <conditionalFormatting sqref="E21">
    <cfRule type="expression" dxfId="198" priority="24">
      <formula>NOT(ISNUMBER(SEARCH("I", E21)))</formula>
    </cfRule>
  </conditionalFormatting>
  <conditionalFormatting sqref="F21">
    <cfRule type="expression" dxfId="197" priority="23">
      <formula>NOT(ISNUMBER(SEARCH("A", F21)))</formula>
    </cfRule>
  </conditionalFormatting>
  <conditionalFormatting sqref="G21">
    <cfRule type="expression" dxfId="196" priority="22">
      <formula>NOT(ISNUMBER(SEARCH("C", G21)))</formula>
    </cfRule>
  </conditionalFormatting>
  <conditionalFormatting sqref="H21">
    <cfRule type="expression" dxfId="195" priority="21">
      <formula>NOT(ISNUMBER(SEARCH("E", H21)))</formula>
    </cfRule>
  </conditionalFormatting>
  <conditionalFormatting sqref="D22:D23">
    <cfRule type="expression" dxfId="194" priority="20">
      <formula>NOT(ISNUMBER(SEARCH("C", D22)))</formula>
    </cfRule>
  </conditionalFormatting>
  <conditionalFormatting sqref="E22:E23">
    <cfRule type="expression" dxfId="193" priority="19">
      <formula>NOT(ISNUMBER(SEARCH("G", E22)))</formula>
    </cfRule>
  </conditionalFormatting>
  <conditionalFormatting sqref="F22:F23">
    <cfRule type="expression" dxfId="192" priority="18">
      <formula>NOT(ISNUMBER(SEARCH("F", F22)))</formula>
    </cfRule>
  </conditionalFormatting>
  <conditionalFormatting sqref="G22:G23">
    <cfRule type="expression" dxfId="191" priority="17">
      <formula>NOT(ISNUMBER(SEARCH("B", G22)))</formula>
    </cfRule>
  </conditionalFormatting>
  <conditionalFormatting sqref="H22:H23">
    <cfRule type="expression" dxfId="190" priority="16">
      <formula>NOT(ISNUMBER(SEARCH("D", H22)))</formula>
    </cfRule>
  </conditionalFormatting>
  <conditionalFormatting sqref="D24:D25">
    <cfRule type="expression" dxfId="189" priority="15">
      <formula>NOT(ISNUMBER(SEARCH("D", D24)))</formula>
    </cfRule>
  </conditionalFormatting>
  <conditionalFormatting sqref="E24:E25">
    <cfRule type="expression" dxfId="188" priority="14">
      <formula>NOT(ISNUMBER(SEARCH("E", E24)))</formula>
    </cfRule>
  </conditionalFormatting>
  <conditionalFormatting sqref="F24:F25">
    <cfRule type="expression" dxfId="187" priority="13">
      <formula>NOT(ISNUMBER(SEARCH("C", F24)))</formula>
    </cfRule>
  </conditionalFormatting>
  <conditionalFormatting sqref="G24:G25">
    <cfRule type="expression" dxfId="186" priority="12">
      <formula>NOT(ISNUMBER(SEARCH("G", G24)))</formula>
    </cfRule>
  </conditionalFormatting>
  <conditionalFormatting sqref="H24:H25">
    <cfRule type="expression" dxfId="185" priority="11">
      <formula>NOT(ISNUMBER(SEARCH("F", H24)))</formula>
    </cfRule>
  </conditionalFormatting>
  <conditionalFormatting sqref="I34:J35">
    <cfRule type="expression" dxfId="184" priority="10">
      <formula>NOT(ISNUMBER(SEARCH("230.4", I34)))</formula>
    </cfRule>
  </conditionalFormatting>
  <conditionalFormatting sqref="I36:J37">
    <cfRule type="expression" dxfId="183" priority="9">
      <formula>NOT(ISNUMBER(SEARCH("85%", I36)))</formula>
    </cfRule>
  </conditionalFormatting>
  <conditionalFormatting sqref="D13">
    <cfRule type="expression" dxfId="182" priority="8">
      <formula>NOT(ISNUMBER(SEARCH("K", D13)))</formula>
    </cfRule>
  </conditionalFormatting>
  <conditionalFormatting sqref="E13:J13">
    <cfRule type="expression" dxfId="181" priority="7">
      <formula>NOT(ISNUMBER(SEARCH("K", E13)))</formula>
    </cfRule>
  </conditionalFormatting>
  <conditionalFormatting sqref="E16">
    <cfRule type="expression" dxfId="180" priority="6">
      <formula>NOT(ISNUMBER(SEARCH("K", E16)))</formula>
    </cfRule>
  </conditionalFormatting>
  <conditionalFormatting sqref="F16:I16">
    <cfRule type="expression" dxfId="179" priority="5">
      <formula>NOT(ISNUMBER(SEARCH("K", F16)))</formula>
    </cfRule>
  </conditionalFormatting>
  <conditionalFormatting sqref="E17:I17">
    <cfRule type="expression" dxfId="178" priority="2">
      <formula>NOT(ISNUMBER(SEARCH("K", E17)))</formula>
    </cfRule>
  </conditionalFormatting>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K77"/>
  <sheetViews>
    <sheetView zoomScale="89" zoomScaleNormal="89" workbookViewId="0">
      <selection activeCell="X23" sqref="X23"/>
    </sheetView>
  </sheetViews>
  <sheetFormatPr defaultColWidth="9.140625" defaultRowHeight="12.75"/>
  <cols>
    <col min="1" max="1" width="0.85546875" style="412" customWidth="1"/>
    <col min="2" max="2" width="15.7109375" style="409" customWidth="1"/>
    <col min="3" max="3" width="6" style="410" customWidth="1"/>
    <col min="4" max="4" width="12.5703125" style="412" customWidth="1"/>
    <col min="5" max="5" width="11.5703125" style="412" customWidth="1"/>
    <col min="6" max="6" width="11.7109375" style="412" customWidth="1"/>
    <col min="7" max="9" width="11.5703125" style="412" customWidth="1"/>
    <col min="10" max="10" width="11.7109375" style="412" customWidth="1"/>
    <col min="11" max="15" width="11.5703125" style="412" customWidth="1"/>
    <col min="16" max="40" width="7.28515625" style="412" customWidth="1"/>
    <col min="41" max="16384" width="9.140625" style="412"/>
  </cols>
  <sheetData>
    <row r="1" spans="2:11" ht="15">
      <c r="D1" s="411" t="s">
        <v>578</v>
      </c>
    </row>
    <row r="3" spans="2:11" ht="18.75" customHeight="1">
      <c r="B3" s="413" t="s">
        <v>258</v>
      </c>
      <c r="C3" s="410" t="s">
        <v>579</v>
      </c>
      <c r="D3" s="414">
        <f>INDEX(POST!$A:$A, MATCH(D4, POST!$C:$C, 0))</f>
        <v>45538.40102690972</v>
      </c>
      <c r="E3" s="415"/>
      <c r="F3" s="415"/>
      <c r="G3" s="416"/>
    </row>
    <row r="4" spans="2:11" ht="18.75" customHeight="1">
      <c r="B4" s="417" t="s">
        <v>275</v>
      </c>
      <c r="C4" s="410" t="s">
        <v>579</v>
      </c>
      <c r="D4" s="418">
        <v>223195</v>
      </c>
      <c r="E4" s="419"/>
      <c r="F4" s="419"/>
      <c r="G4" s="416"/>
    </row>
    <row r="5" spans="2:11" ht="18.75" customHeight="1">
      <c r="B5" s="417" t="s">
        <v>376</v>
      </c>
      <c r="C5" s="410" t="s">
        <v>579</v>
      </c>
      <c r="D5" s="418" t="str">
        <f>INDEX(PREE!$D:$D, MATCH(D4, PREE!$C:$C, 0))</f>
        <v>Rivo Ramadhan Tanjung</v>
      </c>
      <c r="E5" s="419"/>
      <c r="F5" s="419"/>
      <c r="G5" s="416"/>
    </row>
    <row r="6" spans="2:11" ht="18.75" customHeight="1">
      <c r="B6" s="417" t="s">
        <v>580</v>
      </c>
      <c r="C6" s="410" t="s">
        <v>579</v>
      </c>
      <c r="D6" s="420" t="str">
        <f>INDEX(PREE!$E:$E, MATCH(D4, PREE!$C:$C, 0))</f>
        <v>09 01 2023</v>
      </c>
      <c r="E6" s="419"/>
      <c r="F6" s="419"/>
      <c r="G6" s="416"/>
    </row>
    <row r="7" spans="2:11" ht="18.75" customHeight="1">
      <c r="B7" s="417" t="s">
        <v>402</v>
      </c>
      <c r="C7" s="410" t="s">
        <v>579</v>
      </c>
      <c r="D7" s="418" t="str">
        <f>INDEX(PREE!$F:$F, MATCH(D4, PREE!$C:$C, 0))</f>
        <v>Alphard rof 1</v>
      </c>
      <c r="E7" s="419"/>
      <c r="F7" s="419"/>
      <c r="G7" s="416"/>
    </row>
    <row r="8" spans="2:11">
      <c r="D8" s="419"/>
      <c r="E8" s="419"/>
      <c r="F8" s="419"/>
      <c r="G8" s="415"/>
    </row>
    <row r="9" spans="2:11" s="410" customFormat="1" ht="21.75" customHeight="1">
      <c r="B9" s="421" t="s">
        <v>581</v>
      </c>
      <c r="C9" s="422" t="s">
        <v>582</v>
      </c>
      <c r="D9" s="492" t="str">
        <f>IF(ISNUMBER(SEARCH("Salah", INDEX(POST!$G:$G, MATCH(D4, POST!$C:$C, 0)))), "F", "T")</f>
        <v>F</v>
      </c>
      <c r="E9" s="492" t="str">
        <f>IF(ISNUMBER(SEARCH("Salah", INDEX(POST!$H:$H, MATCH(D4, POST!$C:$C, 0)))), "F", "T")</f>
        <v>F</v>
      </c>
      <c r="F9" s="490" t="str">
        <f>IF(ISNUMBER(SEARCH("salah", INDEX(POST!$I:$I, MATCH(D4, POST!$C:$C, 0)))), "F", "T")</f>
        <v>F</v>
      </c>
      <c r="G9" s="490" t="str">
        <f>IF(ISNUMBER(SEARCH("salah", INDEX(POST!$J:$J, MATCH(D4, POST!$C:$C, 0)))), "F", "T")</f>
        <v>F</v>
      </c>
      <c r="H9" s="425" t="str">
        <f>IF(ISNUMBER(SEARCH("salah", INDEX(POST!$K:$K, MATCH(D4, POST!$C:$C, 0)))), "F", "T")</f>
        <v>T</v>
      </c>
      <c r="I9" s="425" t="str">
        <f>IF(ISNUMBER(SEARCH("salah", INDEX(POST!$L:$L, MATCH(D4, POST!$C:$C, 0)))), "F", "T")</f>
        <v>T</v>
      </c>
      <c r="J9" s="425" t="str">
        <f>IF(ISNUMBER(SEARCH("salah", INDEX(POST!$M:$M, MATCH(D4, POST!$C:$C, 0)))), "F", "T")</f>
        <v>F</v>
      </c>
      <c r="K9" s="425" t="str">
        <f>IF(ISNUMBER(SEARCH("salah", INDEX(POST!$N:$N, MATCH(D4, POST!$C:$C, 0)))), "F", "T")</f>
        <v>F</v>
      </c>
    </row>
    <row r="10" spans="2:11" s="410" customFormat="1" ht="21.75" customHeight="1">
      <c r="B10" s="426"/>
      <c r="C10" s="427"/>
      <c r="D10" s="428" t="str">
        <f>IF(ISNUMBER(SEARCH("salah", INDEX(POST!$O:$O, MATCH(D4, POST!$C:$C, 0)))), "F", "T")</f>
        <v>F</v>
      </c>
      <c r="E10" s="425" t="str">
        <f>IF(ISNUMBER(SEARCH("salah", INDEX(POST!$P:$P, MATCH(D4, POST!$C:$C, 0)))), "F", "T")</f>
        <v>F</v>
      </c>
      <c r="F10" s="425" t="str">
        <f>IF(ISNUMBER(SEARCH("salah", INDEX(POST!$Q:$Q, MATCH(D4, POST!$C:$C, 0)))), "F", "T")</f>
        <v>F</v>
      </c>
      <c r="G10" s="425" t="str">
        <f>IF(ISNUMBER(SEARCH("salah", INDEX(POST!$R:$R, MATCH(D4, POST!$C:$C, 0)))), "F", "T")</f>
        <v>F</v>
      </c>
      <c r="H10" s="425" t="str">
        <f>IF(ISNUMBER(SEARCH("salah", INDEX(POST!$S:$S, MATCH(D4, POST!$C:$C, 0)))), "F", "T")</f>
        <v>F</v>
      </c>
      <c r="I10" s="425" t="str">
        <f>IF(ISNUMBER(SEARCH("salah", INDEX(POST!$T:$T, MATCH(D4, POST!$C:$C, 0)))), "F", "T")</f>
        <v>F</v>
      </c>
      <c r="J10" s="425" t="str">
        <f>IF(ISNUMBER(SEARCH("salah", INDEX(POST!$U:$U, MATCH(D4, POST!$C:$C, 0)))), "F", "T")</f>
        <v>F</v>
      </c>
      <c r="K10" s="425" t="str">
        <f>IF(ISNUMBER(SEARCH("salah", INDEX(POST!$V:$V, MATCH(D4, POST!$C:$C, 0)))), "F", "T")</f>
        <v>F</v>
      </c>
    </row>
    <row r="11" spans="2:11" s="410" customFormat="1" ht="21.75" customHeight="1">
      <c r="B11" s="429">
        <f>IF(D9="F", 1, 0) + IF(E9="F", 1, 0) + IF(F9="F", 1, 0) + IF(G9="F", 1, 0) + IF(H9="T", 1, 0) + IF(I9="T", 1, 0) + IF(J9="F", 1, 0) + IF(K9="F", 1, 0) + IF(D10="F", 1, 0) + IF(E10="F", 1, 0) + IF(F10="F", 1, 0) + IF(G10="F", 1, 0) + IF(H10="F", 1, 0) + IF(I10="F", 1, 0) + IF(J10="F", 1, 0) + IF(K10="F", 1, 0) + IF(D11="T", 1, 0) + IF(E11="F", 1, 0) + IF(F11="F", 1, 0) + IF(G11="F", 1, 0) + IF(H11="F", 1, 0) + IF(I11="F", 1, 0) + IF(J11="F", 1, 0) + IF(K11="F", 1, 0)</f>
        <v>24</v>
      </c>
      <c r="C11" s="491">
        <v>24</v>
      </c>
      <c r="D11" s="428" t="str">
        <f>IF(ISNUMBER(SEARCH("salah", INDEX(POST!$W:$W, MATCH(D4, POST!$B:$B, 0)))), "F", "T")</f>
        <v>T</v>
      </c>
      <c r="E11" s="425" t="str">
        <f>IF(ISNUMBER(SEARCH("salah", INDEX(POST!$X:$X, MATCH(D4, POST!$C:$C, 0)))), "F", "T")</f>
        <v>F</v>
      </c>
      <c r="F11" s="425" t="str">
        <f>IF(ISNUMBER(SEARCH("salah", INDEX(POST!$Y:$Y, MATCH(D4, POST!$C:$C, 0)))), "F", "T")</f>
        <v>F</v>
      </c>
      <c r="G11" s="425" t="str">
        <f>IF(ISNUMBER(SEARCH("salah", INDEX(POST!$Z:$Z, MATCH(D4, POST!$C:$C, 0)))), "F", "T")</f>
        <v>F</v>
      </c>
      <c r="H11" s="425" t="str">
        <f>IF(ISNUMBER(SEARCH("salah", INDEX(POST!$AA:$AA, MATCH(D4, POST!$C:$C, 0)))), "F", "T")</f>
        <v>F</v>
      </c>
      <c r="I11" s="425" t="str">
        <f>IF(ISNUMBER(SEARCH("salah", INDEX(POST!$AB:$AB, MATCH(D4, POST!$C:$C, 0)))), "F", "T")</f>
        <v>F</v>
      </c>
      <c r="J11" s="425" t="str">
        <f>IF(ISNUMBER(SEARCH("salah", INDEX(POST!$AC:$AC, MATCH(D4, POST!$C:$C, 0)))), "F", "T")</f>
        <v>F</v>
      </c>
      <c r="K11" s="425" t="str">
        <f>IF(ISNUMBER(SEARCH("salah", INDEX(POST!$AD:$AD, MATCH(D4, POST!$C:$C, 0)))), "F", "T")</f>
        <v>F</v>
      </c>
    </row>
    <row r="12" spans="2:11" s="410" customFormat="1" ht="21.75" customHeight="1">
      <c r="B12" s="421" t="s">
        <v>583</v>
      </c>
      <c r="C12" s="422" t="s">
        <v>582</v>
      </c>
      <c r="D12" s="493" t="str">
        <f>INDEX(POST!$AE:$AE, MATCH(D4, POST!$C:$C, 0))</f>
        <v>B</v>
      </c>
      <c r="E12" s="493" t="str">
        <f>INDEX(POST!$AF:$AF, MATCH(D4, POST!$C:$C, 0))</f>
        <v>D</v>
      </c>
      <c r="F12" s="493" t="str">
        <f>INDEX(POST!$AG:$AG, MATCH(D4, POST!$C:$C, 0))</f>
        <v>C</v>
      </c>
      <c r="G12" s="493" t="str">
        <f>INDEX(POST!$AH:$AH, MATCH(D4, POST!$C:$C, 0))</f>
        <v>F</v>
      </c>
      <c r="H12" s="493" t="str">
        <f>INDEX(POST!$AI:$AI, MATCH(D4, POST!$C:$C, 0))</f>
        <v>G</v>
      </c>
      <c r="I12" s="493" t="str">
        <f>INDEX(POST!$AJ:$AJ, MATCH(D4, POST!$C:$C, 0))</f>
        <v>L</v>
      </c>
      <c r="J12" s="493" t="str">
        <f>INDEX(POST!$AK:$AK, MATCH(D4, POST!$C:$C, 0))</f>
        <v>J</v>
      </c>
      <c r="K12" s="493" t="str">
        <f>INDEX(POST!$AL:$AL, MATCH(D4, POST!$C:$C, 0))</f>
        <v>K</v>
      </c>
    </row>
    <row r="13" spans="2:11" s="410" customFormat="1" ht="21.75" customHeight="1">
      <c r="B13" s="431">
        <f>IF(D12="B", 1, 0) + IF(E12="D", 1, 0) + IF(F12="C", 1, 0) + IF(G12="F", 1, 0) + IF(H12="G", 1, 0) +  IF(I12="L", 1, 0) + IF(J12="J", 1, 0) + IF(K12="K", 1, 0) + IF(D13="N", 1, 0) + IF(E13="Q", 1, 0) + IF(F13="T", 1, 0) + IF(G13="R", 1, 0) + IF(H13="S", 1, 0) +  IF(I13="V", 1, 0) + IF(J13="U", 1, 0)</f>
        <v>13</v>
      </c>
      <c r="C13" s="427">
        <v>15</v>
      </c>
      <c r="D13" s="493" t="str">
        <f>INDEX(POST!$AM:$AM, MATCH(D4, POST!$C:$C, 0))</f>
        <v>N</v>
      </c>
      <c r="E13" s="493" t="str">
        <f>INDEX(POST!$AN:$AN, MATCH(D4, POST!$C:$C, 0))</f>
        <v>Q</v>
      </c>
      <c r="F13" s="493" t="str">
        <f>INDEX(POST!$AO:$AO, MATCH(D4, PREE!$C:$C, 0))</f>
        <v>T</v>
      </c>
      <c r="G13" s="493" t="str">
        <f>INDEX(POST!$AP:$AP, MATCH(D4, POST!$C:$C, 0))</f>
        <v>R</v>
      </c>
      <c r="H13" s="493" t="str">
        <f>INDEX(POST!$AQ:$AQ, MATCH(D4, POST!$C:$C, 0))</f>
        <v>S</v>
      </c>
      <c r="I13" s="493" t="str">
        <f>INDEX(POST!$AR:$AR, MATCH(D4, POST!$C:$C, 0))</f>
        <v>U</v>
      </c>
      <c r="J13" s="493" t="str">
        <f>INDEX(POST!$AS:$AS, MATCH(D4, POST!$C:$C, 0))</f>
        <v>V</v>
      </c>
      <c r="K13" s="432" t="s">
        <v>584</v>
      </c>
    </row>
    <row r="14" spans="2:11" s="410" customFormat="1" ht="21.75" customHeight="1">
      <c r="B14" s="433" t="s">
        <v>585</v>
      </c>
      <c r="C14" s="422" t="s">
        <v>582</v>
      </c>
      <c r="D14" s="809" t="str">
        <f>INDEX(POST!$AT:$AT, MATCH(D4, POST!$C:$C, 0))</f>
        <v>C</v>
      </c>
      <c r="E14" s="809" t="str">
        <f>INDEX(POST!$AU:$AU, MATCH(D4, POST!$C:$C, 0))</f>
        <v>F</v>
      </c>
      <c r="F14" s="809" t="str">
        <f>INDEX(POST!$AV:$AV, MATCH(D4, POST!$C:$C, 0))</f>
        <v>A</v>
      </c>
      <c r="G14" s="809" t="str">
        <f>INDEX(POST!$AW:$AW, MATCH(D4, POST!$C:$C, 0))</f>
        <v>E</v>
      </c>
      <c r="H14" s="809" t="str">
        <f>INDEX(POST!$AX:$AX, MATCH(D4, POST!$C:$C, 0))</f>
        <v>B</v>
      </c>
    </row>
    <row r="15" spans="2:11" s="410" customFormat="1" ht="21.75" customHeight="1">
      <c r="B15" s="434">
        <f>IF(D14="C", 1, 0) + IF(E14="F", 1, 0) + IF(F14="A", 1, 0) + IF(G14="E", 1, 0) + IF(H14="B", 1, 0)</f>
        <v>5</v>
      </c>
      <c r="C15" s="491">
        <v>5</v>
      </c>
      <c r="D15" s="810"/>
      <c r="E15" s="810"/>
      <c r="F15" s="810"/>
      <c r="G15" s="810"/>
      <c r="H15" s="810"/>
      <c r="I15" s="432" t="s">
        <v>584</v>
      </c>
    </row>
    <row r="16" spans="2:11" s="410" customFormat="1" ht="21.75" customHeight="1">
      <c r="B16" s="421" t="s">
        <v>586</v>
      </c>
      <c r="C16" s="422" t="s">
        <v>582</v>
      </c>
      <c r="D16" s="435" t="s">
        <v>587</v>
      </c>
      <c r="E16" s="493" t="str">
        <f>LEFT(SUBSTITUTE(INDEX(POST!$AY:$AY, MATCH(D4, POST!$C:$C, 0)), "/", ""), 1)</f>
        <v>E</v>
      </c>
      <c r="F16" s="493" t="str">
        <f>LEFT(SUBSTITUTE(INDEX(POST!$AZ:$AZ, MATCH(D4, POST!$C:$C, 0)), "/", ""), 1)</f>
        <v>B</v>
      </c>
      <c r="G16" s="493" t="str">
        <f>LEFT(SUBSTITUTE(INDEX(POST!$BA:$BA, MATCH(D4, POST!$C:$C, 0)), "/", ""), 1)</f>
        <v>A</v>
      </c>
      <c r="H16" s="493" t="str">
        <f>LEFT(SUBSTITUTE(INDEX(POST!$BB:$BB, MATCH(D4, POST!$C:$C, 0)), "/", ""), 1)</f>
        <v>C</v>
      </c>
      <c r="I16" s="493" t="str">
        <f>LEFT(SUBSTITUTE(INDEX(POST!$BC:$BC, MATCH(D4, POST!$C:$C, 0)), "/", ""), 1)</f>
        <v>F</v>
      </c>
    </row>
    <row r="17" spans="2:9" s="410" customFormat="1" ht="21.75" customHeight="1">
      <c r="B17" s="429">
        <f>IF(AND(E16="E",E17="A"),1,0)+IF(AND(F16="B",F17="C"),1,0)+IF(AND(G16="A",G17="D"),1,0)+IF(AND(H16="C",H17="B"),1,0)+IF(AND(I16="F",I17="E"),1,0)</f>
        <v>5</v>
      </c>
      <c r="C17" s="491">
        <v>5</v>
      </c>
      <c r="D17" s="437" t="s">
        <v>588</v>
      </c>
      <c r="E17" s="493" t="str">
        <f>TRIM(RIGHT(SUBSTITUTE(INDEX(POST!$AY:$AY, MATCH(D4, POST!$C:$C, 0)), "/", REPT(" ", LEN(INDEX(POST!$AY:$AY, MATCH(D4, POST!$C:$C, 0))))), LEN(INDEX(POST!$AY:$AY, MATCH(D4, POST!$C:$C, 0)))))</f>
        <v>A</v>
      </c>
      <c r="F17" s="493" t="str">
        <f>TRIM(RIGHT(SUBSTITUTE(INDEX(POST!$AZ:$AZ, MATCH(D4, POST!$C:$C, 0)), "/", REPT(" ", LEN(INDEX(POST!$AZ:$AZ, MATCH(D4, POST!$C:$C, 0))))), LEN(INDEX(POST!$AZ:$AZ, MATCH(D4, POST!$C:$C, 0)))))</f>
        <v>C</v>
      </c>
      <c r="G17" s="493" t="str">
        <f>TRIM(RIGHT(SUBSTITUTE(INDEX(POST!$BA:$BA, MATCH(D4, POST!$C:$C, 0)), "/", REPT(" ", LEN(INDEX(POST!$BA:$BA, MATCH(D4, PREE!$C:$C, 0))))), LEN(INDEX(POST!$BA:$BA, MATCH(D4, POST!$C:$C, 0)))))</f>
        <v>D</v>
      </c>
      <c r="H17" s="493" t="str">
        <f>TRIM(RIGHT(SUBSTITUTE(INDEX(POST!$BB:$BB, MATCH(D4, POST!$C:$C, 0)), "/", REPT(" ", LEN(INDEX(POST!$BB:$BB, MATCH(D4, POST!$C:$C, 0))))), LEN(INDEX(POST!$BB:$BB, MATCH(D4, POST!$C:$C, 0)))))</f>
        <v>B</v>
      </c>
      <c r="I17" s="493" t="str">
        <f>TRIM(RIGHT(SUBSTITUTE(INDEX(POST!$BC:$BC, MATCH(D4, POST!$C:$C, 0)), "/", REPT(" ", LEN(INDEX(POST!$BC:$BC, MATCH(D4, POST!$C:$C, 0))))), LEN(INDEX(POST!$BC:$BC, MATCH(D4, POST!$C:$C, 0)))))</f>
        <v>E</v>
      </c>
    </row>
    <row r="18" spans="2:9" s="410" customFormat="1" ht="21.75" customHeight="1">
      <c r="B18" s="439" t="s">
        <v>589</v>
      </c>
      <c r="C18" s="422" t="s">
        <v>582</v>
      </c>
      <c r="D18" s="805" t="str">
        <f>INDEX(POST!$BD:$BD, MATCH(D4, POST!$C:$C, 0))</f>
        <v>B</v>
      </c>
      <c r="E18" s="805" t="str">
        <f>INDEX(POST!$BE:$BE, MATCH(D4, POST!$C:$C, 0))</f>
        <v>C</v>
      </c>
      <c r="F18" s="805" t="str">
        <f>INDEX(POST!$BF:$BF, MATCH(D4, POST!$C:$C, 0))</f>
        <v>A</v>
      </c>
    </row>
    <row r="19" spans="2:9" s="410" customFormat="1" ht="21.75" customHeight="1">
      <c r="B19" s="440">
        <f>IF(D18="B", 1, 0) + IF(E18="C", 1, 0) + IF(F18="A", 1, 0)</f>
        <v>3</v>
      </c>
      <c r="C19" s="491">
        <v>3</v>
      </c>
      <c r="D19" s="806"/>
      <c r="E19" s="806"/>
      <c r="F19" s="806"/>
      <c r="G19" s="432" t="s">
        <v>590</v>
      </c>
    </row>
    <row r="20" spans="2:9" s="410" customFormat="1" ht="27.75" customHeight="1">
      <c r="B20" s="439" t="s">
        <v>591</v>
      </c>
      <c r="C20" s="422" t="s">
        <v>582</v>
      </c>
      <c r="D20" s="425" t="str">
        <f>INDEX(POST!$BG:$BG, MATCH(D4, POST!$C:$C, 0))</f>
        <v>B</v>
      </c>
      <c r="E20" s="441" t="str">
        <f>INDEX(POST!$BH:$BH, MATCH(D4, POST!$C:$C, 0))</f>
        <v>L</v>
      </c>
      <c r="F20" s="425" t="str">
        <f>INDEX(POST!$BI:$BI, MATCH(D4, POST!$C:$C, 0))</f>
        <v>J</v>
      </c>
      <c r="G20" s="442" t="str">
        <f>INDEX(POST!$BJ:$BJ, MATCH(D4, POST!$C:$C, 0))</f>
        <v>K</v>
      </c>
      <c r="H20" s="425" t="str">
        <f>INDEX(POST!$BK:$BK, MATCH(D4, POST!$C:$C, 0))</f>
        <v>F</v>
      </c>
    </row>
    <row r="21" spans="2:9" s="410" customFormat="1" ht="27.75" customHeight="1">
      <c r="B21" s="440">
        <f>IF(D20="B", 1, 0) + IF(E20="L", 1, 0) + IF(F20="J", 1, 0) + IF(G20="K", 1, 0) +IF(H20="F", 1, 0) + IF(D21="D", 1, 0) + IF(E21="I", 1, 0) + IF(F21="A", 1, 0) + IF(G21="C", 1, 0) +IF(H21="E", 1, 0)</f>
        <v>10</v>
      </c>
      <c r="C21" s="491">
        <v>10</v>
      </c>
      <c r="D21" s="628" t="str">
        <f>INDEX(POST!$BL:$BL, MATCH(D4, POST!$C:$C, 0))</f>
        <v>D</v>
      </c>
      <c r="E21" s="627" t="str">
        <f>INDEX(POST!$BM:$BM, MATCH(D4, POST!$C:$C, 0))</f>
        <v>I</v>
      </c>
      <c r="F21" s="628" t="str">
        <f>INDEX(POST!$BN:$BN, MATCH(D4, POST!$C:$C, 0))</f>
        <v>A</v>
      </c>
      <c r="G21" s="443" t="str">
        <f>INDEX(POST!$BO:$BO, MATCH(D4, POST!$C:$C, 0))</f>
        <v>C</v>
      </c>
      <c r="H21" s="628" t="str">
        <f>INDEX(POST!$BP:$BP, MATCH(D4, POST!$C:$C, 0))</f>
        <v>E</v>
      </c>
      <c r="I21" s="432" t="s">
        <v>584</v>
      </c>
    </row>
    <row r="22" spans="2:9" s="410" customFormat="1" ht="21.75" customHeight="1">
      <c r="B22" s="439" t="s">
        <v>592</v>
      </c>
      <c r="C22" s="422" t="s">
        <v>582</v>
      </c>
      <c r="D22" s="805" t="str">
        <f>INDEX(POST!$BQ:$BQ, MATCH(D4, POST!$C:$C, 0))</f>
        <v>C</v>
      </c>
      <c r="E22" s="805" t="str">
        <f>INDEX(POST!$BR:$BR, MATCH(D4, POST!$C:$C, 0))</f>
        <v>G</v>
      </c>
      <c r="F22" s="805" t="str">
        <f>INDEX(POST!$BS:$BS, MATCH(D4, POST!$C:$C, 0))</f>
        <v>F</v>
      </c>
      <c r="G22" s="805" t="str">
        <f>INDEX(POST!$BT:$BT, MATCH(D4, POST!$C:$C, 0))</f>
        <v>B</v>
      </c>
      <c r="H22" s="805" t="str">
        <f>INDEX(POST!$BU:$BU, MATCH(D4, POST!$C:$C, 0))</f>
        <v>D</v>
      </c>
    </row>
    <row r="23" spans="2:9" s="410" customFormat="1" ht="21.75" customHeight="1">
      <c r="B23" s="440">
        <f>IF(D22="C", 1, 0) + IF(E22="G", 1, 0) + IF(F22="F", 1, 0) + IF(G22="B", 1, 0) + IF(H22="D", 1, 0)</f>
        <v>5</v>
      </c>
      <c r="C23" s="491">
        <v>5</v>
      </c>
      <c r="D23" s="806"/>
      <c r="E23" s="806"/>
      <c r="F23" s="806"/>
      <c r="G23" s="806"/>
      <c r="H23" s="806"/>
      <c r="I23" s="432" t="s">
        <v>584</v>
      </c>
    </row>
    <row r="24" spans="2:9" s="410" customFormat="1" ht="18" customHeight="1">
      <c r="B24" s="439" t="s">
        <v>593</v>
      </c>
      <c r="C24" s="422" t="s">
        <v>582</v>
      </c>
      <c r="D24" s="805" t="str">
        <f>INDEX(POST!$BV:$BV, MATCH(D4, POST!$C:$C, 0))</f>
        <v>D</v>
      </c>
      <c r="E24" s="805" t="str">
        <f>INDEX(POST!$BW:$BW, MATCH(D4, POST!$C:$C, 0))</f>
        <v>E</v>
      </c>
      <c r="F24" s="805" t="str">
        <f>INDEX(POST!$BX:$BX, MATCH(D4, POST!$C:$C, 0))</f>
        <v>C</v>
      </c>
      <c r="G24" s="805" t="str">
        <f>INDEX(POST!$BY:$BY, MATCH(D4, POST!$C:$C, 0))</f>
        <v>G</v>
      </c>
      <c r="H24" s="805" t="str">
        <f>INDEX(POST!$BZ:$BZ, MATCH(D4, POST!$C:$C, 0))</f>
        <v>F</v>
      </c>
    </row>
    <row r="25" spans="2:9" s="410" customFormat="1" ht="21.75" customHeight="1">
      <c r="B25" s="440">
        <f>IF(D24="D", 1, 0) + IF(E24="E", 1, 0) + IF(F24="C", 1, 0) + IF(G24="G", 1, 0) + IF(H24="F", 1, 0)</f>
        <v>5</v>
      </c>
      <c r="C25" s="491">
        <v>5</v>
      </c>
      <c r="D25" s="806"/>
      <c r="E25" s="806"/>
      <c r="F25" s="806"/>
      <c r="G25" s="806"/>
      <c r="H25" s="806"/>
      <c r="I25" s="432" t="s">
        <v>584</v>
      </c>
    </row>
    <row r="26" spans="2:9" s="410" customFormat="1" ht="21.75" customHeight="1">
      <c r="B26" s="444"/>
      <c r="C26" s="422" t="s">
        <v>582</v>
      </c>
      <c r="D26" s="445"/>
      <c r="E26" s="446">
        <v>1</v>
      </c>
      <c r="F26" s="446">
        <v>2</v>
      </c>
      <c r="G26" s="446">
        <v>3</v>
      </c>
      <c r="H26" s="446">
        <v>4</v>
      </c>
      <c r="I26" s="446">
        <v>5</v>
      </c>
    </row>
    <row r="27" spans="2:9" s="410" customFormat="1" ht="21.75" customHeight="1">
      <c r="B27" s="447" t="s">
        <v>594</v>
      </c>
      <c r="C27" s="427"/>
      <c r="D27" s="448" t="s">
        <v>595</v>
      </c>
      <c r="E27" s="436" t="str">
        <f>INDEX(POST!$CA:$CA, MATCH(D4, POST!$C:$C, 0))</f>
        <v>C</v>
      </c>
      <c r="F27" s="436" t="str">
        <f>INDEX(POST!$CD:$CD, MATCH(D4, POST!$C:$C, 0))</f>
        <v>A</v>
      </c>
      <c r="G27" s="436" t="str">
        <f>INDEX(POST!$CG:$CG, MATCH(D4, POST!$C:$C, 0))</f>
        <v>E</v>
      </c>
      <c r="H27" s="436" t="str">
        <f>INDEX(POST!$CJ:$CJ, MATCH(D4, POST!$C:$C, 0))</f>
        <v>D</v>
      </c>
      <c r="I27" s="436" t="str">
        <f>INDEX(POST!$CM:$CM, MATCH(D4, POST!$C:$C, 0))</f>
        <v>F</v>
      </c>
    </row>
    <row r="28" spans="2:9" s="410" customFormat="1" ht="21.75" customHeight="1">
      <c r="B28" s="449"/>
      <c r="C28" s="427"/>
      <c r="D28" s="450" t="s">
        <v>596</v>
      </c>
      <c r="E28" s="451" t="str">
        <f>INDEX(POST!$CB:$CB, MATCH(D4, POST!$C:$C, 0))</f>
        <v>B</v>
      </c>
      <c r="F28" s="436" t="str">
        <f>INDEX(POST!$CE:$CE, MATCH(D4, POST!$C:$C, 0))</f>
        <v>A</v>
      </c>
      <c r="G28" s="436" t="str">
        <f>INDEX(POST!$CH:$CH, MATCH(D4, POST!$C:$C, 0))</f>
        <v>B</v>
      </c>
      <c r="H28" s="436" t="str">
        <f>INDEX(POST!$CK:$CK, MATCH(D4, POST!$C:$C, 0))</f>
        <v>B</v>
      </c>
      <c r="I28" s="436" t="str">
        <f>INDEX(POST!$CN:$CN, MATCH(D4, POST!$C:$C, 0))</f>
        <v>C</v>
      </c>
    </row>
    <row r="29" spans="2:9" s="410" customFormat="1" ht="21.75" customHeight="1">
      <c r="B29" s="449"/>
      <c r="C29" s="427">
        <v>27</v>
      </c>
      <c r="D29" s="452" t="s">
        <v>597</v>
      </c>
      <c r="E29" s="438" t="str">
        <f>INDEX(POST!$CC:$CC, MATCH(D4, POST!$C:$C, 0))</f>
        <v>A</v>
      </c>
      <c r="F29" s="436" t="str">
        <f>INDEX(POST!$CF:$CF, MATCH(D4, POST!$C:$C, 0))</f>
        <v>B</v>
      </c>
      <c r="G29" s="436" t="str">
        <f>INDEX(POST!$CI:$CI, MATCH(D4, POST!$C:$C, 0))</f>
        <v>A</v>
      </c>
      <c r="H29" s="436" t="str">
        <f>INDEX(POST!$CL:$CL, MATCH(D4, POST!$C:$C, 0))</f>
        <v>C</v>
      </c>
      <c r="I29" s="436" t="str">
        <f>INDEX(POST!$CO:$CO, MATCH(D4, POST!$C:$C, 0))</f>
        <v>A</v>
      </c>
    </row>
    <row r="30" spans="2:9" s="410" customFormat="1" ht="21.75" customHeight="1">
      <c r="B30" s="449"/>
      <c r="C30" s="427"/>
      <c r="D30" s="453"/>
      <c r="E30" s="446">
        <v>6</v>
      </c>
      <c r="F30" s="446">
        <v>7</v>
      </c>
      <c r="G30" s="446">
        <v>8</v>
      </c>
      <c r="H30" s="446">
        <v>9</v>
      </c>
      <c r="I30"/>
    </row>
    <row r="31" spans="2:9" s="410" customFormat="1" ht="21.75" customHeight="1">
      <c r="B31" s="449"/>
      <c r="C31" s="427"/>
      <c r="D31" s="448" t="s">
        <v>595</v>
      </c>
      <c r="E31" s="436" t="str">
        <f>INDEX(POST!$CP:$CP, MATCH(D4, POST!$C:$C, 0))</f>
        <v>I</v>
      </c>
      <c r="F31" s="436" t="str">
        <f>INDEX(POST!$CS:$CS, MATCH(D4, POST!$C:$C, 0))</f>
        <v>H</v>
      </c>
      <c r="G31" s="436" t="str">
        <f>INDEX(POST!$CV:$CV, MATCH(D4, POST!$C:$C, 0))</f>
        <v>G</v>
      </c>
      <c r="H31" s="436" t="str">
        <f>INDEX(POST!$CY:$CY, MATCH(D4, POST!$C:$C, 0))</f>
        <v>B</v>
      </c>
      <c r="I31" s="412"/>
    </row>
    <row r="32" spans="2:9" s="410" customFormat="1" ht="21.75" customHeight="1">
      <c r="B32" s="449"/>
      <c r="C32" s="427"/>
      <c r="D32" s="450" t="s">
        <v>596</v>
      </c>
      <c r="E32" s="451" t="str">
        <f>INDEX(POST!$CQ:$CQ, MATCH(D4, POST!$C:$C, 0))</f>
        <v>F</v>
      </c>
      <c r="F32" s="451" t="str">
        <f>INDEX(POST!$CT:$CT, MATCH(D4, POST!$C:$C, 0))</f>
        <v>B</v>
      </c>
      <c r="G32" s="451" t="str">
        <f>INDEX(POST!$CW:$CW, MATCH(D4, POST!$C:$C, 0))</f>
        <v>G</v>
      </c>
      <c r="H32" s="451" t="str">
        <f>INDEX(POST!$CZ:$CZ, MATCH(D4, POST!$C:$C, 0))</f>
        <v>D</v>
      </c>
      <c r="I32" s="412"/>
    </row>
    <row r="33" spans="2:11" s="410" customFormat="1" ht="21.75" customHeight="1">
      <c r="B33" s="440">
        <f>IF(E27="C", 1, 0) + IF(F27="A", 1, 0) + IF(G27="E", 1, 0) +IF(H27="D", 1, 0) + IF(I27="F", 1, 0) +  IF(E28="B", 1, 0) +  IF(OR(F28="A", F28="B"), 1, 0) + IF(G28="B", 1, 0) + IF(OR(H28="A", H28="B"), 1, 0) + IF(I28="C", 1, 0) + IF(E29="A", 1, 0) + IF(F29="B", 1, 0) + IF(G29="A", 1, 0) +IF(H29="C", 1, 0) + IF(I29="A", 1, 0) + IF(E31="I", 1, 0) + IF(F31="H", 1, 0) + IF(G31="G", 1, 0) +IF(H31="B", 1, 0) + IF(E32="F", 1, 0) + IF(F32="B", 1, 0) + IF(G32="G", 1, 0) +IF(H32="D", 1, 0) + IF(E33="A", 1, 0) + IF(F33="A", 1, 0) + IF(G33="D", 1, 0) +IF(H33="A", 1, 0)</f>
        <v>26</v>
      </c>
      <c r="C33" s="491"/>
      <c r="D33" s="452" t="s">
        <v>597</v>
      </c>
      <c r="E33" s="438" t="str">
        <f>INDEX(POST!$CR:$CR, MATCH(D4, POST!$C:$C, 0))</f>
        <v>A</v>
      </c>
      <c r="F33" s="438" t="str">
        <f>INDEX(POST!$CU:$CU, MATCH(D4, POST!$C:$C, 0))</f>
        <v>B</v>
      </c>
      <c r="G33" s="438" t="str">
        <f>INDEX(POST!$CX:$CX, MATCH(D4, POST!$C:$C, 0))</f>
        <v>D</v>
      </c>
      <c r="H33" s="438" t="str">
        <f>INDEX(POST!$DA:$DA, MATCH(D4, POST!$C:$C, 0))</f>
        <v>A</v>
      </c>
      <c r="I33"/>
    </row>
    <row r="34" spans="2:11" s="410" customFormat="1" ht="21.75" customHeight="1">
      <c r="B34" s="439" t="s">
        <v>598</v>
      </c>
      <c r="C34" s="422" t="s">
        <v>582</v>
      </c>
      <c r="D34" s="816">
        <f>INDEX(POST!$DB:$DB, MATCH(D4, POST!$C:$C, 0))</f>
        <v>0.75</v>
      </c>
      <c r="E34" s="816">
        <f>INDEX(POST!$DC:$DC, MATCH(D4, POST!$C:$C, 0))</f>
        <v>0.9</v>
      </c>
      <c r="F34" s="454" t="s">
        <v>599</v>
      </c>
      <c r="G34" s="625"/>
      <c r="H34" s="456" t="s">
        <v>600</v>
      </c>
      <c r="I34" s="791" t="str">
        <f>INDEX(POST!$DF:$DF, MATCH(D4, POST!$C:$C, 0))</f>
        <v>230.4</v>
      </c>
      <c r="J34" s="792"/>
    </row>
    <row r="35" spans="2:11" s="410" customFormat="1" ht="21.75" customHeight="1">
      <c r="B35" s="440">
        <f>IF(SUBSTITUTE(TEXT(D34, "0%"), "%", "")="75", 3, 0) + IF(SUBSTITUTE(TEXT(E34, "0%"), "%", "")="90", 3, 0)</f>
        <v>6</v>
      </c>
      <c r="C35" s="457">
        <v>6</v>
      </c>
      <c r="D35" s="817"/>
      <c r="E35" s="817"/>
      <c r="F35" s="458"/>
      <c r="G35" s="459"/>
      <c r="H35" s="440">
        <f>IF(OR(TEXT(I34, "0.0")="230.4", TEXT(I34, "0")="2304"), 3, 0)</f>
        <v>3</v>
      </c>
      <c r="I35" s="793"/>
      <c r="J35" s="794"/>
    </row>
    <row r="36" spans="2:11" s="410" customFormat="1" ht="21.75" customHeight="1">
      <c r="B36" s="439" t="s">
        <v>601</v>
      </c>
      <c r="C36" s="422" t="s">
        <v>582</v>
      </c>
      <c r="D36" s="795">
        <f>INDEX(POST!$DD:$DD, MATCH(D4, POST!$C:$C, 0))</f>
        <v>28800</v>
      </c>
      <c r="E36" s="796"/>
      <c r="F36" s="460" t="s">
        <v>599</v>
      </c>
      <c r="G36" s="459"/>
      <c r="H36" s="461" t="s">
        <v>602</v>
      </c>
      <c r="I36" s="799">
        <f>INDEX(POST!$DG:$DG, MATCH(D4, POST!$C:$C, 0))</f>
        <v>85</v>
      </c>
      <c r="J36" s="800"/>
    </row>
    <row r="37" spans="2:11" s="410" customFormat="1" ht="21.75" customHeight="1">
      <c r="B37" s="440">
        <f>IF(OR(TEXT(D36, "0")="28800", IF(ISNUMBER(SEARCH(".", TEXT(D36, "0"))), LEFT(TEXT(D36, "0"), SEARCH(".", TEXT(D36, "0"))-1)="28800", IF(ISNUMBER(SEARCH(",", TEXT(D36, "0"))), LEFT(TEXT(D36, "0"), SEARCH(",", TEXT(D36, "0"))-1)="28800"))), 3, 0)</f>
        <v>3</v>
      </c>
      <c r="C37" s="457">
        <v>3</v>
      </c>
      <c r="D37" s="797"/>
      <c r="E37" s="798"/>
      <c r="F37" s="458"/>
      <c r="G37" s="459"/>
      <c r="H37" s="440">
        <f>IF(OR(TEXT(I36, "0%")="85%", TEXT(I36, "0")="85"), 3, 0)</f>
        <v>3</v>
      </c>
      <c r="I37" s="801"/>
      <c r="J37" s="802"/>
    </row>
    <row r="38" spans="2:11" s="410" customFormat="1" ht="21.75" customHeight="1">
      <c r="B38" s="439" t="s">
        <v>603</v>
      </c>
      <c r="C38" s="422" t="s">
        <v>582</v>
      </c>
      <c r="D38" s="811">
        <f>INDEX(POST!$DE:$DE, MATCH(D4, POST!$C:$C, 0))</f>
        <v>1.25</v>
      </c>
      <c r="E38" s="812"/>
      <c r="F38" s="460" t="s">
        <v>599</v>
      </c>
      <c r="G38" s="459"/>
      <c r="H38" s="461" t="s">
        <v>604</v>
      </c>
      <c r="I38" s="815">
        <f>INDEX(POST!$DH:$DH, MATCH(D4, POST!$C:$C, 0))</f>
        <v>8</v>
      </c>
      <c r="J38" s="815"/>
      <c r="K38" s="463"/>
    </row>
    <row r="39" spans="2:11" s="410" customFormat="1" ht="21.75" customHeight="1">
      <c r="B39" s="440">
        <f>IF(OR(TEXT(D38, "0%")="125%", TEXT(D38, "0")="125"), 3, 0)</f>
        <v>3</v>
      </c>
      <c r="C39" s="457">
        <v>3</v>
      </c>
      <c r="D39" s="813"/>
      <c r="E39" s="814"/>
      <c r="F39" s="464"/>
      <c r="G39" s="626"/>
      <c r="H39" s="440">
        <f>IF(OR(TEXT(I38, "0%")="8%", TEXT(I38, "0")="8"), 3, 0)</f>
        <v>3</v>
      </c>
      <c r="I39" s="815"/>
      <c r="J39" s="815"/>
    </row>
    <row r="40" spans="2:11" s="410" customFormat="1" ht="21.75" customHeight="1">
      <c r="B40" s="439" t="s">
        <v>605</v>
      </c>
      <c r="C40" s="422" t="s">
        <v>582</v>
      </c>
      <c r="D40" s="805" t="str">
        <f>INDEX(POST!$DI:$DI, MATCH(D4, POST!$C:$C, 0))</f>
        <v>C</v>
      </c>
      <c r="E40" s="805" t="str">
        <f>INDEX(POST!$DJ:$DJ, MATCH(D4, POST!$C:$C, 0))</f>
        <v>B</v>
      </c>
      <c r="F40" s="805" t="str">
        <f>INDEX(POST!$DK:$DK, MATCH(D4, POST!$C:$C, 0))</f>
        <v>A</v>
      </c>
      <c r="G40" s="805" t="str">
        <f>INDEX(POST!$DL:$DL, MATCH(D4, POST!$C:$C, 0))</f>
        <v>D</v>
      </c>
      <c r="H40" s="466"/>
    </row>
    <row r="41" spans="2:11" s="410" customFormat="1" ht="21.75" customHeight="1">
      <c r="B41" s="440">
        <f>IF(D40="C", 1, 0) + IF(E40="B", 1, 0) + IF(F40="A", 1, 0) + IF(G40="D", 1, 0)</f>
        <v>4</v>
      </c>
      <c r="C41" s="467">
        <v>4</v>
      </c>
      <c r="D41" s="806"/>
      <c r="E41" s="806"/>
      <c r="F41" s="806"/>
      <c r="G41" s="806"/>
      <c r="H41" s="432" t="s">
        <v>584</v>
      </c>
    </row>
    <row r="42" spans="2:11" s="410" customFormat="1" ht="25.5" customHeight="1">
      <c r="B42" s="468" t="s">
        <v>606</v>
      </c>
      <c r="C42" s="507" t="s">
        <v>582</v>
      </c>
      <c r="D42" s="807" t="str">
        <f>INDEX(POST!$DM:$DM, MATCH(D4, POST!$C:$C, 0))</f>
        <v>A</v>
      </c>
      <c r="E42" s="807" t="str">
        <f>INDEX(POST!$DN:$DN, MATCH(D4, POST!$C:$C, 0))</f>
        <v>B</v>
      </c>
      <c r="F42" s="807" t="str">
        <f>INDEX(POST!$DO:$DO, MATCH(D4, POST!$C:$C, 0))</f>
        <v>C</v>
      </c>
      <c r="G42" s="807" t="str">
        <f>INDEX(POST!$DP:$DP, MATCH(D4, POST!$C:$C, 0))</f>
        <v>C</v>
      </c>
      <c r="H42" s="807" t="str">
        <f>INDEX(POST!$DQ:$DQ, MATCH(D4, POST!$C:$C, 0))</f>
        <v>D</v>
      </c>
      <c r="I42" s="807" t="str">
        <f>INDEX(POST!$DR:$DR, MATCH(D4, POST!$C:$C, 0))</f>
        <v>E</v>
      </c>
    </row>
    <row r="43" spans="2:11" s="410" customFormat="1" ht="21.75" customHeight="1">
      <c r="B43" s="470">
        <f>IF(OR(D42="A", D42="B", D42="C", D42="D", D42="E", D42="F"), 2, 0) + IF(OR(E42="A", E42="B", E42="C", E42="D", E42="E", E42="F"), 2, 0) + IF(OR(F42="A", F42="B", F42="C", F42="D", F42="E", F42="F"), 2, 0) + IF(OR(G42="A", G42="B", G42="C", G42="D", G42="E", G42="F"), 2, 0) + IF(OR(H42="A", H42="B", H42="C", H42="D", H42="E", H42="F"), 2, 0) + IF(OR(I42="A", I42="B", I42="C", I42="D", I42="E", I42="F"), 2, 0)</f>
        <v>12</v>
      </c>
      <c r="C43" s="471">
        <v>12</v>
      </c>
      <c r="D43" s="808"/>
      <c r="E43" s="808"/>
      <c r="F43" s="808"/>
      <c r="G43" s="808"/>
      <c r="H43" s="808"/>
      <c r="I43" s="808"/>
    </row>
    <row r="44" spans="2:11" s="410" customFormat="1" ht="21.75" customHeight="1">
      <c r="B44" s="472">
        <f xml:space="preserve"> IF(OR(D44="G", D44="H", D44="I"), 2, 0) + IF(OR(E44="G", E44="H", E44="I"), 2, 0) + IF(OR(F44="G", F44="H", F44="I"), 2, 0)</f>
        <v>6</v>
      </c>
      <c r="C44" s="471">
        <v>6</v>
      </c>
      <c r="D44" s="473" t="str">
        <f>INDEX(POST!$DS:$DS, MATCH(D4, POST!$C:$C, 0))</f>
        <v>G</v>
      </c>
      <c r="E44" s="473" t="str">
        <f>INDEX(POST!$DT:$DT, MATCH(D4, POST!$C:$C, 0))</f>
        <v>H</v>
      </c>
      <c r="F44" s="473" t="str">
        <f>INDEX(POST!$DU:$DU, MATCH(D4, POST!$C:$C, 0))</f>
        <v>I</v>
      </c>
      <c r="G44" s="474"/>
      <c r="H44" s="474"/>
      <c r="I44" s="474"/>
      <c r="J44" s="474"/>
      <c r="K44" s="474"/>
    </row>
    <row r="45" spans="2:11" s="410" customFormat="1" ht="21.75" customHeight="1">
      <c r="B45" s="472">
        <f xml:space="preserve"> IF(OR(D45="A", D45="B", D45="C"), 2, 0) + IF(OR(E45="A", E45="B", E45="C"), 2, 0) + IF(OR(F45="A", F45="B", F45="C"), 2, 0)</f>
        <v>6</v>
      </c>
      <c r="C45" s="471">
        <v>6</v>
      </c>
      <c r="D45" s="473" t="str">
        <f>INDEX(POST!$DV:$DV, MATCH(D4, POST!$C:$C, 0))</f>
        <v>A</v>
      </c>
      <c r="E45" s="473" t="str">
        <f>INDEX(POST!$DW:$DW, MATCH(D4, POST!$C:$C, 0))</f>
        <v>B</v>
      </c>
      <c r="F45" s="473" t="str">
        <f>INDEX(POST!$DX:$DX, MATCH(D4, POST!$C:$C, 0))</f>
        <v>C</v>
      </c>
      <c r="G45" s="474"/>
      <c r="H45" s="474"/>
      <c r="I45" s="474"/>
      <c r="J45" s="474"/>
      <c r="K45" s="474"/>
    </row>
    <row r="46" spans="2:11" s="410" customFormat="1" ht="21.75" customHeight="1">
      <c r="B46" s="472">
        <f xml:space="preserve"> IF(OR(D46="B", D46="D", D46="E"), 2, 0) + IF(OR(E46="B", E46="D", E46="E"), 2, 0) + IF(OR(F46="B", F46="D", F46="E"), 2, 0)</f>
        <v>6</v>
      </c>
      <c r="C46" s="471">
        <v>6</v>
      </c>
      <c r="D46" s="473" t="str">
        <f>INDEX(POST!$DY:$DY, MATCH(D4, POST!$C:$C, 0))</f>
        <v>B</v>
      </c>
      <c r="E46" s="473" t="str">
        <f>INDEX(POST!$DZ:$DZ, MATCH(D4, POST!$C:$C, 0))</f>
        <v>E</v>
      </c>
      <c r="F46" s="473" t="str">
        <f>INDEX(POST!$EA:$EA, MATCH(D4, POST!$C:$C, 0))</f>
        <v>D</v>
      </c>
      <c r="G46" s="474"/>
      <c r="H46" s="474"/>
      <c r="I46" s="474"/>
      <c r="J46" s="474"/>
      <c r="K46" s="474"/>
    </row>
    <row r="47" spans="2:11" s="410" customFormat="1" ht="21.75" customHeight="1">
      <c r="B47" s="472">
        <f xml:space="preserve"> IF(OR(D47="F", D47="G", D47="H", D47="I", D47="J"), 2, 0) +  IF(OR(E47="F", E47="G", E47="H", E47="I", E47="J"), 2, 0) +  IF(OR(F47="F", F47="G", F47="H", F47="I", F47="J"), 2, 0) +  IF(OR(G47="F", G47="G", G47="H", G47="I", G47="J"), 2, 0) +  IF(OR(H47="F", H47="G", H47="H", H47="I", H47="J"), 2, 0)</f>
        <v>10</v>
      </c>
      <c r="C47" s="471">
        <v>10</v>
      </c>
      <c r="D47" s="473" t="str">
        <f>INDEX(POST!$EB:$EB, MATCH(D4, POST!$C:$C, 0))</f>
        <v>G</v>
      </c>
      <c r="E47" s="473" t="str">
        <f>INDEX(POST!$EC:$EC, MATCH(D4, POST!$C:$C, 0))</f>
        <v>F</v>
      </c>
      <c r="F47" s="473" t="str">
        <f>INDEX(POST!$ED:$ED, MATCH($D4, POST!$C:$C, 0))</f>
        <v>H</v>
      </c>
      <c r="G47" s="473" t="str">
        <f>INDEX(POST!$EE:$EE, MATCH(D4, POST!$C:$C, 0))</f>
        <v>I</v>
      </c>
      <c r="H47" s="473" t="str">
        <f>INDEX(POST!$EF:$EF, MATCH(D4, POST!$C:$C, 0))</f>
        <v>J</v>
      </c>
      <c r="I47" s="474"/>
      <c r="J47" s="474"/>
      <c r="K47" s="474"/>
    </row>
    <row r="48" spans="2:11" s="410" customFormat="1" ht="21.75" customHeight="1">
      <c r="B48" s="472">
        <f>IF(OR(D48="B", D48="D", D48="A"), 2, 0) +  IF(OR(E48="B", E48="D", E48="A"), 2, 0) +  IF(OR(F48="B", F48="D", F48="A"), 2, 0)</f>
        <v>6</v>
      </c>
      <c r="C48" s="471">
        <v>6</v>
      </c>
      <c r="D48" s="473" t="str">
        <f>INDEX(POST!$EG:$EG, MATCH(D4, POST!$C:$C, 0))</f>
        <v>B</v>
      </c>
      <c r="E48" s="473" t="str">
        <f>INDEX(POST!$EH:$EH, MATCH(D4, POST!$C:$C, 0))</f>
        <v>B</v>
      </c>
      <c r="F48" s="473" t="str">
        <f>INDEX(POST!$EI:$EI, MATCH(D4, POST!$C:$C, 0))</f>
        <v>A</v>
      </c>
      <c r="G48" s="474"/>
      <c r="H48" s="474"/>
      <c r="I48" s="474"/>
      <c r="J48" s="474"/>
      <c r="K48" s="474"/>
    </row>
    <row r="49" spans="2:11" s="410" customFormat="1" ht="21.75" customHeight="1">
      <c r="B49" s="472">
        <f>IF(OR(D49="B", D49="D", D49="G"), 2, 0) +  IF(OR(E49="B", E49="D", E49="G"), 2, 0) +  IF(OR(F49="B", F49="D", F49="G"), 2, 0)</f>
        <v>6</v>
      </c>
      <c r="C49" s="471">
        <v>6</v>
      </c>
      <c r="D49" s="473" t="str">
        <f>INDEX(POST!$EJ:$EJ, MATCH(D4, POST!$C:$C, 0))</f>
        <v>D</v>
      </c>
      <c r="E49" s="473" t="str">
        <f>INDEX(POST!$EK:$EK, MATCH(D4, POST!$C:$C, 0))</f>
        <v>D</v>
      </c>
      <c r="F49" s="473" t="str">
        <f>INDEX(POST!$EL:$EL, MATCH(D4, POST!$C:$C, 0))</f>
        <v>G</v>
      </c>
      <c r="G49" s="474"/>
      <c r="H49" s="474"/>
      <c r="I49" s="474"/>
      <c r="J49" s="474"/>
      <c r="K49" s="474"/>
    </row>
    <row r="50" spans="2:11" s="410" customFormat="1" ht="21.75" customHeight="1">
      <c r="B50" s="472">
        <f xml:space="preserve"> IF(AND(D50="A"),2,0) + + IF(AND(E50="C"),2,0) + IF(AND(F50="E"),2,0)</f>
        <v>6</v>
      </c>
      <c r="C50" s="494">
        <v>6</v>
      </c>
      <c r="D50" s="504" t="str">
        <f>INDEX(POST!$EM:$EM, MATCH(D4, POST!$C:$C, 0))</f>
        <v>A</v>
      </c>
      <c r="E50" s="504" t="str">
        <f>INDEX(POST!$EN:$EN, MATCH(D4, POST!$C:$C, 0))</f>
        <v>C</v>
      </c>
      <c r="F50" s="504" t="str">
        <f>INDEX(POST!$EO:$EO, MATCH(D4, POST!$C:$C, 0))</f>
        <v>E</v>
      </c>
      <c r="G50" s="474"/>
      <c r="H50" s="474"/>
      <c r="I50" s="474"/>
      <c r="J50" s="474"/>
      <c r="K50" s="474"/>
    </row>
    <row r="51" spans="2:11" s="410" customFormat="1" ht="21.75" customHeight="1">
      <c r="B51" s="472">
        <f xml:space="preserve"> IF(OR(D51="B", D51="D", D51="I"), 2, 0) +  IF(OR(E51="B", E51="D", E51="I"), 2, 0) +  IF(OR(F51="B", F51="D", F51="I"), 2, 0)</f>
        <v>6</v>
      </c>
      <c r="C51" s="471">
        <v>6</v>
      </c>
      <c r="D51" s="473" t="str">
        <f>INDEX(POST!$EP:$EP, MATCH(D4, POST!$C:$C, 0))</f>
        <v>B</v>
      </c>
      <c r="E51" s="473" t="str">
        <f>INDEX(POST!$EQ:$EQ, MATCH(D4, POST!$C:$C, 0))</f>
        <v>D</v>
      </c>
      <c r="F51" s="473" t="str">
        <f>INDEX(POST!$ER:$ER, MATCH(D4, POST!$C:$C, 0))</f>
        <v>I</v>
      </c>
      <c r="G51" s="474"/>
      <c r="H51" s="474"/>
      <c r="I51" s="474"/>
      <c r="J51" s="474"/>
      <c r="K51" s="474"/>
    </row>
    <row r="52" spans="2:11" s="410" customFormat="1" ht="21.75" customHeight="1">
      <c r="B52" s="472">
        <f xml:space="preserve">   IF(OR(D52="A", D52="H"), 2, 0) +  IF(OR(E52="A", E52="H"), 2, 0)</f>
        <v>4</v>
      </c>
      <c r="C52" s="471">
        <v>4</v>
      </c>
      <c r="D52" s="473" t="str">
        <f>INDEX(POST!$ES:$ES, MATCH(D4, POST!$C:$C, 0))</f>
        <v>A</v>
      </c>
      <c r="E52" s="473" t="str">
        <f>INDEX(POST!$ET:$ET, MATCH(D4, POST!$C:$C, 0))</f>
        <v>H</v>
      </c>
      <c r="F52" s="474"/>
      <c r="G52" s="474"/>
      <c r="H52" s="474"/>
      <c r="I52" s="474"/>
      <c r="J52" s="474"/>
      <c r="K52" s="474"/>
    </row>
    <row r="53" spans="2:11" s="410" customFormat="1" ht="21.75" customHeight="1">
      <c r="B53" s="472">
        <f>IF(OR(D53="C", D53="E", D53="F"), 2, 0) +  IF(OR(E53="C", E53="E", E53="F"), 2, 0) +  IF(OR(F53="C", F53="E", F53="F"), 2, 0)</f>
        <v>6</v>
      </c>
      <c r="C53" s="475">
        <v>6</v>
      </c>
      <c r="D53" s="473" t="str">
        <f>INDEX(POST!$EU:$EU, MATCH(D4, POST!$C:$C, 0))</f>
        <v>C</v>
      </c>
      <c r="E53" s="473" t="str">
        <f>INDEX(POST!$EV:$EV, MATCH(D4, POST!$C:$C, 0))</f>
        <v>E</v>
      </c>
      <c r="F53" s="473" t="str">
        <f>INDEX(POST!$EW:$EW, MATCH(D4, POST!$C:$C, 0))</f>
        <v>F</v>
      </c>
      <c r="G53" s="474"/>
      <c r="H53" s="474"/>
      <c r="I53" s="474"/>
      <c r="J53" s="474"/>
      <c r="K53" s="474"/>
    </row>
    <row r="54" spans="2:11" s="410" customFormat="1" ht="17.25" customHeight="1">
      <c r="B54" s="476">
        <f>IF(OR(D42="A", D42="B", D42="C", D42="D", D42="E", D42="F"), 2, 0) + IF(OR(E42="A", E42="B", E42="C", E42="D", E42="E", E42="F"), 2, 0) + IF(OR(F42="A", F42="B", F42="C", F42="D", F42="E", F42="F"), 2, 0) + IF(OR(G42="A", G42="B", G42="C", G42="D", G42="E", G42="F"), 2, 0) + IF(OR(H42="A", H42="B", H42="C", H42="D", H42="E", H42="F"), 2, 0) + IF(OR(I42="A", I42="B", I42="C", I42="D", I42="E", I42="F"), 2, 0) + IF(OR(D44="G", D44="H", D44="I"), 2, 0) + IF(OR(E44="G", E44="H", E44="I"), 2, 0) + IF(OR(F44="G", F44="H", F44="I"), 2, 0) + IF(OR(D45="A", D45="B", D45="C"), 2, 0) + IF(OR(E45="A", E45="B", E45="C"), 2, 0) + IF(OR(F45="A", F45="B", F45="C"), 2, 0) + IF(OR(D46="B", D46="D", D46="E"), 2, 0) + IF(OR(E46="B", E46="D", E46="E"), 2, 0) + IF(OR(F46="B", F46="D", F46="E"), 2, 0) + IF(OR(D47="F", D47="G", D47="H", D47="I", D47="J"), 2, 0) +  IF(OR(E47="F", E47="G", E47="H", E47="I", E47="J"), 2, 0) +  IF(OR(F47="F", F47="G", F47="H", F47="I", F47="J"), 2, 0) +  IF(OR(G47="F", G47="G", G47="H", G47="I", G47="J"), 2, 0) +  IF(OR(H47="F", H47="G", H47="H", H47="I", H47="J"), 2, 0)  +  IF(OR(D48="B", D48="D", D48="A"), 2, 0) +  IF(OR(E48="B", E48="D", E48="A"), 2, 0) +  IF(OR(F48="B", F48="D", F48="A"), 2, 0)  +  IF(OR(D49="B", D49="D", D49="G"), 2, 0) +  IF(OR(E49="B", E49="D", E49="G"), 2, 0) +  IF(OR(F49="B", F49="D", F49="G"), 2, 0) + IF(AND(D50="A"),2,0) + + IF(AND(E50="C"),2,0) + IF(AND(F50="E"),2,0) +   IF(OR(D51="B", D51="D", D51="I"), 2, 0) +  IF(OR(E51="B", E51="D", E51="I"), 2, 0) +  IF(OR(F51="B", F51="D", F51="I"), 2, 0) +  IF(OR(D52="A", D52="H"), 2, 0) +  IF(OR(E52="A", E52="H"), 2, 0) +  IF(OR(D53="C", D53="E", D53="F"), 2, 0) +  IF(OR(E53="C", E53="E", E53="F"), 2, 0) +  IF(OR(F53="C", F53="E", F53="F"), 2, 0)</f>
        <v>74</v>
      </c>
      <c r="C54" s="783" t="s">
        <v>607</v>
      </c>
      <c r="D54" s="785">
        <f>INDEX(POST!$EX:$EX, MATCH(D4, POST!$C:$C, 0))</f>
        <v>0</v>
      </c>
      <c r="E54" s="785"/>
      <c r="F54" s="785"/>
      <c r="G54" s="785"/>
      <c r="H54" s="786"/>
      <c r="I54" s="789" t="s">
        <v>608</v>
      </c>
      <c r="J54" s="803">
        <f>B11 + B13 + B15 + B17 + B19 + B21 + B23 + B25 + B33 + B35 + B37 + B39 + B41 + B54 + C56 + H35 + H37 + H39</f>
        <v>195</v>
      </c>
    </row>
    <row r="55" spans="2:11" s="410" customFormat="1" ht="18.75" customHeight="1">
      <c r="B55" s="477" t="s">
        <v>609</v>
      </c>
      <c r="C55" s="784"/>
      <c r="D55" s="787"/>
      <c r="E55" s="787"/>
      <c r="F55" s="787"/>
      <c r="G55" s="787"/>
      <c r="H55" s="788"/>
      <c r="I55" s="790"/>
      <c r="J55" s="804"/>
    </row>
    <row r="56" spans="2:11" s="410" customFormat="1" ht="27.75" customHeight="1">
      <c r="B56" s="478"/>
      <c r="C56" s="489" t="str">
        <f>IF(AND(D54&lt;&gt;"", D54&lt;&gt;0), 2, "0")</f>
        <v>0</v>
      </c>
    </row>
    <row r="57" spans="2:11" s="410" customFormat="1" ht="27.75" customHeight="1">
      <c r="B57" s="479"/>
    </row>
    <row r="58" spans="2:11" s="410" customFormat="1" ht="27.75" customHeight="1">
      <c r="B58" s="479"/>
    </row>
    <row r="59" spans="2:11" s="410" customFormat="1" ht="27.75" customHeight="1">
      <c r="B59" s="479"/>
    </row>
    <row r="60" spans="2:11" s="410" customFormat="1" ht="27.75" customHeight="1">
      <c r="B60" s="479"/>
    </row>
    <row r="61" spans="2:11" s="410" customFormat="1" ht="27.75" customHeight="1">
      <c r="B61" s="479"/>
    </row>
    <row r="62" spans="2:11" s="410" customFormat="1" ht="27.75" customHeight="1">
      <c r="B62" s="479"/>
    </row>
    <row r="63" spans="2:11" s="410" customFormat="1" ht="27.75" customHeight="1">
      <c r="B63" s="479"/>
    </row>
    <row r="64" spans="2:11" s="410" customFormat="1" ht="27.75" customHeight="1">
      <c r="B64" s="479"/>
    </row>
    <row r="65" spans="2:2" s="410" customFormat="1" ht="27.75" customHeight="1">
      <c r="B65" s="479"/>
    </row>
    <row r="66" spans="2:2" s="410" customFormat="1" ht="27.75" customHeight="1">
      <c r="B66" s="479"/>
    </row>
    <row r="67" spans="2:2" s="410" customFormat="1" ht="27.75" customHeight="1">
      <c r="B67" s="479"/>
    </row>
    <row r="68" spans="2:2" s="410" customFormat="1" ht="27.75" customHeight="1">
      <c r="B68" s="479"/>
    </row>
    <row r="69" spans="2:2" s="410" customFormat="1" ht="27.75" customHeight="1">
      <c r="B69" s="479"/>
    </row>
    <row r="70" spans="2:2" s="410" customFormat="1" ht="27.75" customHeight="1">
      <c r="B70" s="479"/>
    </row>
    <row r="71" spans="2:2" s="410" customFormat="1" ht="27.75" customHeight="1">
      <c r="B71" s="479"/>
    </row>
    <row r="72" spans="2:2" s="410" customFormat="1" ht="27.75" customHeight="1">
      <c r="B72" s="479"/>
    </row>
    <row r="73" spans="2:2" s="410" customFormat="1" ht="27.75" customHeight="1">
      <c r="B73" s="479"/>
    </row>
    <row r="74" spans="2:2" s="410" customFormat="1" ht="27.75" customHeight="1">
      <c r="B74" s="479"/>
    </row>
    <row r="75" spans="2:2" s="410" customFormat="1" ht="27.75" customHeight="1">
      <c r="B75" s="479"/>
    </row>
    <row r="76" spans="2:2" s="410" customFormat="1" ht="27.75" customHeight="1">
      <c r="B76" s="479"/>
    </row>
    <row r="77" spans="2:2">
      <c r="B77" s="479"/>
    </row>
  </sheetData>
  <mergeCells count="39">
    <mergeCell ref="C54:C55"/>
    <mergeCell ref="D54:H55"/>
    <mergeCell ref="I54:I55"/>
    <mergeCell ref="I34:J35"/>
    <mergeCell ref="D36:E37"/>
    <mergeCell ref="I36:J37"/>
    <mergeCell ref="J54:J55"/>
    <mergeCell ref="D40:D41"/>
    <mergeCell ref="E40:E41"/>
    <mergeCell ref="F40:F41"/>
    <mergeCell ref="G40:G41"/>
    <mergeCell ref="D42:D43"/>
    <mergeCell ref="E42:E43"/>
    <mergeCell ref="F42:F43"/>
    <mergeCell ref="G42:G43"/>
    <mergeCell ref="H42:H43"/>
    <mergeCell ref="I42:I43"/>
    <mergeCell ref="G14:G15"/>
    <mergeCell ref="H14:H15"/>
    <mergeCell ref="D38:E39"/>
    <mergeCell ref="I38:J39"/>
    <mergeCell ref="D22:D23"/>
    <mergeCell ref="E22:E23"/>
    <mergeCell ref="F22:F23"/>
    <mergeCell ref="G22:G23"/>
    <mergeCell ref="H22:H23"/>
    <mergeCell ref="D24:D25"/>
    <mergeCell ref="E24:E25"/>
    <mergeCell ref="F24:F25"/>
    <mergeCell ref="G24:G25"/>
    <mergeCell ref="H24:H25"/>
    <mergeCell ref="D34:D35"/>
    <mergeCell ref="E34:E35"/>
    <mergeCell ref="D18:D19"/>
    <mergeCell ref="E18:E19"/>
    <mergeCell ref="F18:F19"/>
    <mergeCell ref="D14:D15"/>
    <mergeCell ref="E14:E15"/>
    <mergeCell ref="F14:F15"/>
  </mergeCells>
  <conditionalFormatting sqref="D9:G10">
    <cfRule type="expression" dxfId="177" priority="104">
      <formula>NOT(ISNUMBER(SEARCH("F", D9)))</formula>
    </cfRule>
  </conditionalFormatting>
  <conditionalFormatting sqref="E9">
    <cfRule type="expression" dxfId="176" priority="103">
      <formula>NOT(ISNUMBER(SEARCH("F", E9)))</formula>
    </cfRule>
  </conditionalFormatting>
  <conditionalFormatting sqref="F9">
    <cfRule type="expression" dxfId="175" priority="102">
      <formula>NOT(ISNUMBER(SEARCH("F", F9)))</formula>
    </cfRule>
  </conditionalFormatting>
  <conditionalFormatting sqref="G9">
    <cfRule type="expression" dxfId="174" priority="101">
      <formula>NOT(ISNUMBER(SEARCH("F", G9)))</formula>
    </cfRule>
  </conditionalFormatting>
  <conditionalFormatting sqref="H9">
    <cfRule type="expression" dxfId="173" priority="100">
      <formula>NOT(ISNUMBER(SEARCH("T", H9)))</formula>
    </cfRule>
  </conditionalFormatting>
  <conditionalFormatting sqref="I9">
    <cfRule type="expression" dxfId="172" priority="99">
      <formula>NOT(ISNUMBER(SEARCH("T", I9)))</formula>
    </cfRule>
  </conditionalFormatting>
  <conditionalFormatting sqref="J9">
    <cfRule type="expression" dxfId="171" priority="98">
      <formula>NOT(ISNUMBER(SEARCH("F", J9)))</formula>
    </cfRule>
  </conditionalFormatting>
  <conditionalFormatting sqref="K9">
    <cfRule type="expression" dxfId="170" priority="97">
      <formula>NOT(ISNUMBER(SEARCH("F", K9)))</formula>
    </cfRule>
  </conditionalFormatting>
  <conditionalFormatting sqref="D10">
    <cfRule type="expression" dxfId="169" priority="96">
      <formula>NOT(ISNUMBER(SEARCH("F", D10)))</formula>
    </cfRule>
  </conditionalFormatting>
  <conditionalFormatting sqref="E10:F10">
    <cfRule type="expression" dxfId="168" priority="95">
      <formula>NOT(ISNUMBER(SEARCH("F", E10)))</formula>
    </cfRule>
  </conditionalFormatting>
  <conditionalFormatting sqref="F10">
    <cfRule type="expression" dxfId="167" priority="94">
      <formula>NOT(ISNUMBER(SEARCH("F", F10)))</formula>
    </cfRule>
  </conditionalFormatting>
  <conditionalFormatting sqref="G10">
    <cfRule type="expression" dxfId="166" priority="93">
      <formula>NOT(ISNUMBER(SEARCH("F", G10)))</formula>
    </cfRule>
  </conditionalFormatting>
  <conditionalFormatting sqref="H10">
    <cfRule type="expression" dxfId="165" priority="92">
      <formula>NOT(ISNUMBER(SEARCH("F", H10)))</formula>
    </cfRule>
  </conditionalFormatting>
  <conditionalFormatting sqref="I10">
    <cfRule type="expression" dxfId="164" priority="91">
      <formula>NOT(ISNUMBER(SEARCH("F", I10)))</formula>
    </cfRule>
  </conditionalFormatting>
  <conditionalFormatting sqref="J10">
    <cfRule type="expression" dxfId="163" priority="90">
      <formula>NOT(ISNUMBER(SEARCH("F", J10)))</formula>
    </cfRule>
  </conditionalFormatting>
  <conditionalFormatting sqref="K10">
    <cfRule type="expression" dxfId="162" priority="89">
      <formula>NOT(ISNUMBER(SEARCH("F", K10)))</formula>
    </cfRule>
  </conditionalFormatting>
  <conditionalFormatting sqref="D11">
    <cfRule type="expression" dxfId="161" priority="88">
      <formula>NOT(ISNUMBER(SEARCH("T", D11)))</formula>
    </cfRule>
  </conditionalFormatting>
  <conditionalFormatting sqref="E11">
    <cfRule type="expression" dxfId="160" priority="87">
      <formula>NOT(ISNUMBER(SEARCH("F", E11)))</formula>
    </cfRule>
  </conditionalFormatting>
  <conditionalFormatting sqref="F11">
    <cfRule type="expression" dxfId="159" priority="86">
      <formula>NOT(ISNUMBER(SEARCH("F", F11)))</formula>
    </cfRule>
  </conditionalFormatting>
  <conditionalFormatting sqref="G11">
    <cfRule type="expression" dxfId="158" priority="85">
      <formula>NOT(ISNUMBER(SEARCH("F", G11)))</formula>
    </cfRule>
  </conditionalFormatting>
  <conditionalFormatting sqref="H11">
    <cfRule type="expression" dxfId="157" priority="84">
      <formula>NOT(ISNUMBER(SEARCH("F", H11)))</formula>
    </cfRule>
  </conditionalFormatting>
  <conditionalFormatting sqref="I11">
    <cfRule type="expression" dxfId="156" priority="83">
      <formula>NOT(ISNUMBER(SEARCH("F", I11)))</formula>
    </cfRule>
  </conditionalFormatting>
  <conditionalFormatting sqref="J11">
    <cfRule type="expression" dxfId="155" priority="82">
      <formula>NOT(ISNUMBER(SEARCH("F", J11)))</formula>
    </cfRule>
  </conditionalFormatting>
  <conditionalFormatting sqref="K11">
    <cfRule type="expression" dxfId="154" priority="81">
      <formula>NOT(ISNUMBER(SEARCH("F", K11)))</formula>
    </cfRule>
  </conditionalFormatting>
  <conditionalFormatting sqref="D12">
    <cfRule type="expression" dxfId="153" priority="40">
      <formula>NOT(ISNUMBER(SEARCH("B", D12)))</formula>
    </cfRule>
  </conditionalFormatting>
  <conditionalFormatting sqref="E12">
    <cfRule type="expression" dxfId="152" priority="39">
      <formula>NOT(ISNUMBER(SEARCH("D", E12)))</formula>
    </cfRule>
  </conditionalFormatting>
  <conditionalFormatting sqref="F12">
    <cfRule type="expression" dxfId="151" priority="38">
      <formula>NOT(ISNUMBER(SEARCH("C", F12)))</formula>
    </cfRule>
  </conditionalFormatting>
  <conditionalFormatting sqref="G12">
    <cfRule type="expression" dxfId="150" priority="37">
      <formula>NOT(ISNUMBER(SEARCH("F", G12)))</formula>
    </cfRule>
  </conditionalFormatting>
  <conditionalFormatting sqref="H12">
    <cfRule type="expression" dxfId="149" priority="36">
      <formula>NOT(ISNUMBER(SEARCH("G", H12)))</formula>
    </cfRule>
  </conditionalFormatting>
  <conditionalFormatting sqref="I12">
    <cfRule type="expression" dxfId="148" priority="35">
      <formula>NOT(ISNUMBER(SEARCH("L", I12)))</formula>
    </cfRule>
  </conditionalFormatting>
  <conditionalFormatting sqref="J12">
    <cfRule type="expression" dxfId="147" priority="34">
      <formula>NOT(ISNUMBER(SEARCH("J", J12)))</formula>
    </cfRule>
  </conditionalFormatting>
  <conditionalFormatting sqref="K12">
    <cfRule type="expression" dxfId="146" priority="33">
      <formula>NOT(ISNUMBER(SEARCH("K", K12)))</formula>
    </cfRule>
  </conditionalFormatting>
  <conditionalFormatting sqref="D14:E15 G14:H15">
    <cfRule type="expression" dxfId="145" priority="32">
      <formula>AND(NOT(ISNUMBER(SEARCH("C", D14))), NOT(ISNUMBER(SEARCH("F", E14))), NOT(ISNUMBER(SEARCH("A", F14))), NOT(ISNUMBER(SEARCH("E", G14))), NOT(ISNUMBER(SEARCH("B", H14))))</formula>
    </cfRule>
  </conditionalFormatting>
  <conditionalFormatting sqref="F14:F15">
    <cfRule type="expression" dxfId="144" priority="31">
      <formula>NOT(ISNUMBER(SEARCH("A", F14)))</formula>
    </cfRule>
  </conditionalFormatting>
  <conditionalFormatting sqref="D18:D19">
    <cfRule type="expression" dxfId="143" priority="30">
      <formula>NOT(ISNUMBER(SEARCH("B", D18)))</formula>
    </cfRule>
  </conditionalFormatting>
  <conditionalFormatting sqref="E18:E19">
    <cfRule type="expression" dxfId="142" priority="29">
      <formula>NOT(ISNUMBER(SEARCH("C", E18)))</formula>
    </cfRule>
  </conditionalFormatting>
  <conditionalFormatting sqref="F18:F19">
    <cfRule type="expression" dxfId="141" priority="28">
      <formula>NOT(ISNUMBER(SEARCH("A", F18)))</formula>
    </cfRule>
  </conditionalFormatting>
  <conditionalFormatting sqref="D20">
    <cfRule type="expression" dxfId="140" priority="27">
      <formula>NOT(ISNUMBER(SEARCH("B", D20)))</formula>
    </cfRule>
  </conditionalFormatting>
  <conditionalFormatting sqref="E20">
    <cfRule type="expression" dxfId="139" priority="26">
      <formula>NOT(ISNUMBER(SEARCH("L", E20)))</formula>
    </cfRule>
  </conditionalFormatting>
  <conditionalFormatting sqref="F20">
    <cfRule type="expression" dxfId="138" priority="25">
      <formula>NOT(ISNUMBER(SEARCH("J", F20)))</formula>
    </cfRule>
  </conditionalFormatting>
  <conditionalFormatting sqref="G20">
    <cfRule type="expression" dxfId="137" priority="24">
      <formula>NOT(ISNUMBER(SEARCH("K", G20)))</formula>
    </cfRule>
  </conditionalFormatting>
  <conditionalFormatting sqref="H20">
    <cfRule type="expression" dxfId="136" priority="23">
      <formula>NOT(ISNUMBER(SEARCH("F", H20)))</formula>
    </cfRule>
  </conditionalFormatting>
  <conditionalFormatting sqref="D21">
    <cfRule type="expression" dxfId="135" priority="22">
      <formula>NOT(ISNUMBER(SEARCH("D", D21)))</formula>
    </cfRule>
  </conditionalFormatting>
  <conditionalFormatting sqref="E21">
    <cfRule type="expression" dxfId="134" priority="21">
      <formula>NOT(ISNUMBER(SEARCH("I", E21)))</formula>
    </cfRule>
  </conditionalFormatting>
  <conditionalFormatting sqref="F21">
    <cfRule type="expression" dxfId="133" priority="20">
      <formula>NOT(ISNUMBER(SEARCH("A", F21)))</formula>
    </cfRule>
  </conditionalFormatting>
  <conditionalFormatting sqref="G21">
    <cfRule type="expression" dxfId="132" priority="19">
      <formula>NOT(ISNUMBER(SEARCH("C", G21)))</formula>
    </cfRule>
  </conditionalFormatting>
  <conditionalFormatting sqref="H21">
    <cfRule type="expression" dxfId="131" priority="18">
      <formula>NOT(ISNUMBER(SEARCH("E", H21)))</formula>
    </cfRule>
  </conditionalFormatting>
  <conditionalFormatting sqref="D22:D23">
    <cfRule type="expression" dxfId="130" priority="17">
      <formula>NOT(ISNUMBER(SEARCH("C", D22)))</formula>
    </cfRule>
  </conditionalFormatting>
  <conditionalFormatting sqref="E22:E23">
    <cfRule type="expression" dxfId="129" priority="16">
      <formula>NOT(ISNUMBER(SEARCH("G", E22)))</formula>
    </cfRule>
  </conditionalFormatting>
  <conditionalFormatting sqref="F22:F23">
    <cfRule type="expression" dxfId="128" priority="15">
      <formula>NOT(ISNUMBER(SEARCH("F", F22)))</formula>
    </cfRule>
  </conditionalFormatting>
  <conditionalFormatting sqref="G22:G23">
    <cfRule type="expression" dxfId="127" priority="14">
      <formula>NOT(ISNUMBER(SEARCH("B", G22)))</formula>
    </cfRule>
  </conditionalFormatting>
  <conditionalFormatting sqref="H22:H23">
    <cfRule type="expression" dxfId="126" priority="13">
      <formula>NOT(ISNUMBER(SEARCH("D", H22)))</formula>
    </cfRule>
  </conditionalFormatting>
  <conditionalFormatting sqref="D24:D25">
    <cfRule type="expression" dxfId="125" priority="12">
      <formula>NOT(ISNUMBER(SEARCH("D", D24)))</formula>
    </cfRule>
  </conditionalFormatting>
  <conditionalFormatting sqref="E24:E25">
    <cfRule type="expression" dxfId="124" priority="11">
      <formula>NOT(ISNUMBER(SEARCH("E", E24)))</formula>
    </cfRule>
  </conditionalFormatting>
  <conditionalFormatting sqref="F24:F25">
    <cfRule type="expression" dxfId="123" priority="10">
      <formula>NOT(ISNUMBER(SEARCH("C", F24)))</formula>
    </cfRule>
  </conditionalFormatting>
  <conditionalFormatting sqref="G24:G25">
    <cfRule type="expression" dxfId="122" priority="9">
      <formula>NOT(ISNUMBER(SEARCH("G", G24)))</formula>
    </cfRule>
  </conditionalFormatting>
  <conditionalFormatting sqref="H24:H25">
    <cfRule type="expression" dxfId="121" priority="8">
      <formula>NOT(ISNUMBER(SEARCH("F", H24)))</formula>
    </cfRule>
  </conditionalFormatting>
  <conditionalFormatting sqref="I34:J35">
    <cfRule type="expression" dxfId="120" priority="7">
      <formula>NOT(ISNUMBER(SEARCH("230.4", I34)))</formula>
    </cfRule>
  </conditionalFormatting>
  <conditionalFormatting sqref="I36:J37">
    <cfRule type="expression" dxfId="119" priority="6">
      <formula>NOT(ISNUMBER(SEARCH("85%", I36)))</formula>
    </cfRule>
  </conditionalFormatting>
  <conditionalFormatting sqref="D13">
    <cfRule type="expression" dxfId="118" priority="5">
      <formula>NOT(ISNUMBER(SEARCH("K", D13)))</formula>
    </cfRule>
  </conditionalFormatting>
  <conditionalFormatting sqref="E13:J13">
    <cfRule type="expression" dxfId="117" priority="4">
      <formula>NOT(ISNUMBER(SEARCH("K", E13)))</formula>
    </cfRule>
  </conditionalFormatting>
  <conditionalFormatting sqref="E16">
    <cfRule type="expression" dxfId="116" priority="3">
      <formula>NOT(ISNUMBER(SEARCH("K", E16)))</formula>
    </cfRule>
  </conditionalFormatting>
  <conditionalFormatting sqref="F16:I16">
    <cfRule type="expression" dxfId="115" priority="2">
      <formula>NOT(ISNUMBER(SEARCH("K", F16)))</formula>
    </cfRule>
  </conditionalFormatting>
  <conditionalFormatting sqref="E17:I17">
    <cfRule type="expression" dxfId="114" priority="1">
      <formula>NOT(ISNUMBER(SEARCH("K", E17)))</formula>
    </cfRule>
  </conditionalFormatting>
  <pageMargins left="0.7" right="0.7" top="0.75" bottom="0.75" header="0.3" footer="0.3"/>
  <pageSetup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K77"/>
  <sheetViews>
    <sheetView topLeftCell="A16" workbookViewId="0">
      <selection activeCell="U38" sqref="U38"/>
    </sheetView>
  </sheetViews>
  <sheetFormatPr defaultColWidth="9.140625" defaultRowHeight="12.75"/>
  <cols>
    <col min="1" max="1" width="0.85546875" style="412" customWidth="1"/>
    <col min="2" max="2" width="15.7109375" style="409" customWidth="1"/>
    <col min="3" max="3" width="6" style="410" customWidth="1"/>
    <col min="4" max="4" width="12.5703125" style="412" customWidth="1"/>
    <col min="5" max="5" width="11.5703125" style="412" customWidth="1"/>
    <col min="6" max="6" width="11.7109375" style="412" customWidth="1"/>
    <col min="7" max="9" width="11.5703125" style="412" customWidth="1"/>
    <col min="10" max="10" width="11.7109375" style="412" customWidth="1"/>
    <col min="11" max="15" width="11.5703125" style="412" customWidth="1"/>
    <col min="16" max="40" width="7.28515625" style="412" customWidth="1"/>
    <col min="41" max="16384" width="9.140625" style="412"/>
  </cols>
  <sheetData>
    <row r="1" spans="2:11" ht="15">
      <c r="D1" s="411" t="s">
        <v>578</v>
      </c>
    </row>
    <row r="3" spans="2:11" ht="18.75" customHeight="1">
      <c r="B3" s="413" t="s">
        <v>258</v>
      </c>
      <c r="C3" s="410" t="s">
        <v>579</v>
      </c>
      <c r="D3" s="414">
        <f>INDEX(RAMEDIAL!$A:$A, MATCH(D4, RAMEDIAL!$C:$C, 0))</f>
        <v>45538.438438032405</v>
      </c>
      <c r="E3" s="415"/>
      <c r="F3" s="415"/>
      <c r="G3" s="416"/>
    </row>
    <row r="4" spans="2:11" ht="18.75" customHeight="1">
      <c r="B4" s="417" t="s">
        <v>275</v>
      </c>
      <c r="C4" s="410" t="s">
        <v>579</v>
      </c>
      <c r="D4" s="418">
        <v>223195</v>
      </c>
      <c r="E4" s="419"/>
      <c r="F4" s="419"/>
      <c r="G4" s="416"/>
    </row>
    <row r="5" spans="2:11" ht="18.75" customHeight="1">
      <c r="B5" s="417" t="s">
        <v>376</v>
      </c>
      <c r="C5" s="410" t="s">
        <v>579</v>
      </c>
      <c r="D5" s="418" t="str">
        <f>INDEX(RAMEDIAL!$D:$D, MATCH(D4, RAMEDIAL!$C:$C, 0))</f>
        <v>Rivo Ramadhan Tanjung</v>
      </c>
      <c r="E5" s="419"/>
      <c r="F5" s="419"/>
      <c r="G5" s="416"/>
    </row>
    <row r="6" spans="2:11" ht="18.75" customHeight="1">
      <c r="B6" s="417" t="s">
        <v>580</v>
      </c>
      <c r="C6" s="410" t="s">
        <v>579</v>
      </c>
      <c r="D6" s="420" t="str">
        <f>INDEX(PREE!$E:$E, MATCH(D4, PREE!$C:$C, 0))</f>
        <v>09 01 2023</v>
      </c>
      <c r="E6" s="419"/>
      <c r="F6" s="419"/>
      <c r="G6" s="416"/>
    </row>
    <row r="7" spans="2:11" ht="18.75" customHeight="1">
      <c r="B7" s="417" t="s">
        <v>402</v>
      </c>
      <c r="C7" s="410" t="s">
        <v>579</v>
      </c>
      <c r="D7" s="418" t="str">
        <f>INDEX(PREE!$F:$F, MATCH(D4, PREE!$C:$C, 0))</f>
        <v>Alphard rof 1</v>
      </c>
      <c r="E7" s="419"/>
      <c r="F7" s="419"/>
      <c r="G7" s="416"/>
    </row>
    <row r="8" spans="2:11">
      <c r="D8" s="419"/>
      <c r="E8" s="419"/>
      <c r="F8" s="419"/>
      <c r="G8" s="415"/>
    </row>
    <row r="9" spans="2:11" s="410" customFormat="1" ht="21.75" customHeight="1">
      <c r="B9" s="421" t="s">
        <v>581</v>
      </c>
      <c r="C9" s="422" t="s">
        <v>582</v>
      </c>
      <c r="D9" s="499" t="str">
        <f>IF(ISNUMBER(SEARCH("Salah", INDEX(RAMEDIAL!$G:$G, MATCH(D4, RAMEDIAL!$C:$C, 0)))), "F", "T")</f>
        <v>F</v>
      </c>
      <c r="E9" s="499" t="str">
        <f>IF(ISNUMBER(SEARCH("Salah", INDEX(RAMEDIAL!$H:$H, MATCH(D4, RAMEDIAL!$C:$C, 0)))), "F", "T")</f>
        <v>F</v>
      </c>
      <c r="F9" s="500" t="str">
        <f>IF(ISNUMBER(SEARCH("salah", INDEX(RAMEDIAL!$I:$I, MATCH(D4, RAMEDIAL!$C:$C, 0)))), "F", "T")</f>
        <v>F</v>
      </c>
      <c r="G9" s="500" t="str">
        <f>IF(ISNUMBER(SEARCH("salah", INDEX(RAMEDIAL!$J:$J, MATCH(D4, RAMEDIAL!$C:$C, 0)))), "F", "T")</f>
        <v>F</v>
      </c>
      <c r="H9" s="425" t="str">
        <f>IF(ISNUMBER(SEARCH("salah", INDEX(RAMEDIAL!$K:$K, MATCH(D4, RAMEDIAL!$C:$C, 0)))), "F", "T")</f>
        <v>T</v>
      </c>
      <c r="I9" s="425" t="str">
        <f>IF(ISNUMBER(SEARCH("salah", INDEX(RAMEDIAL!$L:$L, MATCH(D4, RAMEDIAL!$C:$C, 0)))), "F", "T")</f>
        <v>T</v>
      </c>
      <c r="J9" s="425" t="str">
        <f>IF(ISNUMBER(SEARCH("salah", INDEX(RAMEDIAL!$M:$M, MATCH(D4, RAMEDIAL!$C:$C, 0)))), "F", "T")</f>
        <v>F</v>
      </c>
      <c r="K9" s="425" t="str">
        <f>IF(ISNUMBER(SEARCH("salah", INDEX(RAMEDIAL!$N:$N, MATCH(D4, RAMEDIAL!$C:$C, 0)))), "F", "T")</f>
        <v>F</v>
      </c>
    </row>
    <row r="10" spans="2:11" s="410" customFormat="1" ht="21.75" customHeight="1">
      <c r="B10" s="426"/>
      <c r="C10" s="427"/>
      <c r="D10" s="428" t="str">
        <f>IF(ISNUMBER(SEARCH("salah", INDEX(RAMEDIAL!$O:$O, MATCH(D4, RAMEDIAL!$C:$C, 0)))), "F", "T")</f>
        <v>F</v>
      </c>
      <c r="E10" s="425" t="str">
        <f>IF(ISNUMBER(SEARCH("salah", INDEX(RAMEDIAL!$P:$P, MATCH(D4, RAMEDIAL!$C:$C, 0)))), "F", "T")</f>
        <v>F</v>
      </c>
      <c r="F10" s="425" t="str">
        <f>IF(ISNUMBER(SEARCH("salah", INDEX(RAMEDIAL!$Q:$Q, MATCH(D4, RAMEDIAL!$C:$C, 0)))), "F", "T")</f>
        <v>F</v>
      </c>
      <c r="G10" s="425" t="str">
        <f>IF(ISNUMBER(SEARCH("salah", INDEX(RAMEDIAL!$R:$R, MATCH(D4, RAMEDIAL!$C:$C, 0)))), "F", "T")</f>
        <v>F</v>
      </c>
      <c r="H10" s="425" t="str">
        <f>IF(ISNUMBER(SEARCH("salah", INDEX(RAMEDIAL!$S:$S, MATCH(D4, RAMEDIAL!$C:$C, 0)))), "F", "T")</f>
        <v>F</v>
      </c>
      <c r="I10" s="425" t="str">
        <f>IF(ISNUMBER(SEARCH("salah", INDEX(RAMEDIAL!$T:$T, MATCH(D4, RAMEDIAL!$C:$C, 0)))), "F", "T")</f>
        <v>F</v>
      </c>
      <c r="J10" s="425" t="str">
        <f>IF(ISNUMBER(SEARCH("salah", INDEX(RAMEDIAL!$U:$U, MATCH(D4, RAMEDIAL!$C:$C, 0)))), "F", "T")</f>
        <v>F</v>
      </c>
      <c r="K10" s="425" t="str">
        <f>IF(ISNUMBER(SEARCH("salah", INDEX(RAMEDIAL!$V:$V, MATCH(D4, RAMEDIAL!$C:$C, 0)))), "F", "T")</f>
        <v>F</v>
      </c>
    </row>
    <row r="11" spans="2:11" s="410" customFormat="1" ht="21.75" customHeight="1">
      <c r="B11" s="429">
        <f>IF(D9="F", 1, 0) + IF(E9="F", 1, 0) + IF(F9="F", 1, 0) + IF(G9="F", 1, 0) + IF(H9="T", 1, 0) + IF(I9="T", 1, 0) + IF(J9="F", 1, 0) + IF(K9="F", 1, 0) + IF(D10="F", 1, 0) + IF(E10="F", 1, 0) + IF(F10="F", 1, 0) + IF(G10="F", 1, 0) + IF(H10="F", 1, 0) + IF(I10="F", 1, 0) + IF(J10="F", 1, 0) + IF(K10="F", 1, 0) + IF(D11="T", 1, 0) + IF(E11="F", 1, 0) + IF(F11="F", 1, 0) + IF(G11="F", 1, 0) + IF(H11="F", 1, 0) + IF(I11="F", 1, 0) + IF(J11="F", 1, 0) + IF(K11="F", 1, 0)</f>
        <v>24</v>
      </c>
      <c r="C11" s="497">
        <v>24</v>
      </c>
      <c r="D11" s="428" t="str">
        <f>IF(ISNUMBER(SEARCH("salah", INDEX(RAMEDIAL!$W:$W, MATCH(D4, RAMEDIAL!$B:$B, 0)))), "F", "T")</f>
        <v>T</v>
      </c>
      <c r="E11" s="425" t="str">
        <f>IF(ISNUMBER(SEARCH("salah", INDEX(RAMEDIAL!$X:$X, MATCH(D4, RAMEDIAL!$C:$C, 0)))), "F", "T")</f>
        <v>F</v>
      </c>
      <c r="F11" s="425" t="str">
        <f>IF(ISNUMBER(SEARCH("salah", INDEX(RAMEDIAL!$Y:$Y, MATCH(D4, RAMEDIAL!$C:$C, 0)))), "F", "T")</f>
        <v>F</v>
      </c>
      <c r="G11" s="425" t="str">
        <f>IF(ISNUMBER(SEARCH("salah", INDEX(RAMEDIAL!$Z:$Z, MATCH(D4, RAMEDIAL!$C:$C, 0)))), "F", "T")</f>
        <v>F</v>
      </c>
      <c r="H11" s="425" t="str">
        <f>IF(ISNUMBER(SEARCH("salah", INDEX(RAMEDIAL!$AA:$AA, MATCH(D4, RAMEDIAL!$C:$C, 0)))), "F", "T")</f>
        <v>F</v>
      </c>
      <c r="I11" s="425" t="str">
        <f>IF(ISNUMBER(SEARCH("salah", INDEX(RAMEDIAL!$AB:$AB, MATCH(D4, RAMEDIAL!$C:$C, 0)))), "F", "T")</f>
        <v>F</v>
      </c>
      <c r="J11" s="425" t="str">
        <f>IF(ISNUMBER(SEARCH("salah", INDEX(RAMEDIAL!$AC:$AC, MATCH(D4, RAMEDIAL!$C:$C, 0)))), "F", "T")</f>
        <v>F</v>
      </c>
      <c r="K11" s="425" t="str">
        <f>IF(ISNUMBER(SEARCH("salah", INDEX(RAMEDIAL!$AD:$AD, MATCH(D4, RAMEDIAL!$C:$C, 0)))), "F", "T")</f>
        <v>F</v>
      </c>
    </row>
    <row r="12" spans="2:11" s="410" customFormat="1" ht="21.75" customHeight="1">
      <c r="B12" s="421" t="s">
        <v>583</v>
      </c>
      <c r="C12" s="422" t="s">
        <v>582</v>
      </c>
      <c r="D12" s="493" t="str">
        <f>INDEX(RAMEDIAL!$AE:$AE, MATCH(D4, RAMEDIAL!$C:$C, 0))</f>
        <v>B</v>
      </c>
      <c r="E12" s="493" t="str">
        <f>INDEX(RAMEDIAL!$AF:$AF, MATCH(D4, RAMEDIAL!$C:$C, 0))</f>
        <v>D</v>
      </c>
      <c r="F12" s="493" t="str">
        <f>INDEX(RAMEDIAL!$AG:$AG, MATCH(D4, RAMEDIAL!$C:$C, 0))</f>
        <v>C</v>
      </c>
      <c r="G12" s="493" t="str">
        <f>INDEX(RAMEDIAL!$AH:$AH, MATCH(D4, RAMEDIAL!$C:$C, 0))</f>
        <v>F</v>
      </c>
      <c r="H12" s="493" t="str">
        <f>INDEX(RAMEDIAL!$AI:$AI, MATCH(D4, RAMEDIAL!$C:$C, 0))</f>
        <v>G</v>
      </c>
      <c r="I12" s="493" t="str">
        <f>INDEX(RAMEDIAL!$AJ:$AJ, MATCH(D4, RAMEDIAL!$C:$C, 0))</f>
        <v>L</v>
      </c>
      <c r="J12" s="493" t="str">
        <f>INDEX(RAMEDIAL!$AK:$AK, MATCH(D4, RAMEDIAL!$C:$C, 0))</f>
        <v>J</v>
      </c>
      <c r="K12" s="493" t="str">
        <f>INDEX(RAMEDIAL!$AL:$AL, MATCH(D4, RAMEDIAL!$C:$C, 0))</f>
        <v>K</v>
      </c>
    </row>
    <row r="13" spans="2:11" s="410" customFormat="1" ht="21.75" customHeight="1">
      <c r="B13" s="431">
        <f>IF(D12="B", 1, 0) + IF(E12="D", 1, 0) + IF(F12="C", 1, 0) + IF(G12="F", 1, 0) + IF(H12="G", 1, 0) +  IF(I12="L", 1, 0) + IF(J12="J", 1, 0) + IF(K12="K", 1, 0) + IF(D13="N", 1, 0) + IF(E13="Q", 1, 0) + IF(F13="T", 1, 0) + IF(G13="R", 1, 0) + IF(H13="S", 1, 0) +  IF(I13="V", 1, 0) + IF(J13="U", 1, 0)</f>
        <v>15</v>
      </c>
      <c r="C13" s="427">
        <v>15</v>
      </c>
      <c r="D13" s="503" t="str">
        <f>INDEX(RAMEDIAL!$AM:$AM, MATCH(D4, RAMEDIAL!$C:$C, 0))</f>
        <v>N</v>
      </c>
      <c r="E13" s="503" t="str">
        <f>INDEX(RAMEDIAL!$AN:$AN, MATCH(D4, RAMEDIAL!$C:$C, 0))</f>
        <v>Q</v>
      </c>
      <c r="F13" s="503" t="str">
        <f>INDEX(RAMEDIAL!$AO:$AO, MATCH(D4, RAMEDIAL!$C:$C, 0))</f>
        <v>T</v>
      </c>
      <c r="G13" s="503" t="str">
        <f>INDEX(RAMEDIAL!$AP:$AP, MATCH(D4, RAMEDIAL!$C:$C, 0))</f>
        <v>R</v>
      </c>
      <c r="H13" s="503" t="str">
        <f>INDEX(RAMEDIAL!$AQ:$AQ, MATCH(D4, RAMEDIAL!$C:$C, 0))</f>
        <v>S</v>
      </c>
      <c r="I13" s="503" t="str">
        <f>INDEX(RAMEDIAL!$AR:$AR, MATCH(D4, RAMEDIAL!$C:$C, 0))</f>
        <v>V</v>
      </c>
      <c r="J13" s="503" t="str">
        <f>INDEX(RAMEDIAL!$AS:$AS, MATCH(D4, RAMEDIAL!$C:$C, 0))</f>
        <v>U</v>
      </c>
      <c r="K13" s="432" t="s">
        <v>584</v>
      </c>
    </row>
    <row r="14" spans="2:11" s="410" customFormat="1" ht="21.75" customHeight="1">
      <c r="B14" s="433" t="s">
        <v>585</v>
      </c>
      <c r="C14" s="422" t="s">
        <v>582</v>
      </c>
      <c r="D14" s="809" t="str">
        <f>INDEX(RAMEDIAL!$AT:$AT, MATCH(D4, RAMEDIAL!$C:$C, 0))</f>
        <v>C</v>
      </c>
      <c r="E14" s="809" t="str">
        <f>INDEX(RAMEDIAL!$AU:$AU, MATCH(D4, RAMEDIAL!$C:$C, 0))</f>
        <v>F</v>
      </c>
      <c r="F14" s="809" t="str">
        <f>INDEX(RAMEDIAL!$AV:$AV, MATCH(D4, RAMEDIAL!$C:$C, 0))</f>
        <v>A</v>
      </c>
      <c r="G14" s="809" t="str">
        <f>INDEX(RAMEDIAL!$AW:$AW, MATCH(D4,RAMEDIAL!$C:$C, 0))</f>
        <v>E</v>
      </c>
      <c r="H14" s="809" t="str">
        <f>INDEX(RAMEDIAL!$AX:$AX, MATCH(D4, RAMEDIAL!$C:$C, 0))</f>
        <v>B</v>
      </c>
    </row>
    <row r="15" spans="2:11" s="410" customFormat="1" ht="21.75" customHeight="1">
      <c r="B15" s="434">
        <f>IF(D14="C", 1, 0) + IF(E14="F", 1, 0) + IF(F14="A", 1, 0) + IF(G14="E", 1, 0) + IF(H14="B", 1, 0)</f>
        <v>5</v>
      </c>
      <c r="C15" s="497">
        <v>5</v>
      </c>
      <c r="D15" s="810"/>
      <c r="E15" s="810"/>
      <c r="F15" s="810"/>
      <c r="G15" s="810"/>
      <c r="H15" s="810"/>
      <c r="I15" s="432" t="s">
        <v>584</v>
      </c>
    </row>
    <row r="16" spans="2:11" s="410" customFormat="1" ht="21.75" customHeight="1">
      <c r="B16" s="421" t="s">
        <v>586</v>
      </c>
      <c r="C16" s="422" t="s">
        <v>582</v>
      </c>
      <c r="D16" s="435" t="s">
        <v>587</v>
      </c>
      <c r="E16" s="493" t="str">
        <f>LEFT(SUBSTITUTE(INDEX(RAMEDIAL!$AY:$AY, MATCH(D4, RAMEDIAL!$C:$C, 0)), "/", ""), 1)</f>
        <v>E</v>
      </c>
      <c r="F16" s="493" t="str">
        <f>LEFT(SUBSTITUTE(INDEX(RAMEDIAL!$AZ:$AZ, MATCH(D4, RAMEDIAL!$C:$C, 0)), "/", ""), 1)</f>
        <v>B</v>
      </c>
      <c r="G16" s="493" t="str">
        <f>LEFT(SUBSTITUTE(INDEX(RAMEDIAL!$BA:$BA, MATCH(D4, RAMEDIAL!$C:$C, 0)), "/", ""), 1)</f>
        <v>A</v>
      </c>
      <c r="H16" s="493" t="str">
        <f>LEFT(SUBSTITUTE(INDEX(RAMEDIAL!$BB:$BB, MATCH(D4,RAMEDIAL!$C:$C, 0)), "/", ""), 1)</f>
        <v>C</v>
      </c>
      <c r="I16" s="493" t="str">
        <f>LEFT(SUBSTITUTE(INDEX(POST!$BC:$BC, MATCH(D4, POST!$C:$C, 0)), "/", ""), 1)</f>
        <v>F</v>
      </c>
    </row>
    <row r="17" spans="2:9" s="410" customFormat="1" ht="21.75" customHeight="1">
      <c r="B17" s="429">
        <f>IF(AND(E16="E",E17="A"),1,0)+IF(AND(F16="B",F17="C"),1,0)+IF(AND(G16="A",G17="D"),1,0)+IF(AND(H16="C",H17="B"),1,0)+IF(AND(I16="F",I17="E"),1,0)</f>
        <v>5</v>
      </c>
      <c r="C17" s="497">
        <v>5</v>
      </c>
      <c r="D17" s="437" t="s">
        <v>588</v>
      </c>
      <c r="E17" s="493" t="str">
        <f>TRIM(RIGHT(SUBSTITUTE(INDEX(RAMEDIAL!$AY:$AY, MATCH(D4, RAMEDIAL!$C:$C, 0)), "/", REPT(" ", LEN(INDEX(RAMEDIAL!$AW:$AW, MATCH(D4, RAMEDIAL!$C:$C, 0))))), LEN(INDEX(RAMEDIAL!$AW:$AW, MATCH(D4, RAMEDIAL!$C:$C, 0)))))</f>
        <v>A</v>
      </c>
      <c r="F17" s="493" t="str">
        <f>TRIM(RIGHT(SUBSTITUTE(INDEX(RAMEDIAL!$AZ:$AZ, MATCH(D4, RAMEDIAL!$C:$C, 0)), "/", REPT(" ", LEN(INDEX(RAMEDIAL!$AX:$AX, MATCH(D4, RAMEDIAL!$C:$C, 0))))), LEN(INDEX(RAMEDIAL!$AX:$AX, MATCH(D4, RAMEDIAL!$C:$C, 0)))))</f>
        <v>C</v>
      </c>
      <c r="G17" s="493" t="str">
        <f>TRIM(RIGHT(SUBSTITUTE(INDEX(RAMEDIAL!$BA:$BA, MATCH(D4, RAMEDIAL!$C:$C, 0)), "/", REPT(" ", LEN(INDEX(RAMEDIAL!$AX:$AX, MATCH(D4, RAMEDIAL!$C:$C, 0))))), LEN(INDEX(RAMEDIAL!$AX:$AX, MATCH(D4, RAMEDIAL!$C:$C, 0)))))</f>
        <v>D</v>
      </c>
      <c r="H17" s="493" t="str">
        <f>TRIM(RIGHT(SUBSTITUTE(INDEX(RAMEDIAL!$BB:$BB, MATCH(D4,RAMEDIAL!$C:$C, 0)), "/", REPT(" ", LEN(INDEX(RAMEDIAL!$AY:$AY, MATCH(D4, RAMEDIAL!$C:$C, 0))))), LEN(INDEX(RAMEDIAL!$AY:$AY, MATCH(D4, RAMEDIAL!$C:$C, 0)))))</f>
        <v>B</v>
      </c>
      <c r="I17" s="493" t="str">
        <f>TRIM(RIGHT(SUBSTITUTE(INDEX(RAMEDIAL!$BC:$BC, MATCH(D4, RAMEDIAL!$C:$C, 0)), "/", REPT(" ", LEN(INDEX(RAMEDIAL!$BC:$BC, MATCH(D4, RAMEDIAL!$C:$C, 0))))), LEN(INDEX(RAMEDIAL!$BC:$BC, MATCH(D4, RAMEDIAL!$C:$C, 0)))))</f>
        <v>E</v>
      </c>
    </row>
    <row r="18" spans="2:9" s="410" customFormat="1" ht="21.75" customHeight="1">
      <c r="B18" s="439" t="s">
        <v>589</v>
      </c>
      <c r="C18" s="422" t="s">
        <v>582</v>
      </c>
      <c r="D18" s="805" t="str">
        <f>INDEX(RAMEDIAL!$BD:$BD, MATCH(D4, RAMEDIAL!$C:$C, 0))</f>
        <v>B</v>
      </c>
      <c r="E18" s="805" t="str">
        <f>INDEX(RAMEDIAL!$BE:$BE, MATCH(D4, RAMEDIAL!$C:$C, 0))</f>
        <v>C</v>
      </c>
      <c r="F18" s="805" t="str">
        <f>INDEX(RAMEDIAL!$BF:$BF, MATCH(D4,RAMEDIAL!$C:$C, 0))</f>
        <v>A</v>
      </c>
    </row>
    <row r="19" spans="2:9" s="410" customFormat="1" ht="21.75" customHeight="1">
      <c r="B19" s="440">
        <f>IF(D18="B", 1, 0) + IF(E18="C", 1, 0) + IF(F18="A", 1, 0)</f>
        <v>3</v>
      </c>
      <c r="C19" s="497">
        <v>3</v>
      </c>
      <c r="D19" s="806"/>
      <c r="E19" s="806"/>
      <c r="F19" s="806"/>
      <c r="G19" s="432" t="s">
        <v>590</v>
      </c>
    </row>
    <row r="20" spans="2:9" s="410" customFormat="1" ht="27.75" customHeight="1">
      <c r="B20" s="439" t="s">
        <v>591</v>
      </c>
      <c r="C20" s="422" t="s">
        <v>582</v>
      </c>
      <c r="D20" s="425" t="str">
        <f>INDEX(RAMEDIAL!$BG:$BG, MATCH(D4, RAMEDIAL!$C:$C, 0))</f>
        <v>B</v>
      </c>
      <c r="E20" s="441" t="str">
        <f>INDEX(RAMEDIAL!$BH:$BH, MATCH(D4, RAMEDIAL!$C:$C, 0))</f>
        <v>L</v>
      </c>
      <c r="F20" s="425" t="str">
        <f>INDEX(RAMEDIAL!$BI:$BI, MATCH(D4, RAMEDIAL!$C:$C, 0))</f>
        <v>J</v>
      </c>
      <c r="G20" s="442" t="str">
        <f>INDEX(RAMEDIAL!$BJ:$BJ, MATCH(D4, RAMEDIAL!$C:$C, 0))</f>
        <v>K</v>
      </c>
      <c r="H20" s="425" t="str">
        <f>INDEX(RAMEDIAL!$BK:$BK, MATCH(D4, RAMEDIAL!$C:$C, 0))</f>
        <v>F</v>
      </c>
    </row>
    <row r="21" spans="2:9" s="410" customFormat="1" ht="27.75" customHeight="1">
      <c r="B21" s="440">
        <f>IF(D20="B", 1, 0) + IF(E20="L", 1, 0) + IF(F20="J", 1, 0) + IF(G20="K", 1, 0) +IF(H20="F", 1, 0) + IF(D21="D", 1, 0) + IF(E21="I", 1, 0) + IF(F21="A", 1, 0) + IF(G21="C", 1, 0) +IF(H21="E", 1, 0)</f>
        <v>10</v>
      </c>
      <c r="C21" s="497">
        <v>10</v>
      </c>
      <c r="D21" s="500" t="str">
        <f>INDEX(RAMEDIAL!$BL:$BL, MATCH(D4, RAMEDIAL!$C:$C, 0))</f>
        <v>D</v>
      </c>
      <c r="E21" s="498" t="str">
        <f>INDEX(RAMEDIAL!$BM:$BM, MATCH(D4, RAMEDIAL!$C:$C, 0))</f>
        <v>I</v>
      </c>
      <c r="F21" s="500" t="str">
        <f>INDEX(RAMEDIAL!$BN:$BN, MATCH(D4, RAMEDIAL!$C:$C, 0))</f>
        <v>A</v>
      </c>
      <c r="G21" s="443" t="str">
        <f>INDEX(RAMEDIAL!$BO:$BO, MATCH(D4, RAMEDIAL!$C:$C, 0))</f>
        <v>C</v>
      </c>
      <c r="H21" s="500" t="str">
        <f>INDEX(RAMEDIAL!$BP:$BP, MATCH(D4, RAMEDIAL!$C:$C, 0))</f>
        <v>E</v>
      </c>
      <c r="I21" s="432" t="s">
        <v>584</v>
      </c>
    </row>
    <row r="22" spans="2:9" s="410" customFormat="1" ht="21.75" customHeight="1">
      <c r="B22" s="439" t="s">
        <v>592</v>
      </c>
      <c r="C22" s="422" t="s">
        <v>582</v>
      </c>
      <c r="D22" s="805" t="str">
        <f>INDEX(RAMEDIAL!$BQ:$BQ, MATCH(D4, RAMEDIAL!$C:$C, 0))</f>
        <v>C</v>
      </c>
      <c r="E22" s="805" t="str">
        <f>INDEX(RAMEDIAL!$BR:$BR, MATCH(D4, RAMEDIAL!$C:$C, 0))</f>
        <v>G</v>
      </c>
      <c r="F22" s="805" t="str">
        <f>INDEX(RAMEDIAL!$BS:$BS, MATCH(D4, RAMEDIAL!$C:$C, 0))</f>
        <v>F</v>
      </c>
      <c r="G22" s="805" t="str">
        <f>INDEX(RAMEDIAL!$BT:$BT, MATCH(D4, RAMEDIAL!$C:$C, 0))</f>
        <v>B</v>
      </c>
      <c r="H22" s="805" t="str">
        <f>INDEX(RAMEDIAL!$BU:$BU, MATCH(D4, RAMEDIAL!$C:$C, 0))</f>
        <v>D</v>
      </c>
    </row>
    <row r="23" spans="2:9" s="410" customFormat="1" ht="21.75" customHeight="1">
      <c r="B23" s="440">
        <f>IF(D22="C", 1, 0) + IF(E22="G", 1, 0) + IF(F22="F", 1, 0) + IF(G22="B", 1, 0) + IF(H22="D", 1, 0)</f>
        <v>5</v>
      </c>
      <c r="C23" s="497">
        <v>5</v>
      </c>
      <c r="D23" s="806"/>
      <c r="E23" s="806"/>
      <c r="F23" s="806"/>
      <c r="G23" s="806"/>
      <c r="H23" s="806"/>
      <c r="I23" s="432" t="s">
        <v>584</v>
      </c>
    </row>
    <row r="24" spans="2:9" s="410" customFormat="1" ht="18" customHeight="1">
      <c r="B24" s="439" t="s">
        <v>593</v>
      </c>
      <c r="C24" s="422" t="s">
        <v>582</v>
      </c>
      <c r="D24" s="805" t="str">
        <f>INDEX(POST!$BV:$BV, MATCH(D4, POST!$C:$C, 0))</f>
        <v>D</v>
      </c>
      <c r="E24" s="805" t="str">
        <f>INDEX(RAMEDIAL!$BW:$BW, MATCH(D4,RAMEDIAL!$C:$C, 0))</f>
        <v>E</v>
      </c>
      <c r="F24" s="805" t="str">
        <f>INDEX(RAMEDIAL!$BX:$BX, MATCH(D4, RAMEDIAL!$C:$C, 0))</f>
        <v>C</v>
      </c>
      <c r="G24" s="805" t="str">
        <f>INDEX(RAMEDIAL!$BY:$BY, MATCH(D4, RAMEDIAL!$C:$C, 0))</f>
        <v>G</v>
      </c>
      <c r="H24" s="805" t="str">
        <f>INDEX(RAMEDIAL!$BZ:$BZ, MATCH(D4,RAMEDIAL!$C:$C, 0))</f>
        <v>F</v>
      </c>
    </row>
    <row r="25" spans="2:9" s="410" customFormat="1" ht="21.75" customHeight="1">
      <c r="B25" s="440">
        <f>IF(D24="D", 1, 0) + IF(E24="E", 1, 0) + IF(F24="C", 1, 0) + IF(G24="G", 1, 0) + IF(H24="F", 1, 0)</f>
        <v>5</v>
      </c>
      <c r="C25" s="497">
        <v>5</v>
      </c>
      <c r="D25" s="806"/>
      <c r="E25" s="806"/>
      <c r="F25" s="806"/>
      <c r="G25" s="806"/>
      <c r="H25" s="806"/>
      <c r="I25" s="432" t="s">
        <v>584</v>
      </c>
    </row>
    <row r="26" spans="2:9" s="410" customFormat="1" ht="21.75" customHeight="1">
      <c r="B26" s="444"/>
      <c r="C26" s="422" t="s">
        <v>582</v>
      </c>
      <c r="D26" s="445"/>
      <c r="E26" s="446">
        <v>1</v>
      </c>
      <c r="F26" s="446">
        <v>2</v>
      </c>
      <c r="G26" s="446">
        <v>3</v>
      </c>
      <c r="H26" s="446">
        <v>4</v>
      </c>
      <c r="I26" s="446">
        <v>5</v>
      </c>
    </row>
    <row r="27" spans="2:9" s="410" customFormat="1" ht="21.75" customHeight="1">
      <c r="B27" s="447" t="s">
        <v>594</v>
      </c>
      <c r="C27" s="427"/>
      <c r="D27" s="448" t="s">
        <v>595</v>
      </c>
      <c r="E27" s="436" t="str">
        <f>INDEX(RAMEDIAL!$CA:$CA, MATCH(D4, RAMEDIAL!$C:$C, 0))</f>
        <v>C</v>
      </c>
      <c r="F27" s="436" t="str">
        <f>INDEX(RAMEDIAL!$CD:$CD, MATCH(D4, RAMEDIAL!$C:$C, 0))</f>
        <v>A</v>
      </c>
      <c r="G27" s="436" t="str">
        <f>INDEX(RAMEDIAL!$CG:$CG, MATCH(D4, RAMEDIAL!$C:$C, 0))</f>
        <v>E</v>
      </c>
      <c r="H27" s="436" t="str">
        <f>INDEX(RAMEDIAL!$CJ:$CJ, MATCH(D4,RAMEDIAL!$C:$C, 0))</f>
        <v>D</v>
      </c>
      <c r="I27" s="436" t="str">
        <f>INDEX(RAMEDIAL!$CM:$CM, MATCH(D4, RAMEDIAL!$C:$C, 0))</f>
        <v>F</v>
      </c>
    </row>
    <row r="28" spans="2:9" s="410" customFormat="1" ht="21.75" customHeight="1">
      <c r="B28" s="449"/>
      <c r="C28" s="427"/>
      <c r="D28" s="450" t="s">
        <v>596</v>
      </c>
      <c r="E28" s="436" t="str">
        <f>INDEX(RAMEDIAL!$CB:$CB, MATCH(D4, RAMEDIAL!$C:$C, 0))</f>
        <v>B</v>
      </c>
      <c r="F28" s="436" t="str">
        <f>INDEX(RAMEDIAL!$CE:$CE, MATCH(D4, RAMEDIAL!$C:$C, 0))</f>
        <v>A</v>
      </c>
      <c r="G28" s="436" t="str">
        <f>INDEX(RAMEDIAL!$CH:$CH, MATCH(D4, RAMEDIAL!$C:$C, 0))</f>
        <v>B</v>
      </c>
      <c r="H28" s="436" t="str">
        <f>INDEX(RAMEDIAL!$CK:$CK, MATCH(D4, RAMEDIAL!$C:$C, 0))</f>
        <v>B</v>
      </c>
      <c r="I28" s="436" t="str">
        <f>INDEX(RAMEDIAL!$CN:$CN, MATCH(D4, RAMEDIAL!$C:$C, 0))</f>
        <v>C</v>
      </c>
    </row>
    <row r="29" spans="2:9" s="410" customFormat="1" ht="21.75" customHeight="1">
      <c r="B29" s="449"/>
      <c r="C29" s="427">
        <v>27</v>
      </c>
      <c r="D29" s="452" t="s">
        <v>597</v>
      </c>
      <c r="E29" s="438" t="str">
        <f>INDEX(RAMEDIAL!$CC:$CC, MATCH(D4, RAMEDIAL!$C:$C, 0))</f>
        <v>A</v>
      </c>
      <c r="F29" s="436" t="str">
        <f>INDEX(RAMEDIAL!$CF:$CF, MATCH(D4, RAMEDIAL!$C:$C, 0))</f>
        <v>B</v>
      </c>
      <c r="G29" s="436" t="str">
        <f>INDEX(RAMEDIAL!$CI:$CI, MATCH(D4, RAMEDIAL!$C:$C, 0))</f>
        <v>A</v>
      </c>
      <c r="H29" s="436" t="str">
        <f>INDEX(RAMEDIAL!$CL:$CL, MATCH(D4, RAMEDIAL!$C:$C, 0))</f>
        <v>C</v>
      </c>
      <c r="I29" s="436" t="str">
        <f>INDEX(RAMEDIAL!$CO:$CO, MATCH(D4, RAMEDIAL!$C:$C, 0))</f>
        <v>A</v>
      </c>
    </row>
    <row r="30" spans="2:9" s="410" customFormat="1" ht="21.75" customHeight="1">
      <c r="B30" s="449"/>
      <c r="C30" s="427"/>
      <c r="D30" s="453"/>
      <c r="E30" s="446">
        <v>6</v>
      </c>
      <c r="F30" s="446">
        <v>7</v>
      </c>
      <c r="G30" s="446">
        <v>8</v>
      </c>
      <c r="H30" s="446">
        <v>9</v>
      </c>
      <c r="I30"/>
    </row>
    <row r="31" spans="2:9" s="410" customFormat="1" ht="21.75" customHeight="1">
      <c r="B31" s="449"/>
      <c r="C31" s="427"/>
      <c r="D31" s="448" t="s">
        <v>595</v>
      </c>
      <c r="E31" s="436" t="str">
        <f>INDEX(RAMEDIAL!$CP:$CP, MATCH(D4, RAMEDIAL!$C:$C, 0))</f>
        <v>I</v>
      </c>
      <c r="F31" s="436" t="str">
        <f>INDEX(RAMEDIAL!$CS:$CS, MATCH(D4, RAMEDIAL!$C:$C, 0))</f>
        <v>H</v>
      </c>
      <c r="G31" s="436" t="str">
        <f>INDEX(RAMEDIAL!$CV:$CV, MATCH(D4, RAMEDIAL!$C:$C, 0))</f>
        <v>G</v>
      </c>
      <c r="H31" s="436" t="str">
        <f>INDEX(RAMEDIAL!$CY:$CY, MATCH(D4, RAMEDIAL!$C:$C, 0))</f>
        <v>B</v>
      </c>
      <c r="I31" s="412"/>
    </row>
    <row r="32" spans="2:9" s="410" customFormat="1" ht="21.75" customHeight="1">
      <c r="B32" s="449"/>
      <c r="C32" s="427"/>
      <c r="D32" s="450" t="s">
        <v>596</v>
      </c>
      <c r="E32" s="451" t="str">
        <f>INDEX(RAMEDIAL!$CQ:$CQ, MATCH(D4, RAMEDIAL!$C:$C, 0))</f>
        <v>F</v>
      </c>
      <c r="F32" s="451" t="str">
        <f>INDEX(RAMEDIAL!$CT:$CT, MATCH(D4,RAMEDIAL!$C:$C, 0))</f>
        <v>B</v>
      </c>
      <c r="G32" s="451" t="str">
        <f>INDEX(RAMEDIAL!$CW:$CW, MATCH(D4, RAMEDIAL!$C:$C, 0))</f>
        <v>G</v>
      </c>
      <c r="H32" s="451" t="str">
        <f>INDEX(RAMEDIAL!$CZ:$CZ, MATCH(D4, RAMEDIAL!$C:$C, 0))</f>
        <v>D</v>
      </c>
      <c r="I32" s="412"/>
    </row>
    <row r="33" spans="2:11" s="410" customFormat="1" ht="21.75" customHeight="1">
      <c r="B33" s="440">
        <f>IF(E27="C", 1, 0) + IF(F27="A", 1, 0) + IF(G27="E", 1, 0) +IF(H27="D", 1, 0) + IF(I27="F", 1, 0) +  IF(E28="B", 1, 0) +  IF(OR(F28="A", F28="B"), 1, 0) + IF(G28="B", 1, 0) + IF(OR(H28="A", H28="B"), 1, 0) + IF(I28="C", 1, 0) + IF(E29="A", 1, 0) + IF(F29="B", 1, 0) + IF(G29="A", 1, 0) +IF(H29="C", 1, 0) + IF(I29="A", 1, 0) + IF(E31="I", 1, 0) + IF(F31="H", 1, 0) + IF(G31="G", 1, 0) +IF(H31="B", 1, 0) + IF(E32="F", 1, 0) + IF(F32="B", 1, 0) + IF(G32="G", 1, 0) +IF(H32="D", 1, 0) + IF(E33="A", 1, 0) + IF(F33="A", 1, 0) + IF(G33="D", 1, 0) +IF(H33="A", 1, 0)</f>
        <v>27</v>
      </c>
      <c r="C33" s="497"/>
      <c r="D33" s="452" t="s">
        <v>597</v>
      </c>
      <c r="E33" s="438" t="str">
        <f>INDEX(RAMEDIAL!$CR:$CR, MATCH(D4,RAMEDIAL!$C:$C, 0))</f>
        <v>A</v>
      </c>
      <c r="F33" s="438" t="str">
        <f>INDEX(RAMEDIAL!$CU:$CU, MATCH(D4, RAMEDIAL!$C:$C, 0))</f>
        <v>A</v>
      </c>
      <c r="G33" s="438" t="str">
        <f>INDEX(RAMEDIAL!$CX:$CX, MATCH(D4, RAMEDIAL!$C:$C, 0))</f>
        <v>D</v>
      </c>
      <c r="H33" s="438" t="str">
        <f>INDEX(RAMEDIAL!$DA:$DA, MATCH(D4, RAMEDIAL!$C:$C, 0))</f>
        <v>A</v>
      </c>
      <c r="I33"/>
    </row>
    <row r="34" spans="2:11" s="410" customFormat="1" ht="21.75" customHeight="1">
      <c r="B34" s="439" t="s">
        <v>598</v>
      </c>
      <c r="C34" s="422" t="s">
        <v>582</v>
      </c>
      <c r="D34" s="833">
        <f>INDEX(RAMEDIAL!$DB:$DB, MATCH(D4, RAMEDIAL!$C:$C, 0))</f>
        <v>0.75</v>
      </c>
      <c r="E34" s="816">
        <f>INDEX(RAMEDIAL!$DC:$DC, MATCH(D4, RAMEDIAL!$C:$C, 0))</f>
        <v>0.9</v>
      </c>
      <c r="F34" s="454" t="s">
        <v>599</v>
      </c>
      <c r="G34" s="495"/>
      <c r="H34" s="456" t="s">
        <v>600</v>
      </c>
      <c r="I34" s="818" t="str">
        <f>INDEX(RAMEDIAL!$DF:$DF, MATCH(D4, RAMEDIAL!$C:$C, 0))</f>
        <v>230.4</v>
      </c>
      <c r="J34" s="819"/>
    </row>
    <row r="35" spans="2:11" s="410" customFormat="1" ht="21.75" customHeight="1">
      <c r="B35" s="440">
        <f>IF(SUBSTITUTE(TEXT(D34, "0%"), "%", "")="75", 3, 0) + IF(SUBSTITUTE(TEXT(E34, "0%"), "%", "")="90", 3, 0)</f>
        <v>6</v>
      </c>
      <c r="C35" s="457">
        <v>6</v>
      </c>
      <c r="D35" s="834"/>
      <c r="E35" s="817"/>
      <c r="F35" s="458"/>
      <c r="G35" s="459"/>
      <c r="H35" s="440">
        <f>IF(OR(TEXT(I34, "0.0")="230.4", TEXT(I34, "0")="2304"), 3, 0)</f>
        <v>3</v>
      </c>
      <c r="I35" s="820"/>
      <c r="J35" s="821"/>
    </row>
    <row r="36" spans="2:11" s="410" customFormat="1" ht="21.75" customHeight="1">
      <c r="B36" s="439" t="s">
        <v>601</v>
      </c>
      <c r="C36" s="422" t="s">
        <v>582</v>
      </c>
      <c r="D36" s="795">
        <f>INDEX(RAMEDIAL!$DD:$DD, MATCH(D4, RAMEDIAL!$C:$C, 0))</f>
        <v>28800</v>
      </c>
      <c r="E36" s="796"/>
      <c r="F36" s="460" t="s">
        <v>599</v>
      </c>
      <c r="G36" s="459"/>
      <c r="H36" s="461" t="s">
        <v>602</v>
      </c>
      <c r="I36" s="822">
        <f>INDEX(RAMEDIAL!$DG:$DG, MATCH(D4,RAMEDIAL!$C:$C, 0))</f>
        <v>85</v>
      </c>
      <c r="J36" s="823"/>
    </row>
    <row r="37" spans="2:11" s="410" customFormat="1" ht="21.75" customHeight="1">
      <c r="B37" s="440">
        <f>IF(OR(TEXT(D36, "0")="28800", IF(ISNUMBER(SEARCH(".", TEXT(D36, "0"))), LEFT(TEXT(D36, "0"), SEARCH(".", TEXT(D36, "0"))-1)="28800", IF(ISNUMBER(SEARCH(",", TEXT(D36, "0"))), LEFT(TEXT(D36, "0"), SEARCH(",", TEXT(D36, "0"))-1)="28800"))), 3, 0)</f>
        <v>3</v>
      </c>
      <c r="C37" s="457">
        <v>3</v>
      </c>
      <c r="D37" s="797"/>
      <c r="E37" s="798"/>
      <c r="F37" s="458"/>
      <c r="G37" s="459"/>
      <c r="H37" s="440">
        <f>IF(OR(TEXT(I36, "0%")="85%", TEXT(I36, "0")="85"), 3, 0)</f>
        <v>3</v>
      </c>
      <c r="I37" s="824"/>
      <c r="J37" s="825"/>
    </row>
    <row r="38" spans="2:11" s="410" customFormat="1" ht="21.75" customHeight="1">
      <c r="B38" s="439" t="s">
        <v>603</v>
      </c>
      <c r="C38" s="422" t="s">
        <v>582</v>
      </c>
      <c r="D38" s="828">
        <f>INDEX(RAMEDIAL!$DE:$DE, MATCH(D4, RAMEDIAL!$C:$C, 0))</f>
        <v>1.25</v>
      </c>
      <c r="E38" s="829"/>
      <c r="F38" s="460" t="s">
        <v>599</v>
      </c>
      <c r="G38" s="459"/>
      <c r="H38" s="461" t="s">
        <v>604</v>
      </c>
      <c r="I38" s="832">
        <f>INDEX(RAMEDIAL!$DH:$DH, MATCH(D4, RAMEDIAL!$C:$C, 0))</f>
        <v>8</v>
      </c>
      <c r="J38" s="832"/>
      <c r="K38" s="463"/>
    </row>
    <row r="39" spans="2:11" s="410" customFormat="1" ht="21.75" customHeight="1">
      <c r="B39" s="440">
        <f>IF(OR(TEXT(D38, "0%")="125%", TEXT(D38, "0")="125"), 3, 0)</f>
        <v>3</v>
      </c>
      <c r="C39" s="457">
        <v>3</v>
      </c>
      <c r="D39" s="830"/>
      <c r="E39" s="831"/>
      <c r="F39" s="464"/>
      <c r="G39" s="496"/>
      <c r="H39" s="440">
        <f>IF(OR(TEXT(I38, "0%")="8%", TEXT(I38, "0")="8"), 3, 0)</f>
        <v>3</v>
      </c>
      <c r="I39" s="832"/>
      <c r="J39" s="832"/>
    </row>
    <row r="40" spans="2:11" s="410" customFormat="1" ht="21.75" customHeight="1">
      <c r="B40" s="439" t="s">
        <v>605</v>
      </c>
      <c r="C40" s="422" t="s">
        <v>582</v>
      </c>
      <c r="D40" s="805" t="str">
        <f>INDEX(RAMEDIAL!$DI:$DI, MATCH(D4, RAMEDIAL!$C:$C, 0))</f>
        <v>C</v>
      </c>
      <c r="E40" s="805" t="str">
        <f>INDEX(RAMEDIAL!$DJ:$DJ, MATCH(D4, RAMEDIAL!$C:$C, 0))</f>
        <v>B</v>
      </c>
      <c r="F40" s="805" t="str">
        <f>INDEX(RAMEDIAL!$DK:$DK, MATCH(D4, RAMEDIAL!$C:$C, 0))</f>
        <v>A</v>
      </c>
      <c r="G40" s="805" t="str">
        <f>INDEX(RAMEDIAL!$DL:$DL, MATCH(D4, RAMEDIAL!$C:$C, 0))</f>
        <v>D</v>
      </c>
      <c r="H40" s="466"/>
    </row>
    <row r="41" spans="2:11" s="410" customFormat="1" ht="21.75" customHeight="1">
      <c r="B41" s="440">
        <f>IF(D40="C", 1, 0) + IF(E40="B", 1, 0) + IF(F40="A", 1, 0) + IF(G40="D", 1, 0)</f>
        <v>4</v>
      </c>
      <c r="C41" s="467">
        <v>4</v>
      </c>
      <c r="D41" s="806"/>
      <c r="E41" s="806"/>
      <c r="F41" s="806"/>
      <c r="G41" s="806"/>
      <c r="H41" s="432" t="s">
        <v>584</v>
      </c>
    </row>
    <row r="42" spans="2:11" s="410" customFormat="1" ht="25.5" customHeight="1">
      <c r="B42" s="468" t="s">
        <v>606</v>
      </c>
      <c r="C42" s="422" t="s">
        <v>582</v>
      </c>
      <c r="D42" s="807" t="str">
        <f>INDEX(RAMEDIAL!$DM:$DM, MATCH(D4, RAMEDIAL!$C:$C, 0))</f>
        <v>A</v>
      </c>
      <c r="E42" s="807" t="str">
        <f>INDEX(RAMEDIAL!$DN:$DN, MATCH(D4, RAMEDIAL!$C:$C, 0))</f>
        <v>B</v>
      </c>
      <c r="F42" s="807" t="str">
        <f>INDEX(RAMEDIAL!$DO:$DO, MATCH(D4, RAMEDIAL!$C:$C, 0))</f>
        <v>C</v>
      </c>
      <c r="G42" s="807" t="str">
        <f>INDEX(RAMEDIAL!$DP:$DP, MATCH(D4, RAMEDIAL!$C:$C, 0))</f>
        <v>F</v>
      </c>
      <c r="H42" s="807" t="str">
        <f>INDEX(RAMEDIAL!$DQ:$DQ, MATCH(D4, RAMEDIAL!$C:$C, 0))</f>
        <v>D</v>
      </c>
      <c r="I42" s="807" t="str">
        <f>INDEX(RAMEDIAL!$DR:$DR, MATCH(D4, RAMEDIAL!$C:$C, 0))</f>
        <v>E</v>
      </c>
    </row>
    <row r="43" spans="2:11" s="410" customFormat="1" ht="21.75" customHeight="1">
      <c r="B43" s="470">
        <f>IF(OR(D42="A", D42="B", D42="C", D42="D", D42="E", D42="F"), 2, 0) + IF(OR(E42="A", E42="B", E42="C", E42="D", E42="E", E42="F"), 2, 0) + IF(OR(F42="A", F42="B", F42="C", F42="D", F42="E", F42="F"), 2, 0) + IF(OR(G42="A", G42="B", G42="C", G42="D", G42="E", G42="F"), 2, 0) + IF(OR(H42="A", H42="B", H42="C", H42="D", H42="E", H42="F"), 2, 0) + IF(OR(I42="A", I42="B", I42="C", I42="D", I42="E", I42="F"), 2, 0)</f>
        <v>12</v>
      </c>
      <c r="C43" s="427">
        <v>12</v>
      </c>
      <c r="D43" s="808"/>
      <c r="E43" s="808"/>
      <c r="F43" s="808"/>
      <c r="G43" s="808"/>
      <c r="H43" s="808"/>
      <c r="I43" s="808"/>
    </row>
    <row r="44" spans="2:11" s="410" customFormat="1" ht="21.75" customHeight="1">
      <c r="B44" s="472">
        <f xml:space="preserve"> IF(OR(D44="G", D44="H", D44="I"), 2, 0) + IF(OR(E44="G", E44="H", E44="I"), 2, 0) + IF(OR(F44="G", F44="H", F44="I"), 2, 0)</f>
        <v>6</v>
      </c>
      <c r="C44" s="427">
        <v>6</v>
      </c>
      <c r="D44" s="473" t="str">
        <f>INDEX(RAMEDIAL!$DS:$DS, MATCH(D4, RAMEDIAL!$C:$C, 0))</f>
        <v>G</v>
      </c>
      <c r="E44" s="473" t="str">
        <f>INDEX(RAMEDIAL!$DT:$DT, MATCH(D4, RAMEDIAL!$C:$C, 0))</f>
        <v>H</v>
      </c>
      <c r="F44" s="473" t="str">
        <f>INDEX(RAMEDIAL!$DU:$DU, MATCH(D4, RAMEDIAL!$C:$C, 0))</f>
        <v>I</v>
      </c>
      <c r="G44" s="474"/>
      <c r="H44" s="474"/>
      <c r="I44" s="474"/>
      <c r="J44" s="474"/>
      <c r="K44" s="474"/>
    </row>
    <row r="45" spans="2:11" s="410" customFormat="1" ht="21.75" customHeight="1">
      <c r="B45" s="472">
        <f xml:space="preserve"> IF(OR(D45="A", D45="B", D45="C"), 2, 0) + IF(OR(E45="A", E45="B", E45="C"), 2, 0) + IF(OR(F45="A", F45="B", F45="C"), 2, 0)</f>
        <v>6</v>
      </c>
      <c r="C45" s="427">
        <v>6</v>
      </c>
      <c r="D45" s="473" t="str">
        <f>INDEX(RAMEDIAL!$DV:$DV, MATCH(D4, RAMEDIAL!$C:$C, 0))</f>
        <v>A</v>
      </c>
      <c r="E45" s="473" t="str">
        <f>INDEX(RAMEDIAL!$DW:$DW, MATCH(D4, RAMEDIAL!$C:$C, 0))</f>
        <v>B</v>
      </c>
      <c r="F45" s="473" t="str">
        <f>INDEX(RAMEDIAL!$DX:$DX, MATCH(D4, RAMEDIAL!$C:$C, 0))</f>
        <v>C</v>
      </c>
      <c r="G45" s="474"/>
      <c r="H45" s="474"/>
      <c r="I45" s="474"/>
      <c r="J45" s="474"/>
      <c r="K45" s="474"/>
    </row>
    <row r="46" spans="2:11" s="410" customFormat="1" ht="21.75" customHeight="1">
      <c r="B46" s="472">
        <f xml:space="preserve"> IF(OR(D46="B", D46="D", D46="E"), 2, 0) + IF(OR(E46="B", E46="D", E46="E"), 2, 0) + IF(OR(F46="B", F46="D", F46="E"), 2, 0)</f>
        <v>6</v>
      </c>
      <c r="C46" s="427">
        <v>6</v>
      </c>
      <c r="D46" s="473" t="str">
        <f>INDEX(RAMEDIAL!$DY:$DY, MATCH(D4, RAMEDIAL!$C:$C, 0))</f>
        <v>B</v>
      </c>
      <c r="E46" s="473" t="str">
        <f>INDEX(RAMEDIAL!$DZ:$DZ, MATCH(D4, RAMEDIAL!$C:$C, 0))</f>
        <v>E</v>
      </c>
      <c r="F46" s="473" t="str">
        <f>INDEX(RAMEDIAL!$EA:$EA, MATCH(D4, RAMEDIAL!$C:$C, 0))</f>
        <v>D</v>
      </c>
      <c r="G46" s="474"/>
      <c r="H46" s="474"/>
      <c r="I46" s="474"/>
      <c r="J46" s="474"/>
      <c r="K46" s="474"/>
    </row>
    <row r="47" spans="2:11" s="410" customFormat="1" ht="21.75" customHeight="1">
      <c r="B47" s="472">
        <f xml:space="preserve"> IF(OR(D47="F", D47="G", D47="H", D47="I", D47="J"), 2, 0) +  IF(OR(E47="F", E47="G", E47="H", E47="I", E47="J"), 2, 0) +  IF(OR(F47="F", F47="G", F47="H", F47="I", F47="J"), 2, 0) +  IF(OR(G47="F", G47="G", G47="H", G47="I", G47="J"), 2, 0) +  IF(OR(H47="F", H47="G", H47="H", H47="I", H47="J"), 2, 0)</f>
        <v>10</v>
      </c>
      <c r="C47" s="427">
        <v>10</v>
      </c>
      <c r="D47" s="473" t="str">
        <f>INDEX(RAMEDIAL!$EB:$EB, MATCH(D4, RAMEDIAL!$C:$C, 0))</f>
        <v>G</v>
      </c>
      <c r="E47" s="473" t="str">
        <f>INDEX(RAMEDIAL!$EC:$EC, MATCH(D4, RAMEDIAL!$C:$C, 0))</f>
        <v>F</v>
      </c>
      <c r="F47" s="473" t="str">
        <f>INDEX(RAMEDIAL!$ED:$ED, MATCH($D4, RAMEDIAL!$C:$C, 0))</f>
        <v>H</v>
      </c>
      <c r="G47" s="473" t="str">
        <f>INDEX(RAMEDIAL!$EE:$EE, MATCH(D4, RAMEDIAL!$C:$C, 0))</f>
        <v>I</v>
      </c>
      <c r="H47" s="473" t="str">
        <f>INDEX(RAMEDIAL!$EF:$EF, MATCH(D4, RAMEDIAL!$C:$C, 0))</f>
        <v>J</v>
      </c>
      <c r="I47" s="474"/>
      <c r="J47" s="474"/>
      <c r="K47" s="474"/>
    </row>
    <row r="48" spans="2:11" s="410" customFormat="1" ht="21.75" customHeight="1">
      <c r="B48" s="472">
        <f>IF(OR(D48="B", D48="D", D48="A"), 2, 0) +  IF(OR(E48="B", E48="D", E48="A"), 2, 0) +  IF(OR(F48="B", F48="D", F48="A"), 2, 0)</f>
        <v>6</v>
      </c>
      <c r="C48" s="427">
        <v>6</v>
      </c>
      <c r="D48" s="473" t="str">
        <f>INDEX(RAMEDIAL!$EG:$EG, MATCH(D4, RAMEDIAL!$C:$C, 0))</f>
        <v>B</v>
      </c>
      <c r="E48" s="473" t="str">
        <f>INDEX(RAMEDIAL!$EH:$EH, MATCH(D4, RAMEDIAL!$C:$C, 0))</f>
        <v>B</v>
      </c>
      <c r="F48" s="473" t="str">
        <f>INDEX(RAMEDIAL!$EI:$EI, MATCH(D4, RAMEDIAL!$C:$C, 0))</f>
        <v>A</v>
      </c>
      <c r="G48" s="474"/>
      <c r="H48" s="474"/>
      <c r="I48" s="474"/>
      <c r="J48" s="474"/>
      <c r="K48" s="474"/>
    </row>
    <row r="49" spans="2:11" s="410" customFormat="1" ht="21.75" customHeight="1">
      <c r="B49" s="472">
        <f>IF(OR(D49="B", D49="D", D49="G"), 2, 0) +  IF(OR(E49="B", E49="D", E49="G"), 2, 0) +  IF(OR(F49="B", F49="D", F49="G"), 2, 0)</f>
        <v>6</v>
      </c>
      <c r="C49" s="427">
        <v>6</v>
      </c>
      <c r="D49" s="473" t="str">
        <f>INDEX(RAMEDIAL!$EJ:$EJ, MATCH(D4, RAMEDIAL!$C:$C, 0))</f>
        <v>D</v>
      </c>
      <c r="E49" s="473" t="str">
        <f>INDEX(RAMEDIAL!$EK:$EK, MATCH(D4, RAMEDIAL!$C:$C, 0))</f>
        <v>D</v>
      </c>
      <c r="F49" s="473" t="str">
        <f>INDEX(RAMEDIAL!$EL:$EL, MATCH(D4, RAMEDIAL!$C:$C, 0))</f>
        <v>G</v>
      </c>
      <c r="G49" s="474"/>
      <c r="H49" s="474"/>
      <c r="I49" s="474"/>
      <c r="J49" s="474"/>
      <c r="K49" s="474"/>
    </row>
    <row r="50" spans="2:11" s="410" customFormat="1" ht="21.75" customHeight="1">
      <c r="B50" s="472">
        <f xml:space="preserve"> IF(AND(D50="A"),2,0) + + IF(AND(E50="C"),2,0) + IF(AND(F50="E"),2,0)</f>
        <v>6</v>
      </c>
      <c r="C50" s="427">
        <v>6</v>
      </c>
      <c r="D50" s="425" t="str">
        <f>INDEX(RAMEDIAL!$EM:$EM, MATCH(D4, RAMEDIAL!$C:$C, 0))</f>
        <v>A</v>
      </c>
      <c r="E50" s="425" t="str">
        <f>INDEX(RAMEDIAL!$EN:$EN, MATCH(D4, RAMEDIAL!$C:$C, 0))</f>
        <v>C</v>
      </c>
      <c r="F50" s="425" t="str">
        <f>INDEX(RAMEDIAL!$EO:$EO, MATCH(D4, RAMEDIAL!$C:$C, 0))</f>
        <v>E</v>
      </c>
      <c r="G50" s="474"/>
      <c r="H50" s="474"/>
      <c r="I50" s="474"/>
      <c r="J50" s="474"/>
      <c r="K50" s="474"/>
    </row>
    <row r="51" spans="2:11" s="410" customFormat="1" ht="21.75" customHeight="1">
      <c r="B51" s="472">
        <f xml:space="preserve"> IF(OR(D51="B", D51="D", D51="I"), 2, 0) +  IF(OR(E51="B", E51="D", E51="I"), 2, 0) +  IF(OR(F51="B", F51="D", F51="I"), 2, 0)</f>
        <v>6</v>
      </c>
      <c r="C51" s="427">
        <v>6</v>
      </c>
      <c r="D51" s="473" t="str">
        <f>INDEX(RAMEDIAL!$EP:$EP, MATCH(D4, RAMEDIAL!$C:$C, 0))</f>
        <v>B</v>
      </c>
      <c r="E51" s="473" t="str">
        <f>INDEX(RAMEDIAL!$EQ:$EQ, MATCH(D4, RAMEDIAL!$C:$C, 0))</f>
        <v>D</v>
      </c>
      <c r="F51" s="473" t="str">
        <f>INDEX(RAMEDIAL!$ER:$ER, MATCH(D4, RAMEDIAL!$C:$C, 0))</f>
        <v>I</v>
      </c>
      <c r="G51" s="474"/>
      <c r="H51" s="474"/>
      <c r="I51" s="474"/>
      <c r="J51" s="474"/>
      <c r="K51" s="474"/>
    </row>
    <row r="52" spans="2:11" s="410" customFormat="1" ht="21.75" customHeight="1">
      <c r="B52" s="472">
        <f xml:space="preserve">   IF(OR(D52="A", D52="H"), 2, 0) +  IF(OR(E52="A", E52="H"), 2, 0)</f>
        <v>4</v>
      </c>
      <c r="C52" s="427">
        <v>4</v>
      </c>
      <c r="D52" s="473" t="str">
        <f>INDEX(RAMEDIAL!$ES:$ES, MATCH(D4, RAMEDIAL!$C:$C, 0))</f>
        <v>A</v>
      </c>
      <c r="E52" s="473" t="str">
        <f>INDEX(RAMEDIAL!$ET:$ET, MATCH(D4, RAMEDIAL!$C:$C, 0))</f>
        <v>H</v>
      </c>
      <c r="F52" s="474"/>
      <c r="G52" s="474"/>
      <c r="H52" s="474"/>
      <c r="I52" s="474"/>
      <c r="J52" s="474"/>
      <c r="K52" s="474"/>
    </row>
    <row r="53" spans="2:11" s="410" customFormat="1" ht="21.75" customHeight="1">
      <c r="B53" s="472">
        <f>IF(OR(D53="C", D53="E", D53="F"), 2, 0) +  IF(OR(E53="C", E53="E", E53="F"), 2, 0) +  IF(OR(F53="C", F53="E", F53="F"), 2, 0)</f>
        <v>6</v>
      </c>
      <c r="C53" s="497">
        <v>6</v>
      </c>
      <c r="D53" s="473" t="str">
        <f>INDEX(RAMEDIAL!$EU:$EU, MATCH(D4, RAMEDIAL!$C:$C, 0))</f>
        <v>C</v>
      </c>
      <c r="E53" s="473" t="str">
        <f>INDEX(RAMEDIAL!$EV:$EV, MATCH(D4, RAMEDIAL!$C:$C, 0))</f>
        <v>E</v>
      </c>
      <c r="F53" s="473" t="str">
        <f>INDEX(RAMEDIAL!$EW:$EW, MATCH(D4, RAMEDIAL!$C:$C, 0))</f>
        <v>F</v>
      </c>
      <c r="G53" s="474"/>
      <c r="H53" s="474"/>
      <c r="I53" s="474"/>
      <c r="J53" s="474"/>
      <c r="K53" s="474"/>
    </row>
    <row r="54" spans="2:11" s="410" customFormat="1" ht="17.25" customHeight="1">
      <c r="B54" s="476">
        <f>IF(OR(D42="A", D42="B", D42="C", D42="D", D42="E", D42="F"), 2, 0) + IF(OR(E42="A", E42="B", E42="C", E42="D", E42="E", E42="F"), 2, 0) + IF(OR(F42="A", F42="B", F42="C", F42="D", F42="E", F42="F"), 2, 0) + IF(OR(G42="A", G42="B", G42="C", G42="D", G42="E", G42="F"), 2, 0) + IF(OR(H42="A", H42="B", H42="C", H42="D", H42="E", H42="F"), 2, 0) + IF(OR(I42="A", I42="B", I42="C", I42="D", I42="E", I42="F"), 2, 0) + IF(OR(D44="G", D44="H", D44="I"), 2, 0) + IF(OR(E44="G", E44="H", E44="I"), 2, 0) + IF(OR(F44="G", F44="H", F44="I"), 2, 0) + IF(OR(D45="A", D45="B", D45="C"), 2, 0) + IF(OR(E45="A", E45="B", E45="C"), 2, 0) + IF(OR(F45="A", F45="B", F45="C"), 2, 0) + IF(OR(D46="B", D46="D", D46="E"), 2, 0) + IF(OR(E46="B", E46="D", E46="E"), 2, 0) + IF(OR(F46="B", F46="D", F46="E"), 2, 0) + IF(OR(D47="F", D47="G", D47="H", D47="I", D47="J"), 2, 0) +  IF(OR(E47="F", E47="G", E47="H", E47="I", E47="J"), 2, 0) +  IF(OR(F47="F", F47="G", F47="H", F47="I", F47="J"), 2, 0) +  IF(OR(G47="F", G47="G", G47="H", G47="I", G47="J"), 2, 0) +  IF(OR(H47="F", H47="G", H47="H", H47="I", H47="J"), 2, 0)  +  IF(OR(D48="B", D48="D", D48="A"), 2, 0) +  IF(OR(E48="B", E48="D", E48="A"), 2, 0) +  IF(OR(F48="B", F48="D", F48="A"), 2, 0)  +  IF(OR(D49="B", D49="D", D49="G"), 2, 0) +  IF(OR(E49="B", E49="D", E49="G"), 2, 0) +  IF(OR(F49="B", F49="D", F49="G"), 2, 0) + IF(AND(D50="A"),2,0) + + IF(AND(E50="C"),2,0) + IF(AND(F50="E"),2,0) +   IF(OR(D51="B", D51="D", D51="I"), 2, 0) +  IF(OR(E51="B", E51="D", E51="I"), 2, 0) +  IF(OR(F51="B", F51="D", F51="I"), 2, 0) +  IF(OR(D52="A", D52="H"), 2, 0) +  IF(OR(E52="A", E52="H"), 2, 0) +  IF(OR(D53="C", D53="E", D53="F"), 2, 0) +  IF(OR(E53="C", E53="E", E53="F"), 2, 0) +  IF(OR(F53="C", F53="E", F53="F"), 2, 0)</f>
        <v>74</v>
      </c>
      <c r="C54" s="783" t="s">
        <v>607</v>
      </c>
      <c r="D54" s="785">
        <f>INDEX(RAMEDIAL!$EX:$EX, MATCH(D4, RAMEDIAL!$C:$C, 0))</f>
        <v>0</v>
      </c>
      <c r="E54" s="785"/>
      <c r="F54" s="785"/>
      <c r="G54" s="785"/>
      <c r="H54" s="786"/>
      <c r="I54" s="789" t="s">
        <v>608</v>
      </c>
      <c r="J54" s="826">
        <f>B11 + B13 + B15 + B17 + B19 + B21 + B23 + B25 + B33 + B35 + B37 + B39 + B41 + B54 + C56 + H35 + H37 + H39</f>
        <v>198</v>
      </c>
    </row>
    <row r="55" spans="2:11" s="410" customFormat="1" ht="18.75" customHeight="1">
      <c r="B55" s="477" t="s">
        <v>609</v>
      </c>
      <c r="C55" s="784"/>
      <c r="D55" s="787"/>
      <c r="E55" s="787"/>
      <c r="F55" s="787"/>
      <c r="G55" s="787"/>
      <c r="H55" s="788"/>
      <c r="I55" s="790"/>
      <c r="J55" s="827"/>
    </row>
    <row r="56" spans="2:11" s="410" customFormat="1" ht="27.75" customHeight="1">
      <c r="B56" s="478"/>
      <c r="C56" s="489" t="str">
        <f>IF(AND(D54&lt;&gt;"", D54&lt;&gt;0), 2, "0")</f>
        <v>0</v>
      </c>
    </row>
    <row r="57" spans="2:11" s="410" customFormat="1" ht="27.75" customHeight="1">
      <c r="B57" s="479"/>
    </row>
    <row r="58" spans="2:11" s="410" customFormat="1" ht="27.75" customHeight="1">
      <c r="B58" s="479"/>
    </row>
    <row r="59" spans="2:11" s="410" customFormat="1" ht="27.75" customHeight="1">
      <c r="B59" s="479"/>
    </row>
    <row r="60" spans="2:11" s="410" customFormat="1" ht="27.75" customHeight="1">
      <c r="B60" s="479"/>
    </row>
    <row r="61" spans="2:11" s="410" customFormat="1" ht="27.75" customHeight="1">
      <c r="B61" s="479"/>
    </row>
    <row r="62" spans="2:11" s="410" customFormat="1" ht="27.75" customHeight="1">
      <c r="B62" s="479"/>
    </row>
    <row r="63" spans="2:11" s="410" customFormat="1" ht="27.75" customHeight="1">
      <c r="B63" s="479"/>
    </row>
    <row r="64" spans="2:11" s="410" customFormat="1" ht="27.75" customHeight="1">
      <c r="B64" s="479"/>
    </row>
    <row r="65" spans="2:2" s="410" customFormat="1" ht="27.75" customHeight="1">
      <c r="B65" s="479"/>
    </row>
    <row r="66" spans="2:2" s="410" customFormat="1" ht="27.75" customHeight="1">
      <c r="B66" s="479"/>
    </row>
    <row r="67" spans="2:2" s="410" customFormat="1" ht="27.75" customHeight="1">
      <c r="B67" s="479"/>
    </row>
    <row r="68" spans="2:2" s="410" customFormat="1" ht="27.75" customHeight="1">
      <c r="B68" s="479"/>
    </row>
    <row r="69" spans="2:2" s="410" customFormat="1" ht="27.75" customHeight="1">
      <c r="B69" s="479"/>
    </row>
    <row r="70" spans="2:2" s="410" customFormat="1" ht="27.75" customHeight="1">
      <c r="B70" s="479"/>
    </row>
    <row r="71" spans="2:2" s="410" customFormat="1" ht="27.75" customHeight="1">
      <c r="B71" s="479"/>
    </row>
    <row r="72" spans="2:2" s="410" customFormat="1" ht="27.75" customHeight="1">
      <c r="B72" s="479"/>
    </row>
    <row r="73" spans="2:2" s="410" customFormat="1" ht="27.75" customHeight="1">
      <c r="B73" s="479"/>
    </row>
    <row r="74" spans="2:2" s="410" customFormat="1" ht="27.75" customHeight="1">
      <c r="B74" s="479"/>
    </row>
    <row r="75" spans="2:2" s="410" customFormat="1" ht="27.75" customHeight="1">
      <c r="B75" s="479"/>
    </row>
    <row r="76" spans="2:2" s="410" customFormat="1" ht="27.75" customHeight="1">
      <c r="B76" s="479"/>
    </row>
    <row r="77" spans="2:2">
      <c r="B77" s="479"/>
    </row>
  </sheetData>
  <mergeCells count="39">
    <mergeCell ref="E34:E35"/>
    <mergeCell ref="D18:D19"/>
    <mergeCell ref="E18:E19"/>
    <mergeCell ref="F18:F19"/>
    <mergeCell ref="D14:D15"/>
    <mergeCell ref="E14:E15"/>
    <mergeCell ref="F14:F15"/>
    <mergeCell ref="I42:I43"/>
    <mergeCell ref="G14:G15"/>
    <mergeCell ref="H14:H15"/>
    <mergeCell ref="D38:E39"/>
    <mergeCell ref="I38:J39"/>
    <mergeCell ref="D22:D23"/>
    <mergeCell ref="E22:E23"/>
    <mergeCell ref="F22:F23"/>
    <mergeCell ref="G22:G23"/>
    <mergeCell ref="H22:H23"/>
    <mergeCell ref="D24:D25"/>
    <mergeCell ref="E24:E25"/>
    <mergeCell ref="F24:F25"/>
    <mergeCell ref="G24:G25"/>
    <mergeCell ref="H24:H25"/>
    <mergeCell ref="D34:D35"/>
    <mergeCell ref="C54:C55"/>
    <mergeCell ref="D54:H55"/>
    <mergeCell ref="I54:I55"/>
    <mergeCell ref="I34:J35"/>
    <mergeCell ref="D36:E37"/>
    <mergeCell ref="I36:J37"/>
    <mergeCell ref="J54:J55"/>
    <mergeCell ref="D40:D41"/>
    <mergeCell ref="E40:E41"/>
    <mergeCell ref="F40:F41"/>
    <mergeCell ref="G40:G41"/>
    <mergeCell ref="D42:D43"/>
    <mergeCell ref="E42:E43"/>
    <mergeCell ref="F42:F43"/>
    <mergeCell ref="G42:G43"/>
    <mergeCell ref="H42:H43"/>
  </mergeCells>
  <conditionalFormatting sqref="D9:G10">
    <cfRule type="expression" dxfId="113" priority="66">
      <formula>NOT(ISNUMBER(SEARCH("F", D9)))</formula>
    </cfRule>
  </conditionalFormatting>
  <conditionalFormatting sqref="E9">
    <cfRule type="expression" dxfId="112" priority="65">
      <formula>NOT(ISNUMBER(SEARCH("F", E9)))</formula>
    </cfRule>
  </conditionalFormatting>
  <conditionalFormatting sqref="F9">
    <cfRule type="expression" dxfId="111" priority="64">
      <formula>NOT(ISNUMBER(SEARCH("F", F9)))</formula>
    </cfRule>
  </conditionalFormatting>
  <conditionalFormatting sqref="G9">
    <cfRule type="expression" dxfId="110" priority="63">
      <formula>NOT(ISNUMBER(SEARCH("F", G9)))</formula>
    </cfRule>
  </conditionalFormatting>
  <conditionalFormatting sqref="H9">
    <cfRule type="expression" dxfId="109" priority="62">
      <formula>NOT(ISNUMBER(SEARCH("T", H9)))</formula>
    </cfRule>
  </conditionalFormatting>
  <conditionalFormatting sqref="I9">
    <cfRule type="expression" dxfId="108" priority="61">
      <formula>NOT(ISNUMBER(SEARCH("T", I9)))</formula>
    </cfRule>
  </conditionalFormatting>
  <conditionalFormatting sqref="J9">
    <cfRule type="expression" dxfId="107" priority="60">
      <formula>NOT(ISNUMBER(SEARCH("F", J9)))</formula>
    </cfRule>
  </conditionalFormatting>
  <conditionalFormatting sqref="K9">
    <cfRule type="expression" dxfId="106" priority="59">
      <formula>NOT(ISNUMBER(SEARCH("F", K9)))</formula>
    </cfRule>
  </conditionalFormatting>
  <conditionalFormatting sqref="D10">
    <cfRule type="expression" dxfId="105" priority="58">
      <formula>NOT(ISNUMBER(SEARCH("F", D10)))</formula>
    </cfRule>
  </conditionalFormatting>
  <conditionalFormatting sqref="E10:F10">
    <cfRule type="expression" dxfId="104" priority="57">
      <formula>NOT(ISNUMBER(SEARCH("F", E10)))</formula>
    </cfRule>
  </conditionalFormatting>
  <conditionalFormatting sqref="F10">
    <cfRule type="expression" dxfId="103" priority="56">
      <formula>NOT(ISNUMBER(SEARCH("F", F10)))</formula>
    </cfRule>
  </conditionalFormatting>
  <conditionalFormatting sqref="G10">
    <cfRule type="expression" dxfId="102" priority="55">
      <formula>NOT(ISNUMBER(SEARCH("F", G10)))</formula>
    </cfRule>
  </conditionalFormatting>
  <conditionalFormatting sqref="H10">
    <cfRule type="expression" dxfId="101" priority="54">
      <formula>NOT(ISNUMBER(SEARCH("F", H10)))</formula>
    </cfRule>
  </conditionalFormatting>
  <conditionalFormatting sqref="I10">
    <cfRule type="expression" dxfId="100" priority="53">
      <formula>NOT(ISNUMBER(SEARCH("F", I10)))</formula>
    </cfRule>
  </conditionalFormatting>
  <conditionalFormatting sqref="J10">
    <cfRule type="expression" dxfId="99" priority="52">
      <formula>NOT(ISNUMBER(SEARCH("F", J10)))</formula>
    </cfRule>
  </conditionalFormatting>
  <conditionalFormatting sqref="K10">
    <cfRule type="expression" dxfId="98" priority="51">
      <formula>NOT(ISNUMBER(SEARCH("F", K10)))</formula>
    </cfRule>
  </conditionalFormatting>
  <conditionalFormatting sqref="D11">
    <cfRule type="expression" dxfId="97" priority="50">
      <formula>NOT(ISNUMBER(SEARCH("T", D11)))</formula>
    </cfRule>
  </conditionalFormatting>
  <conditionalFormatting sqref="E11">
    <cfRule type="expression" dxfId="96" priority="49">
      <formula>NOT(ISNUMBER(SEARCH("F", E11)))</formula>
    </cfRule>
  </conditionalFormatting>
  <conditionalFormatting sqref="F11">
    <cfRule type="expression" dxfId="95" priority="48">
      <formula>NOT(ISNUMBER(SEARCH("F", F11)))</formula>
    </cfRule>
  </conditionalFormatting>
  <conditionalFormatting sqref="G11">
    <cfRule type="expression" dxfId="94" priority="47">
      <formula>NOT(ISNUMBER(SEARCH("F", G11)))</formula>
    </cfRule>
  </conditionalFormatting>
  <conditionalFormatting sqref="H11">
    <cfRule type="expression" dxfId="93" priority="46">
      <formula>NOT(ISNUMBER(SEARCH("F", H11)))</formula>
    </cfRule>
  </conditionalFormatting>
  <conditionalFormatting sqref="I11">
    <cfRule type="expression" dxfId="92" priority="45">
      <formula>NOT(ISNUMBER(SEARCH("F", I11)))</formula>
    </cfRule>
  </conditionalFormatting>
  <conditionalFormatting sqref="J11">
    <cfRule type="expression" dxfId="91" priority="44">
      <formula>NOT(ISNUMBER(SEARCH("F", J11)))</formula>
    </cfRule>
  </conditionalFormatting>
  <conditionalFormatting sqref="K11">
    <cfRule type="expression" dxfId="90" priority="43">
      <formula>NOT(ISNUMBER(SEARCH("F", K11)))</formula>
    </cfRule>
  </conditionalFormatting>
  <conditionalFormatting sqref="D12">
    <cfRule type="expression" dxfId="89" priority="42">
      <formula>NOT(ISNUMBER(SEARCH("B", D12)))</formula>
    </cfRule>
  </conditionalFormatting>
  <conditionalFormatting sqref="E12">
    <cfRule type="expression" dxfId="88" priority="41">
      <formula>NOT(ISNUMBER(SEARCH("D", E12)))</formula>
    </cfRule>
  </conditionalFormatting>
  <conditionalFormatting sqref="F12">
    <cfRule type="expression" dxfId="87" priority="40">
      <formula>NOT(ISNUMBER(SEARCH("C", F12)))</formula>
    </cfRule>
  </conditionalFormatting>
  <conditionalFormatting sqref="G12">
    <cfRule type="expression" dxfId="86" priority="39">
      <formula>NOT(ISNUMBER(SEARCH("F", G12)))</formula>
    </cfRule>
  </conditionalFormatting>
  <conditionalFormatting sqref="H12">
    <cfRule type="expression" dxfId="85" priority="38">
      <formula>NOT(ISNUMBER(SEARCH("G", H12)))</formula>
    </cfRule>
  </conditionalFormatting>
  <conditionalFormatting sqref="I12">
    <cfRule type="expression" dxfId="84" priority="37">
      <formula>NOT(ISNUMBER(SEARCH("L", I12)))</formula>
    </cfRule>
  </conditionalFormatting>
  <conditionalFormatting sqref="J12">
    <cfRule type="expression" dxfId="83" priority="36">
      <formula>NOT(ISNUMBER(SEARCH("J", J12)))</formula>
    </cfRule>
  </conditionalFormatting>
  <conditionalFormatting sqref="K12">
    <cfRule type="expression" dxfId="82" priority="35">
      <formula>NOT(ISNUMBER(SEARCH("K", K12)))</formula>
    </cfRule>
  </conditionalFormatting>
  <conditionalFormatting sqref="G14:H15 D14:E15">
    <cfRule type="expression" dxfId="81" priority="34">
      <formula>AND(NOT(ISNUMBER(SEARCH("C", D14))), NOT(ISNUMBER(SEARCH("F", E14))), NOT(ISNUMBER(SEARCH("A", F14))), NOT(ISNUMBER(SEARCH("E", G14))), NOT(ISNUMBER(SEARCH("B", H14))))</formula>
    </cfRule>
  </conditionalFormatting>
  <conditionalFormatting sqref="F14:F15">
    <cfRule type="expression" dxfId="80" priority="33">
      <formula>NOT(ISNUMBER(SEARCH("A", F14)))</formula>
    </cfRule>
  </conditionalFormatting>
  <conditionalFormatting sqref="D18:D19">
    <cfRule type="expression" dxfId="79" priority="32">
      <formula>NOT(ISNUMBER(SEARCH("B", D18)))</formula>
    </cfRule>
  </conditionalFormatting>
  <conditionalFormatting sqref="E18:E19">
    <cfRule type="expression" dxfId="78" priority="31">
      <formula>NOT(ISNUMBER(SEARCH("C", E18)))</formula>
    </cfRule>
  </conditionalFormatting>
  <conditionalFormatting sqref="F18:F19">
    <cfRule type="expression" dxfId="77" priority="30">
      <formula>NOT(ISNUMBER(SEARCH("A", F18)))</formula>
    </cfRule>
  </conditionalFormatting>
  <conditionalFormatting sqref="D20">
    <cfRule type="expression" dxfId="76" priority="29">
      <formula>NOT(ISNUMBER(SEARCH("B", D20)))</formula>
    </cfRule>
  </conditionalFormatting>
  <conditionalFormatting sqref="E20">
    <cfRule type="expression" dxfId="75" priority="28">
      <formula>NOT(ISNUMBER(SEARCH("L", E20)))</formula>
    </cfRule>
  </conditionalFormatting>
  <conditionalFormatting sqref="F20">
    <cfRule type="expression" dxfId="74" priority="27">
      <formula>NOT(ISNUMBER(SEARCH("J", F20)))</formula>
    </cfRule>
  </conditionalFormatting>
  <conditionalFormatting sqref="G20">
    <cfRule type="expression" dxfId="73" priority="26">
      <formula>NOT(ISNUMBER(SEARCH("K", G20)))</formula>
    </cfRule>
  </conditionalFormatting>
  <conditionalFormatting sqref="H20">
    <cfRule type="expression" dxfId="72" priority="25">
      <formula>NOT(ISNUMBER(SEARCH("F", H20)))</formula>
    </cfRule>
  </conditionalFormatting>
  <conditionalFormatting sqref="D21">
    <cfRule type="expression" dxfId="71" priority="24">
      <formula>NOT(ISNUMBER(SEARCH("D", D21)))</formula>
    </cfRule>
  </conditionalFormatting>
  <conditionalFormatting sqref="E21">
    <cfRule type="expression" dxfId="70" priority="23">
      <formula>NOT(ISNUMBER(SEARCH("I", E21)))</formula>
    </cfRule>
  </conditionalFormatting>
  <conditionalFormatting sqref="F21">
    <cfRule type="expression" dxfId="69" priority="22">
      <formula>NOT(ISNUMBER(SEARCH("A", F21)))</formula>
    </cfRule>
  </conditionalFormatting>
  <conditionalFormatting sqref="G21">
    <cfRule type="expression" dxfId="68" priority="21">
      <formula>NOT(ISNUMBER(SEARCH("C", G21)))</formula>
    </cfRule>
  </conditionalFormatting>
  <conditionalFormatting sqref="H21">
    <cfRule type="expression" dxfId="67" priority="20">
      <formula>NOT(ISNUMBER(SEARCH("E", H21)))</formula>
    </cfRule>
  </conditionalFormatting>
  <conditionalFormatting sqref="D22:D23">
    <cfRule type="expression" dxfId="66" priority="19">
      <formula>NOT(ISNUMBER(SEARCH("C", D22)))</formula>
    </cfRule>
  </conditionalFormatting>
  <conditionalFormatting sqref="E22:E23">
    <cfRule type="expression" dxfId="65" priority="18">
      <formula>NOT(ISNUMBER(SEARCH("G", E22)))</formula>
    </cfRule>
  </conditionalFormatting>
  <conditionalFormatting sqref="F22:F23">
    <cfRule type="expression" dxfId="64" priority="17">
      <formula>NOT(ISNUMBER(SEARCH("F", F22)))</formula>
    </cfRule>
  </conditionalFormatting>
  <conditionalFormatting sqref="G22:G23">
    <cfRule type="expression" dxfId="63" priority="16">
      <formula>NOT(ISNUMBER(SEARCH("B", G22)))</formula>
    </cfRule>
  </conditionalFormatting>
  <conditionalFormatting sqref="H22:H23">
    <cfRule type="expression" dxfId="62" priority="15">
      <formula>NOT(ISNUMBER(SEARCH("D", H22)))</formula>
    </cfRule>
  </conditionalFormatting>
  <conditionalFormatting sqref="D24:D25">
    <cfRule type="expression" dxfId="61" priority="14">
      <formula>NOT(ISNUMBER(SEARCH("D", D24)))</formula>
    </cfRule>
  </conditionalFormatting>
  <conditionalFormatting sqref="E24:E25">
    <cfRule type="expression" dxfId="60" priority="13">
      <formula>NOT(ISNUMBER(SEARCH("E", E24)))</formula>
    </cfRule>
  </conditionalFormatting>
  <conditionalFormatting sqref="F24:F25">
    <cfRule type="expression" dxfId="59" priority="12">
      <formula>NOT(ISNUMBER(SEARCH("C", F24)))</formula>
    </cfRule>
  </conditionalFormatting>
  <conditionalFormatting sqref="G24:G25">
    <cfRule type="expression" dxfId="58" priority="11">
      <formula>NOT(ISNUMBER(SEARCH("G", G24)))</formula>
    </cfRule>
  </conditionalFormatting>
  <conditionalFormatting sqref="H24:H25">
    <cfRule type="expression" dxfId="57" priority="10">
      <formula>NOT(ISNUMBER(SEARCH("F", H24)))</formula>
    </cfRule>
  </conditionalFormatting>
  <conditionalFormatting sqref="I34:J35">
    <cfRule type="expression" dxfId="56" priority="9">
      <formula>NOT(ISNUMBER(SEARCH("230.4", I34)))</formula>
    </cfRule>
  </conditionalFormatting>
  <conditionalFormatting sqref="I36:J37">
    <cfRule type="expression" dxfId="55" priority="8">
      <formula>NOT(ISNUMBER(SEARCH("85%", I36)))</formula>
    </cfRule>
  </conditionalFormatting>
  <conditionalFormatting sqref="D13">
    <cfRule type="expression" dxfId="54" priority="7">
      <formula>NOT(ISNUMBER(SEARCH("K", D13)))</formula>
    </cfRule>
  </conditionalFormatting>
  <conditionalFormatting sqref="E13:J13">
    <cfRule type="expression" dxfId="53" priority="6">
      <formula>NOT(ISNUMBER(SEARCH("K", E13)))</formula>
    </cfRule>
  </conditionalFormatting>
  <conditionalFormatting sqref="E16">
    <cfRule type="expression" dxfId="52" priority="5">
      <formula>NOT(ISNUMBER(SEARCH("K", E16)))</formula>
    </cfRule>
  </conditionalFormatting>
  <conditionalFormatting sqref="F16:I16">
    <cfRule type="expression" dxfId="51" priority="4">
      <formula>NOT(ISNUMBER(SEARCH("K", F16)))</formula>
    </cfRule>
  </conditionalFormatting>
  <conditionalFormatting sqref="E17:F17 H17:I17">
    <cfRule type="expression" dxfId="50" priority="3">
      <formula>NOT(ISNUMBER(SEARCH("K", E17)))</formula>
    </cfRule>
  </conditionalFormatting>
  <conditionalFormatting sqref="G17">
    <cfRule type="expression" dxfId="49" priority="1">
      <formula>NOT(ISNUMBER(SEARCH("K", G17)))</formula>
    </cfRule>
  </conditionalFormatting>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
  <sheetViews>
    <sheetView workbookViewId="0">
      <selection activeCell="O37" sqref="O37"/>
    </sheetView>
  </sheetViews>
  <sheetFormatPr defaultRowHeight="12.75"/>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V78"/>
  <sheetViews>
    <sheetView tabSelected="1" workbookViewId="0">
      <selection activeCell="H20" sqref="H20"/>
    </sheetView>
  </sheetViews>
  <sheetFormatPr defaultColWidth="12.7109375" defaultRowHeight="12.75"/>
  <cols>
    <col min="1" max="1" width="18.85546875" style="397" customWidth="1"/>
    <col min="2" max="2" width="11.7109375" style="397" customWidth="1"/>
    <col min="3" max="3" width="18.85546875" style="397" customWidth="1"/>
    <col min="4" max="4" width="13" style="397" customWidth="1"/>
    <col min="5" max="6" width="18.85546875" style="397" customWidth="1"/>
    <col min="7" max="7" width="13.42578125" style="397" customWidth="1"/>
    <col min="8" max="8" width="13.140625" style="397" customWidth="1"/>
    <col min="9" max="18" width="9" style="397" customWidth="1"/>
    <col min="19" max="28" width="18.85546875" style="397" customWidth="1"/>
    <col min="29" max="16384" width="12.7109375" style="397"/>
  </cols>
  <sheetData>
    <row r="1" spans="1:22" ht="15.75" customHeight="1">
      <c r="A1" s="695" t="s">
        <v>428</v>
      </c>
      <c r="B1" s="695" t="s">
        <v>275</v>
      </c>
      <c r="C1" s="695" t="s">
        <v>7</v>
      </c>
      <c r="D1" s="695" t="s">
        <v>742</v>
      </c>
      <c r="E1" s="695" t="s">
        <v>743</v>
      </c>
      <c r="F1" s="695" t="s">
        <v>744</v>
      </c>
      <c r="G1" s="695" t="s">
        <v>745</v>
      </c>
      <c r="H1" s="695" t="s">
        <v>746</v>
      </c>
      <c r="I1" s="695" t="s">
        <v>747</v>
      </c>
      <c r="J1" s="695" t="s">
        <v>748</v>
      </c>
      <c r="K1" s="695" t="s">
        <v>749</v>
      </c>
      <c r="L1" s="695" t="s">
        <v>750</v>
      </c>
      <c r="M1" s="695" t="s">
        <v>751</v>
      </c>
      <c r="N1" s="695" t="s">
        <v>752</v>
      </c>
      <c r="O1" s="695" t="s">
        <v>753</v>
      </c>
      <c r="P1" s="695" t="s">
        <v>754</v>
      </c>
      <c r="Q1" s="695" t="s">
        <v>755</v>
      </c>
      <c r="R1" s="695" t="s">
        <v>756</v>
      </c>
      <c r="S1" s="695" t="s">
        <v>757</v>
      </c>
      <c r="T1" s="695" t="s">
        <v>758</v>
      </c>
      <c r="U1" s="695" t="s">
        <v>759</v>
      </c>
      <c r="V1" s="695" t="s">
        <v>760</v>
      </c>
    </row>
    <row r="2" spans="1:22" ht="15.75" customHeight="1">
      <c r="A2" s="540">
        <v>45538.447146921295</v>
      </c>
      <c r="B2" s="390">
        <v>240112</v>
      </c>
      <c r="C2" s="390" t="s">
        <v>686</v>
      </c>
      <c r="D2" s="390" t="s">
        <v>761</v>
      </c>
      <c r="E2" s="390" t="s">
        <v>762</v>
      </c>
      <c r="F2" s="390" t="s">
        <v>763</v>
      </c>
      <c r="G2" s="390" t="s">
        <v>616</v>
      </c>
      <c r="H2" s="696">
        <v>45538</v>
      </c>
      <c r="I2" s="390">
        <v>3</v>
      </c>
      <c r="J2" s="390">
        <v>4</v>
      </c>
      <c r="K2" s="390">
        <v>3</v>
      </c>
      <c r="L2" s="390">
        <v>3</v>
      </c>
      <c r="M2" s="390">
        <v>3</v>
      </c>
      <c r="N2" s="390">
        <v>3</v>
      </c>
      <c r="O2" s="390">
        <v>3</v>
      </c>
      <c r="P2" s="390">
        <v>3</v>
      </c>
      <c r="Q2" s="390">
        <v>4</v>
      </c>
      <c r="R2" s="390">
        <v>3</v>
      </c>
      <c r="S2" s="390" t="s">
        <v>764</v>
      </c>
      <c r="T2" s="390" t="s">
        <v>765</v>
      </c>
      <c r="U2" s="390" t="s">
        <v>766</v>
      </c>
      <c r="V2" s="390" t="s">
        <v>767</v>
      </c>
    </row>
    <row r="3" spans="1:22" ht="15.75" customHeight="1">
      <c r="A3" s="540">
        <v>45538.447761828706</v>
      </c>
      <c r="B3" s="390">
        <v>824174</v>
      </c>
      <c r="C3" s="390" t="s">
        <v>629</v>
      </c>
      <c r="D3" s="390" t="s">
        <v>768</v>
      </c>
      <c r="E3" s="390" t="s">
        <v>709</v>
      </c>
      <c r="F3" s="390" t="s">
        <v>769</v>
      </c>
      <c r="G3" s="390" t="s">
        <v>616</v>
      </c>
      <c r="H3" s="696">
        <v>45538</v>
      </c>
      <c r="I3" s="390">
        <v>2</v>
      </c>
      <c r="J3" s="390">
        <v>1</v>
      </c>
      <c r="K3" s="390">
        <v>2</v>
      </c>
      <c r="L3" s="390">
        <v>3</v>
      </c>
      <c r="M3" s="390">
        <v>3</v>
      </c>
      <c r="N3" s="390">
        <v>3</v>
      </c>
      <c r="O3" s="390">
        <v>3</v>
      </c>
      <c r="P3" s="390">
        <v>3</v>
      </c>
      <c r="Q3" s="390">
        <v>3</v>
      </c>
      <c r="R3" s="390">
        <v>3</v>
      </c>
      <c r="S3" s="390" t="s">
        <v>770</v>
      </c>
      <c r="T3" s="390" t="s">
        <v>771</v>
      </c>
      <c r="U3" s="390" t="s">
        <v>772</v>
      </c>
      <c r="V3" s="390" t="s">
        <v>773</v>
      </c>
    </row>
    <row r="4" spans="1:22" ht="15.75" customHeight="1">
      <c r="A4" s="540">
        <v>45538.44912016204</v>
      </c>
      <c r="B4" s="390">
        <v>223608</v>
      </c>
      <c r="C4" s="390" t="s">
        <v>670</v>
      </c>
      <c r="D4" s="390" t="s">
        <v>774</v>
      </c>
      <c r="E4" s="390" t="s">
        <v>762</v>
      </c>
      <c r="F4" s="390" t="s">
        <v>763</v>
      </c>
      <c r="G4" s="390" t="s">
        <v>775</v>
      </c>
      <c r="H4" s="696">
        <v>45538</v>
      </c>
      <c r="I4" s="390">
        <v>4</v>
      </c>
      <c r="J4" s="390">
        <v>3</v>
      </c>
      <c r="K4" s="390">
        <v>3</v>
      </c>
      <c r="L4" s="390">
        <v>4</v>
      </c>
      <c r="M4" s="390">
        <v>3</v>
      </c>
      <c r="N4" s="390">
        <v>3</v>
      </c>
      <c r="O4" s="390">
        <v>3</v>
      </c>
      <c r="P4" s="390">
        <v>3</v>
      </c>
      <c r="Q4" s="390">
        <v>3</v>
      </c>
      <c r="R4" s="390">
        <v>3</v>
      </c>
      <c r="S4" s="390" t="s">
        <v>776</v>
      </c>
      <c r="T4" s="390" t="s">
        <v>777</v>
      </c>
      <c r="U4" s="390" t="s">
        <v>778</v>
      </c>
      <c r="V4" s="390" t="s">
        <v>779</v>
      </c>
    </row>
    <row r="5" spans="1:22" ht="15.75" customHeight="1">
      <c r="A5" s="540">
        <v>45538.449124652776</v>
      </c>
      <c r="B5" s="390">
        <v>221451</v>
      </c>
      <c r="C5" s="390" t="s">
        <v>713</v>
      </c>
      <c r="D5" s="390" t="s">
        <v>768</v>
      </c>
      <c r="E5" s="390" t="s">
        <v>762</v>
      </c>
      <c r="F5" s="390" t="s">
        <v>763</v>
      </c>
      <c r="G5" s="390" t="s">
        <v>616</v>
      </c>
      <c r="H5" s="696">
        <v>45538</v>
      </c>
      <c r="I5" s="390">
        <v>3</v>
      </c>
      <c r="J5" s="390">
        <v>3</v>
      </c>
      <c r="K5" s="390">
        <v>3</v>
      </c>
      <c r="L5" s="390">
        <v>4</v>
      </c>
      <c r="M5" s="390">
        <v>3</v>
      </c>
      <c r="N5" s="390">
        <v>3</v>
      </c>
      <c r="O5" s="390">
        <v>3</v>
      </c>
      <c r="P5" s="390">
        <v>3</v>
      </c>
      <c r="Q5" s="390">
        <v>3</v>
      </c>
      <c r="R5" s="390">
        <v>3</v>
      </c>
      <c r="S5" s="390" t="s">
        <v>780</v>
      </c>
      <c r="T5" s="390" t="s">
        <v>781</v>
      </c>
      <c r="U5" s="390" t="s">
        <v>782</v>
      </c>
      <c r="V5" s="390" t="s">
        <v>783</v>
      </c>
    </row>
    <row r="6" spans="1:22" ht="15.75" customHeight="1">
      <c r="A6" s="540">
        <v>45538.450176099534</v>
      </c>
      <c r="B6" s="390">
        <v>221812</v>
      </c>
      <c r="C6" s="390" t="s">
        <v>695</v>
      </c>
      <c r="D6" s="390" t="s">
        <v>642</v>
      </c>
      <c r="E6" s="390" t="s">
        <v>784</v>
      </c>
      <c r="F6" s="390" t="s">
        <v>785</v>
      </c>
      <c r="G6" s="390" t="s">
        <v>616</v>
      </c>
      <c r="H6" s="696">
        <v>45538</v>
      </c>
      <c r="I6" s="390">
        <v>3</v>
      </c>
      <c r="J6" s="390">
        <v>3</v>
      </c>
      <c r="K6" s="390">
        <v>3</v>
      </c>
      <c r="L6" s="390">
        <v>2</v>
      </c>
      <c r="M6" s="390">
        <v>3</v>
      </c>
      <c r="N6" s="390">
        <v>4</v>
      </c>
      <c r="O6" s="390">
        <v>4</v>
      </c>
      <c r="P6" s="390">
        <v>4</v>
      </c>
      <c r="Q6" s="390">
        <v>4</v>
      </c>
      <c r="R6" s="390">
        <v>3</v>
      </c>
      <c r="S6" s="390" t="s">
        <v>786</v>
      </c>
      <c r="T6" s="390" t="s">
        <v>787</v>
      </c>
      <c r="U6" s="390" t="s">
        <v>788</v>
      </c>
      <c r="V6" s="390" t="s">
        <v>789</v>
      </c>
    </row>
    <row r="7" spans="1:22" ht="15.75" customHeight="1">
      <c r="A7" s="540">
        <v>45538.450212488431</v>
      </c>
      <c r="B7" s="390">
        <v>222128</v>
      </c>
      <c r="C7" s="390" t="s">
        <v>716</v>
      </c>
      <c r="D7" s="390" t="s">
        <v>736</v>
      </c>
      <c r="E7" s="390" t="s">
        <v>762</v>
      </c>
      <c r="F7" s="390" t="s">
        <v>785</v>
      </c>
      <c r="G7" s="390" t="s">
        <v>616</v>
      </c>
      <c r="H7" s="696">
        <v>45538</v>
      </c>
      <c r="I7" s="390">
        <v>3</v>
      </c>
      <c r="J7" s="390">
        <v>3</v>
      </c>
      <c r="K7" s="390">
        <v>3</v>
      </c>
      <c r="L7" s="390">
        <v>4</v>
      </c>
      <c r="M7" s="390">
        <v>3</v>
      </c>
      <c r="N7" s="390">
        <v>3</v>
      </c>
      <c r="O7" s="390">
        <v>4</v>
      </c>
      <c r="P7" s="390">
        <v>3</v>
      </c>
      <c r="Q7" s="390">
        <v>3</v>
      </c>
      <c r="R7" s="390">
        <v>3</v>
      </c>
      <c r="S7" s="390" t="s">
        <v>790</v>
      </c>
      <c r="T7" s="390" t="s">
        <v>791</v>
      </c>
      <c r="U7" s="390" t="s">
        <v>792</v>
      </c>
      <c r="V7" s="390" t="s">
        <v>789</v>
      </c>
    </row>
    <row r="8" spans="1:22" ht="15.75" customHeight="1">
      <c r="A8" s="540">
        <v>45538.450902719909</v>
      </c>
      <c r="B8" s="390">
        <v>240111</v>
      </c>
      <c r="C8" s="390" t="s">
        <v>694</v>
      </c>
      <c r="D8" s="390" t="s">
        <v>793</v>
      </c>
      <c r="E8" s="390" t="s">
        <v>762</v>
      </c>
      <c r="F8" s="390" t="s">
        <v>794</v>
      </c>
      <c r="G8" s="390" t="s">
        <v>795</v>
      </c>
      <c r="H8" s="696">
        <v>45538</v>
      </c>
      <c r="I8" s="390">
        <v>4</v>
      </c>
      <c r="J8" s="390">
        <v>3</v>
      </c>
      <c r="K8" s="390">
        <v>4</v>
      </c>
      <c r="L8" s="390">
        <v>3</v>
      </c>
      <c r="M8" s="390">
        <v>4</v>
      </c>
      <c r="N8" s="390">
        <v>3</v>
      </c>
      <c r="O8" s="390">
        <v>3</v>
      </c>
      <c r="P8" s="390">
        <v>4</v>
      </c>
      <c r="Q8" s="390">
        <v>4</v>
      </c>
      <c r="R8" s="390">
        <v>4</v>
      </c>
      <c r="S8" s="390" t="s">
        <v>796</v>
      </c>
      <c r="T8" s="390" t="s">
        <v>797</v>
      </c>
      <c r="U8" s="390" t="s">
        <v>798</v>
      </c>
      <c r="V8" s="390" t="s">
        <v>799</v>
      </c>
    </row>
    <row r="9" spans="1:22" ht="15.75" customHeight="1">
      <c r="A9" s="540">
        <v>45538.451892974539</v>
      </c>
      <c r="B9" s="390">
        <v>222913</v>
      </c>
      <c r="C9" s="390" t="s">
        <v>721</v>
      </c>
      <c r="D9" s="390" t="s">
        <v>642</v>
      </c>
      <c r="E9" s="390" t="s">
        <v>762</v>
      </c>
      <c r="F9" s="390" t="s">
        <v>800</v>
      </c>
      <c r="G9" s="390" t="s">
        <v>616</v>
      </c>
      <c r="H9" s="696">
        <v>45538</v>
      </c>
      <c r="I9" s="390">
        <v>4</v>
      </c>
      <c r="J9" s="390">
        <v>4</v>
      </c>
      <c r="K9" s="390">
        <v>4</v>
      </c>
      <c r="L9" s="390">
        <v>4</v>
      </c>
      <c r="M9" s="390">
        <v>4</v>
      </c>
      <c r="N9" s="390">
        <v>4</v>
      </c>
      <c r="O9" s="390">
        <v>4</v>
      </c>
      <c r="P9" s="390">
        <v>4</v>
      </c>
      <c r="Q9" s="390">
        <v>4</v>
      </c>
      <c r="R9" s="390">
        <v>4</v>
      </c>
      <c r="S9" s="390" t="s">
        <v>801</v>
      </c>
      <c r="T9" s="390" t="s">
        <v>802</v>
      </c>
      <c r="U9" s="390" t="s">
        <v>803</v>
      </c>
      <c r="V9" s="390" t="s">
        <v>779</v>
      </c>
    </row>
    <row r="10" spans="1:22" ht="15.75" customHeight="1">
      <c r="A10" s="540">
        <v>45538.452058796298</v>
      </c>
      <c r="B10" s="390">
        <v>222312</v>
      </c>
      <c r="C10" s="390" t="s">
        <v>659</v>
      </c>
      <c r="D10" s="390" t="s">
        <v>768</v>
      </c>
      <c r="E10" s="390" t="s">
        <v>762</v>
      </c>
      <c r="F10" s="390" t="s">
        <v>659</v>
      </c>
      <c r="G10" s="390" t="s">
        <v>616</v>
      </c>
      <c r="H10" s="696">
        <v>45538</v>
      </c>
      <c r="I10" s="390">
        <v>3</v>
      </c>
      <c r="J10" s="390">
        <v>3</v>
      </c>
      <c r="K10" s="390">
        <v>3</v>
      </c>
      <c r="L10" s="390">
        <v>2</v>
      </c>
      <c r="M10" s="390">
        <v>3</v>
      </c>
      <c r="N10" s="390">
        <v>3</v>
      </c>
      <c r="O10" s="390">
        <v>2</v>
      </c>
      <c r="P10" s="390">
        <v>3</v>
      </c>
      <c r="Q10" s="390">
        <v>3</v>
      </c>
      <c r="R10" s="390">
        <v>3</v>
      </c>
      <c r="S10" s="390" t="s">
        <v>804</v>
      </c>
      <c r="T10" s="390" t="s">
        <v>805</v>
      </c>
      <c r="U10" s="390" t="s">
        <v>806</v>
      </c>
      <c r="V10" s="390" t="s">
        <v>807</v>
      </c>
    </row>
    <row r="11" spans="1:22" ht="15.75" customHeight="1"/>
    <row r="12" spans="1:22" ht="15.75" customHeight="1"/>
    <row r="13" spans="1:22" ht="15.75" customHeight="1"/>
    <row r="14" spans="1:22" ht="15.75" customHeight="1"/>
    <row r="15" spans="1:22" ht="15.75" customHeight="1"/>
    <row r="16" spans="1:2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FF0000"/>
  </sheetPr>
  <dimension ref="A2:K19"/>
  <sheetViews>
    <sheetView showGridLines="0" zoomScaleNormal="100" workbookViewId="0">
      <selection activeCell="M32" sqref="M32"/>
    </sheetView>
  </sheetViews>
  <sheetFormatPr defaultColWidth="9.140625" defaultRowHeight="15"/>
  <cols>
    <col min="1" max="1" width="6.28515625" style="1" customWidth="1"/>
    <col min="2" max="3" width="16.140625" style="1" customWidth="1"/>
    <col min="4" max="5" width="18" style="2" customWidth="1"/>
    <col min="6" max="6" width="52.140625" style="1" customWidth="1"/>
    <col min="7" max="16384" width="9.140625" style="1"/>
  </cols>
  <sheetData>
    <row r="2" spans="1:11">
      <c r="C2" s="229"/>
      <c r="D2" s="229"/>
      <c r="E2" s="229"/>
    </row>
    <row r="3" spans="1:11">
      <c r="C3" s="836"/>
      <c r="D3" s="837"/>
      <c r="E3" s="835"/>
    </row>
    <row r="4" spans="1:11">
      <c r="C4" s="835"/>
      <c r="D4" s="835"/>
      <c r="E4" s="835"/>
    </row>
    <row r="5" spans="1:11">
      <c r="C5" s="835"/>
      <c r="D5" s="835"/>
      <c r="E5" s="835"/>
      <c r="H5" s="835"/>
      <c r="I5" s="835"/>
      <c r="J5" s="835"/>
      <c r="K5" s="835"/>
    </row>
    <row r="6" spans="1:11">
      <c r="C6" s="835"/>
      <c r="D6" s="835"/>
      <c r="E6" s="835"/>
    </row>
    <row r="7" spans="1:11">
      <c r="C7" s="835"/>
      <c r="D7" s="835"/>
      <c r="E7" s="835"/>
    </row>
    <row r="8" spans="1:11" ht="23.25">
      <c r="A8" s="760" t="s">
        <v>14</v>
      </c>
      <c r="B8" s="760"/>
      <c r="C8" s="760"/>
      <c r="D8" s="760"/>
      <c r="E8" s="760"/>
      <c r="F8" s="760"/>
    </row>
    <row r="9" spans="1:11">
      <c r="E9" s="209" t="s">
        <v>206</v>
      </c>
      <c r="F9" s="210" t="e">
        <f>#REF!</f>
        <v>#REF!</v>
      </c>
    </row>
    <row r="10" spans="1:11" ht="15" customHeight="1">
      <c r="A10" s="761" t="s">
        <v>0</v>
      </c>
      <c r="B10" s="761" t="s">
        <v>7</v>
      </c>
      <c r="C10" s="763" t="s">
        <v>8</v>
      </c>
      <c r="D10" s="764"/>
      <c r="E10" s="761" t="s">
        <v>9</v>
      </c>
      <c r="F10" s="3" t="s">
        <v>10</v>
      </c>
    </row>
    <row r="11" spans="1:11">
      <c r="A11" s="762"/>
      <c r="B11" s="762"/>
      <c r="C11" s="4" t="s">
        <v>11</v>
      </c>
      <c r="D11" s="4" t="s">
        <v>12</v>
      </c>
      <c r="E11" s="762"/>
      <c r="F11" s="5" t="s">
        <v>13</v>
      </c>
    </row>
    <row r="12" spans="1:11">
      <c r="A12" s="761">
        <v>1</v>
      </c>
      <c r="B12" s="768" t="e">
        <f>#REF!</f>
        <v>#REF!</v>
      </c>
      <c r="C12" s="771" t="e">
        <f>#REF!</f>
        <v>#REF!</v>
      </c>
      <c r="D12" s="771" t="e">
        <f>#REF!</f>
        <v>#REF!</v>
      </c>
      <c r="E12" s="777" t="e">
        <f>IF(D12="","",IF(D12&lt;80,"D",IF(D12&lt;86,"C",IF(D12&lt;90,"B",IF(D12&lt;100,"A","S")))))</f>
        <v>#REF!</v>
      </c>
      <c r="F12" s="838" t="s">
        <v>260</v>
      </c>
    </row>
    <row r="13" spans="1:11">
      <c r="A13" s="767"/>
      <c r="B13" s="769"/>
      <c r="C13" s="772"/>
      <c r="D13" s="772"/>
      <c r="E13" s="778" t="str">
        <f>IF(D13="","",IF(D13&lt;30,"D",IF(D13&lt;43,"C",IF(D13&lt;47,"B",IF(D13&lt;49,"A","S")))))</f>
        <v/>
      </c>
      <c r="F13" s="839"/>
    </row>
    <row r="14" spans="1:11">
      <c r="A14" s="767"/>
      <c r="B14" s="769"/>
      <c r="C14" s="772"/>
      <c r="D14" s="772"/>
      <c r="E14" s="778" t="str">
        <f>IF(D14="","",IF(D14&lt;30,"D",IF(D14&lt;43,"C",IF(D14&lt;47,"B",IF(D14&lt;49,"A","S")))))</f>
        <v/>
      </c>
      <c r="F14" s="839"/>
    </row>
    <row r="15" spans="1:11">
      <c r="A15" s="762"/>
      <c r="B15" s="770"/>
      <c r="C15" s="773"/>
      <c r="D15" s="773"/>
      <c r="E15" s="779" t="str">
        <f>IF(D15="","",IF(D15&lt;30,"D",IF(D15&lt;43,"C",IF(D15&lt;47,"B",IF(D15&lt;49,"A","S")))))</f>
        <v/>
      </c>
      <c r="F15" s="840"/>
    </row>
    <row r="16" spans="1:11">
      <c r="F16" s="7" t="s">
        <v>266</v>
      </c>
    </row>
    <row r="19" spans="8:11">
      <c r="H19" s="835"/>
      <c r="I19" s="835"/>
      <c r="J19" s="835"/>
      <c r="K19" s="835"/>
    </row>
  </sheetData>
  <mergeCells count="18">
    <mergeCell ref="H19:I19"/>
    <mergeCell ref="J19:K19"/>
    <mergeCell ref="A8:F8"/>
    <mergeCell ref="A10:A11"/>
    <mergeCell ref="B10:B11"/>
    <mergeCell ref="C10:D10"/>
    <mergeCell ref="E10:E11"/>
    <mergeCell ref="A12:A15"/>
    <mergeCell ref="E12:E15"/>
    <mergeCell ref="F12:F15"/>
    <mergeCell ref="D12:D15"/>
    <mergeCell ref="C12:C15"/>
    <mergeCell ref="B12:B15"/>
    <mergeCell ref="H5:I5"/>
    <mergeCell ref="J5:K5"/>
    <mergeCell ref="C3:C7"/>
    <mergeCell ref="D3:D7"/>
    <mergeCell ref="E3:E7"/>
  </mergeCells>
  <pageMargins left="1.2649999999999999" right="0.7" top="0.75" bottom="0.75" header="0.3" footer="0.3"/>
  <pageSetup paperSize="9" scale="91" orientation="landscape" horizontalDpi="4294967293" verticalDpi="4294967293"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L59"/>
  <sheetViews>
    <sheetView showGridLines="0" workbookViewId="0">
      <selection activeCell="P38" sqref="P38"/>
    </sheetView>
  </sheetViews>
  <sheetFormatPr defaultRowHeight="12.75"/>
  <cols>
    <col min="2" max="2" width="12.28515625" customWidth="1"/>
    <col min="3" max="3" width="28.5703125" customWidth="1"/>
    <col min="4" max="4" width="13.28515625" customWidth="1"/>
    <col min="5" max="9" width="11.5703125" customWidth="1"/>
  </cols>
  <sheetData>
    <row r="2" spans="1:12" ht="15.75">
      <c r="B2" s="302" t="s">
        <v>352</v>
      </c>
      <c r="E2" s="302" t="s">
        <v>353</v>
      </c>
    </row>
    <row r="3" spans="1:12" ht="15">
      <c r="B3" s="303" t="s">
        <v>354</v>
      </c>
      <c r="C3" s="304" t="s">
        <v>355</v>
      </c>
      <c r="E3" s="305" t="s">
        <v>356</v>
      </c>
      <c r="F3" s="305" t="s">
        <v>357</v>
      </c>
      <c r="G3" s="305" t="s">
        <v>358</v>
      </c>
    </row>
    <row r="4" spans="1:12">
      <c r="B4" s="306" t="s">
        <v>359</v>
      </c>
      <c r="C4" s="307" t="s">
        <v>577</v>
      </c>
      <c r="E4" s="308" t="s">
        <v>360</v>
      </c>
      <c r="F4" s="371">
        <v>100</v>
      </c>
      <c r="G4" s="308" t="s">
        <v>361</v>
      </c>
    </row>
    <row r="5" spans="1:12">
      <c r="B5" s="306" t="s">
        <v>258</v>
      </c>
      <c r="C5" s="488" t="s">
        <v>627</v>
      </c>
      <c r="E5" s="308" t="s">
        <v>362</v>
      </c>
      <c r="F5" s="308" t="s">
        <v>363</v>
      </c>
      <c r="G5" s="308" t="s">
        <v>361</v>
      </c>
    </row>
    <row r="6" spans="1:12">
      <c r="B6" s="306" t="s">
        <v>364</v>
      </c>
      <c r="C6" s="307" t="s">
        <v>365</v>
      </c>
      <c r="E6" s="308" t="s">
        <v>366</v>
      </c>
      <c r="F6" s="308" t="s">
        <v>367</v>
      </c>
      <c r="G6" s="308" t="s">
        <v>361</v>
      </c>
    </row>
    <row r="7" spans="1:12">
      <c r="B7" s="306" t="s">
        <v>368</v>
      </c>
      <c r="C7" s="488" t="s">
        <v>626</v>
      </c>
      <c r="E7" s="309" t="s">
        <v>369</v>
      </c>
      <c r="F7" s="309" t="s">
        <v>370</v>
      </c>
      <c r="G7" s="309" t="s">
        <v>371</v>
      </c>
    </row>
    <row r="8" spans="1:12">
      <c r="B8" s="306" t="s">
        <v>372</v>
      </c>
      <c r="C8" s="307" t="s">
        <v>373</v>
      </c>
    </row>
    <row r="9" spans="1:12">
      <c r="B9" s="310" t="s">
        <v>123</v>
      </c>
      <c r="C9" s="311" t="s">
        <v>334</v>
      </c>
    </row>
    <row r="11" spans="1:12" ht="18.75">
      <c r="A11" s="312" t="s">
        <v>374</v>
      </c>
    </row>
    <row r="12" spans="1:12" ht="15">
      <c r="A12" s="313" t="s">
        <v>375</v>
      </c>
      <c r="B12" s="313" t="s">
        <v>275</v>
      </c>
      <c r="C12" s="313" t="s">
        <v>376</v>
      </c>
      <c r="D12" s="314" t="s">
        <v>377</v>
      </c>
      <c r="E12" s="313" t="s">
        <v>378</v>
      </c>
      <c r="F12" s="313" t="s">
        <v>379</v>
      </c>
      <c r="G12" s="313" t="s">
        <v>380</v>
      </c>
      <c r="H12" s="313" t="s">
        <v>381</v>
      </c>
      <c r="I12" s="313" t="s">
        <v>358</v>
      </c>
      <c r="J12" s="315" t="s">
        <v>356</v>
      </c>
      <c r="K12" s="370"/>
      <c r="L12" s="369"/>
    </row>
    <row r="13" spans="1:12">
      <c r="A13" s="316">
        <v>1</v>
      </c>
      <c r="B13" s="371">
        <f>PESERTA!B9</f>
        <v>824174</v>
      </c>
      <c r="C13" s="308" t="str">
        <f>PESERTA!C9</f>
        <v>SATRIA ASNADI</v>
      </c>
      <c r="D13" s="317">
        <f>HLOOKUP($B13,'TRAINING SCHEDULE'!$K$8:$AC$33,25,0)</f>
        <v>1</v>
      </c>
      <c r="E13" s="308">
        <v>68</v>
      </c>
      <c r="F13" s="308">
        <v>98</v>
      </c>
      <c r="G13" s="308">
        <v>100</v>
      </c>
      <c r="H13" s="308" t="str">
        <f t="shared" ref="H13:H25" si="0">IF(G13&lt;80,"Remedial","")</f>
        <v/>
      </c>
      <c r="I13" s="308" t="str">
        <f>IF(MAX(F13:H13)&gt;=80,"PASS","FAIL")</f>
        <v>PASS</v>
      </c>
      <c r="J13" s="308" t="str">
        <f>IF(MAX(F13:H13)=100,"S",IF(MAX(F13:H13)&gt;=90,"A",IF(MAX(F13:H13)&gt;=80,"B","C")))</f>
        <v>S</v>
      </c>
    </row>
    <row r="14" spans="1:12">
      <c r="A14" s="316">
        <v>2</v>
      </c>
      <c r="B14" s="371">
        <f>PESERTA!B10</f>
        <v>240111</v>
      </c>
      <c r="C14" s="308" t="str">
        <f>PESERTA!C10</f>
        <v>ADIT APRILA</v>
      </c>
      <c r="D14" s="317">
        <f>HLOOKUP($B14,'TRAINING SCHEDULE'!$K$8:$AC$33,25,0)</f>
        <v>1</v>
      </c>
      <c r="E14" s="308">
        <v>63</v>
      </c>
      <c r="F14" s="308">
        <v>100</v>
      </c>
      <c r="G14" s="308" t="str">
        <f t="shared" ref="G14:G29" si="1">IF(F14&lt;80,"Remedial","")</f>
        <v/>
      </c>
      <c r="H14" s="308" t="str">
        <f t="shared" si="0"/>
        <v/>
      </c>
      <c r="I14" s="308" t="str">
        <f t="shared" ref="I14:I19" si="2">IF(MAX(F14:H14)&gt;=80,"PASS","FAIL")</f>
        <v>PASS</v>
      </c>
      <c r="J14" s="308" t="str">
        <f t="shared" ref="J14:J19" si="3">IF(MAX(F14:H14)=100,"S",IF(MAX(F14:H14)&gt;=90,"A",IF(MAX(F14:H14)&gt;=80,"B","C")))</f>
        <v>S</v>
      </c>
    </row>
    <row r="15" spans="1:12">
      <c r="A15" s="316">
        <v>3</v>
      </c>
      <c r="B15" s="371">
        <f>PESERTA!B11</f>
        <v>221812</v>
      </c>
      <c r="C15" s="308" t="str">
        <f>PESERTA!C11</f>
        <v>ABDUL SAHAB</v>
      </c>
      <c r="D15" s="317">
        <f>HLOOKUP($B15,'TRAINING SCHEDULE'!$K$8:$AC$33,25,0)</f>
        <v>1</v>
      </c>
      <c r="E15" s="308">
        <v>62</v>
      </c>
      <c r="F15" s="308">
        <v>98</v>
      </c>
      <c r="G15" s="308">
        <v>100</v>
      </c>
      <c r="H15" s="308" t="str">
        <f t="shared" si="0"/>
        <v/>
      </c>
      <c r="I15" s="308" t="str">
        <f t="shared" si="2"/>
        <v>PASS</v>
      </c>
      <c r="J15" s="308" t="str">
        <f>IF(MAX(F15:H15)=100,"S",IF(MAX(F15:H15)&gt;=90,"A",IF(MAX(F15:H15)&gt;=80,"B","C")))</f>
        <v>S</v>
      </c>
    </row>
    <row r="16" spans="1:12">
      <c r="A16" s="316">
        <v>4</v>
      </c>
      <c r="B16" s="371">
        <f>PESERTA!B12</f>
        <v>222128</v>
      </c>
      <c r="C16" s="308" t="str">
        <f>PESERTA!C12</f>
        <v>ICHA PERMATA SARI</v>
      </c>
      <c r="D16" s="317">
        <f>HLOOKUP($B16,'TRAINING SCHEDULE'!$K$8:$AC$33,25,0)</f>
        <v>1</v>
      </c>
      <c r="E16" s="308">
        <v>60</v>
      </c>
      <c r="F16" s="308">
        <v>99</v>
      </c>
      <c r="G16" s="308">
        <v>100</v>
      </c>
      <c r="H16" s="308" t="str">
        <f t="shared" si="0"/>
        <v/>
      </c>
      <c r="I16" s="308" t="str">
        <f t="shared" si="2"/>
        <v>PASS</v>
      </c>
      <c r="J16" s="308" t="str">
        <f t="shared" si="3"/>
        <v>S</v>
      </c>
    </row>
    <row r="17" spans="1:10">
      <c r="A17" s="316">
        <v>5</v>
      </c>
      <c r="B17" s="371">
        <f>PESERTA!B13</f>
        <v>222312</v>
      </c>
      <c r="C17" s="308" t="str">
        <f>PESERTA!C13</f>
        <v>ELISA SIAHAAN</v>
      </c>
      <c r="D17" s="317">
        <f>HLOOKUP($B17,'TRAINING SCHEDULE'!$K$8:$AC$33,25,0)</f>
        <v>1</v>
      </c>
      <c r="E17" s="308">
        <v>63</v>
      </c>
      <c r="F17" s="308">
        <v>100</v>
      </c>
      <c r="G17" s="308" t="str">
        <f t="shared" si="1"/>
        <v/>
      </c>
      <c r="H17" s="308" t="str">
        <f t="shared" si="0"/>
        <v/>
      </c>
      <c r="I17" s="308" t="str">
        <f t="shared" si="2"/>
        <v>PASS</v>
      </c>
      <c r="J17" s="308" t="str">
        <f t="shared" si="3"/>
        <v>S</v>
      </c>
    </row>
    <row r="18" spans="1:10">
      <c r="A18" s="316">
        <v>6</v>
      </c>
      <c r="B18" s="371">
        <f>PESERTA!B14</f>
        <v>221451</v>
      </c>
      <c r="C18" s="308" t="str">
        <f>PESERTA!C14</f>
        <v>ROHMAD RIZKI ABDUL S</v>
      </c>
      <c r="D18" s="317">
        <f>HLOOKUP($B18,'TRAINING SCHEDULE'!$K$8:$AC$33,25,0)</f>
        <v>1</v>
      </c>
      <c r="E18" s="308">
        <v>68</v>
      </c>
      <c r="F18" s="308">
        <v>100</v>
      </c>
      <c r="G18" s="308" t="str">
        <f t="shared" si="1"/>
        <v/>
      </c>
      <c r="H18" s="308" t="str">
        <f t="shared" si="0"/>
        <v/>
      </c>
      <c r="I18" s="308" t="str">
        <f t="shared" si="2"/>
        <v>PASS</v>
      </c>
      <c r="J18" s="308" t="str">
        <f t="shared" si="3"/>
        <v>S</v>
      </c>
    </row>
    <row r="19" spans="1:10">
      <c r="A19" s="316">
        <v>7</v>
      </c>
      <c r="B19" s="371">
        <f>PESERTA!B15</f>
        <v>223608</v>
      </c>
      <c r="C19" s="308" t="str">
        <f>PESERTA!C15</f>
        <v>SINTA MELIA</v>
      </c>
      <c r="D19" s="317">
        <f>HLOOKUP($B19,'TRAINING SCHEDULE'!$K$8:$AC$33,25,0)</f>
        <v>1</v>
      </c>
      <c r="E19" s="308">
        <v>57</v>
      </c>
      <c r="F19" s="308">
        <v>97</v>
      </c>
      <c r="G19" s="308">
        <v>100</v>
      </c>
      <c r="H19" s="308" t="str">
        <f t="shared" si="0"/>
        <v/>
      </c>
      <c r="I19" s="308" t="str">
        <f t="shared" si="2"/>
        <v>PASS</v>
      </c>
      <c r="J19" s="308" t="str">
        <f t="shared" si="3"/>
        <v>S</v>
      </c>
    </row>
    <row r="20" spans="1:10">
      <c r="A20" s="316">
        <v>8</v>
      </c>
      <c r="B20" s="371">
        <f>PESERTA!B16</f>
        <v>222913</v>
      </c>
      <c r="C20" s="308" t="str">
        <f>PESERTA!C16</f>
        <v>ISWARA FRISKA NAINGGOLAN</v>
      </c>
      <c r="D20" s="317">
        <f>HLOOKUP($B20,'TRAINING SCHEDULE'!$K$8:$AC$33,25,0)</f>
        <v>1</v>
      </c>
      <c r="E20" s="308">
        <v>53</v>
      </c>
      <c r="F20" s="308">
        <v>95</v>
      </c>
      <c r="G20" s="308">
        <v>100</v>
      </c>
      <c r="H20" s="308" t="str">
        <f t="shared" si="0"/>
        <v/>
      </c>
      <c r="I20" s="308" t="str">
        <f t="shared" ref="I20:I28" si="4">IF(MAX(F20:H20)&gt;=80,"PASS","FAIL")</f>
        <v>PASS</v>
      </c>
      <c r="J20" s="308" t="str">
        <f t="shared" ref="J20:J28" si="5">IF(MAX(F20:H20)=100,"S",IF(MAX(F20:H20)&gt;=90,"A",IF(MAX(F20:H20)&gt;=80,"B","C")))</f>
        <v>S</v>
      </c>
    </row>
    <row r="21" spans="1:10">
      <c r="A21" s="316">
        <v>9</v>
      </c>
      <c r="B21" s="371">
        <f>PESERTA!B17</f>
        <v>223195</v>
      </c>
      <c r="C21" s="308" t="str">
        <f>PESERTA!C17</f>
        <v>RIVO RAMADHAN TANJUNG</v>
      </c>
      <c r="D21" s="317">
        <f>HLOOKUP($B21,'TRAINING SCHEDULE'!$K$8:$AC$33,25,0)</f>
        <v>1</v>
      </c>
      <c r="E21" s="308">
        <v>60</v>
      </c>
      <c r="F21" s="308">
        <v>98</v>
      </c>
      <c r="G21" s="308">
        <v>100</v>
      </c>
      <c r="H21" s="308" t="str">
        <f t="shared" si="0"/>
        <v/>
      </c>
      <c r="I21" s="308" t="str">
        <f t="shared" si="4"/>
        <v>PASS</v>
      </c>
      <c r="J21" s="308" t="str">
        <f t="shared" si="5"/>
        <v>S</v>
      </c>
    </row>
    <row r="22" spans="1:10">
      <c r="A22" s="316">
        <v>10</v>
      </c>
      <c r="B22" s="371">
        <f>PESERTA!B18</f>
        <v>240112</v>
      </c>
      <c r="C22" s="308" t="str">
        <f>PESERTA!C18</f>
        <v>ANNISA ZAKIYA FIRJA</v>
      </c>
      <c r="D22" s="317">
        <f>HLOOKUP($B22,'TRAINING SCHEDULE'!$K$8:$AC$33,25,0)</f>
        <v>1</v>
      </c>
      <c r="E22" s="308">
        <v>50</v>
      </c>
      <c r="F22" s="308">
        <v>100</v>
      </c>
      <c r="G22" s="308" t="str">
        <f t="shared" si="1"/>
        <v/>
      </c>
      <c r="H22" s="308" t="str">
        <f t="shared" si="0"/>
        <v/>
      </c>
      <c r="I22" s="308" t="str">
        <f t="shared" si="4"/>
        <v>PASS</v>
      </c>
      <c r="J22" s="308" t="str">
        <f t="shared" si="5"/>
        <v>S</v>
      </c>
    </row>
    <row r="23" spans="1:10" hidden="1">
      <c r="A23" s="316"/>
      <c r="B23" s="371"/>
      <c r="C23" s="308">
        <f>PESERTA!C19</f>
        <v>0</v>
      </c>
      <c r="D23" s="317">
        <f>HLOOKUP($B23,'TRAINING SCHEDULE'!$K$8:$AC$33,25,0)</f>
        <v>1</v>
      </c>
      <c r="E23" s="308"/>
      <c r="F23" s="308"/>
      <c r="G23" s="308" t="str">
        <f t="shared" si="1"/>
        <v>Remedial</v>
      </c>
      <c r="H23" s="308" t="str">
        <f t="shared" si="0"/>
        <v/>
      </c>
      <c r="I23" s="308" t="str">
        <f t="shared" si="4"/>
        <v>FAIL</v>
      </c>
      <c r="J23" s="308" t="str">
        <f t="shared" si="5"/>
        <v>C</v>
      </c>
    </row>
    <row r="24" spans="1:10" hidden="1">
      <c r="A24" s="316"/>
      <c r="B24" s="371"/>
      <c r="C24" s="308">
        <f>PESERTA!C20</f>
        <v>0</v>
      </c>
      <c r="D24" s="317">
        <f>HLOOKUP($B24,'TRAINING SCHEDULE'!$K$8:$AC$33,25,0)</f>
        <v>1</v>
      </c>
      <c r="E24" s="308"/>
      <c r="F24" s="308"/>
      <c r="G24" s="308" t="str">
        <f t="shared" si="1"/>
        <v>Remedial</v>
      </c>
      <c r="H24" s="308" t="str">
        <f t="shared" si="0"/>
        <v/>
      </c>
      <c r="I24" s="308" t="str">
        <f t="shared" si="4"/>
        <v>FAIL</v>
      </c>
      <c r="J24" s="308" t="str">
        <f t="shared" si="5"/>
        <v>C</v>
      </c>
    </row>
    <row r="25" spans="1:10" hidden="1">
      <c r="A25" s="316"/>
      <c r="B25" s="371"/>
      <c r="C25" s="308">
        <f>PESERTA!C21</f>
        <v>0</v>
      </c>
      <c r="D25" s="317">
        <f>HLOOKUP($B25,'TRAINING SCHEDULE'!$K$8:$AC$33,25,0)</f>
        <v>1</v>
      </c>
      <c r="E25" s="308"/>
      <c r="F25" s="308"/>
      <c r="G25" s="308" t="str">
        <f t="shared" si="1"/>
        <v>Remedial</v>
      </c>
      <c r="H25" s="308" t="str">
        <f t="shared" si="0"/>
        <v/>
      </c>
      <c r="I25" s="308" t="str">
        <f t="shared" si="4"/>
        <v>FAIL</v>
      </c>
      <c r="J25" s="308" t="str">
        <f t="shared" si="5"/>
        <v>C</v>
      </c>
    </row>
    <row r="26" spans="1:10" hidden="1">
      <c r="A26" s="316"/>
      <c r="B26" s="371"/>
      <c r="C26" s="308">
        <f>PESERTA!C22</f>
        <v>0</v>
      </c>
      <c r="D26" s="317">
        <f>HLOOKUP($B26,'TRAINING SCHEDULE'!$K$8:$AC$33,25,0)</f>
        <v>1</v>
      </c>
      <c r="E26" s="308"/>
      <c r="F26" s="308"/>
      <c r="G26" s="308" t="str">
        <f t="shared" si="1"/>
        <v>Remedial</v>
      </c>
      <c r="H26" s="308" t="str">
        <f>IF(G26&lt;80,"Remedial","")</f>
        <v/>
      </c>
      <c r="I26" s="308" t="str">
        <f t="shared" si="4"/>
        <v>FAIL</v>
      </c>
      <c r="J26" s="308" t="str">
        <f t="shared" si="5"/>
        <v>C</v>
      </c>
    </row>
    <row r="27" spans="1:10" hidden="1">
      <c r="A27" s="316"/>
      <c r="B27" s="371"/>
      <c r="C27" s="308">
        <f>PESERTA!C23</f>
        <v>0</v>
      </c>
      <c r="D27" s="317">
        <f>HLOOKUP($B27,'TRAINING SCHEDULE'!$K$8:$AC$33,25,0)</f>
        <v>1</v>
      </c>
      <c r="E27" s="308"/>
      <c r="F27" s="308"/>
      <c r="G27" s="308" t="str">
        <f t="shared" si="1"/>
        <v>Remedial</v>
      </c>
      <c r="H27" s="308" t="str">
        <f>IF(G27&lt;80,"Remedial","")</f>
        <v/>
      </c>
      <c r="I27" s="308" t="str">
        <f t="shared" si="4"/>
        <v>FAIL</v>
      </c>
      <c r="J27" s="308" t="str">
        <f t="shared" si="5"/>
        <v>C</v>
      </c>
    </row>
    <row r="28" spans="1:10" hidden="1">
      <c r="A28" s="316"/>
      <c r="B28" s="371"/>
      <c r="C28" s="308">
        <f>PESERTA!C24</f>
        <v>0</v>
      </c>
      <c r="D28" s="317">
        <f>HLOOKUP($B28,'TRAINING SCHEDULE'!$K$8:$AC$33,25,0)</f>
        <v>1</v>
      </c>
      <c r="E28" s="308"/>
      <c r="F28" s="308"/>
      <c r="G28" s="308" t="str">
        <f t="shared" si="1"/>
        <v>Remedial</v>
      </c>
      <c r="H28" s="308" t="str">
        <f>IF(G28&lt;80,"Remedial","")</f>
        <v/>
      </c>
      <c r="I28" s="308" t="str">
        <f t="shared" si="4"/>
        <v>FAIL</v>
      </c>
      <c r="J28" s="308" t="str">
        <f t="shared" si="5"/>
        <v>C</v>
      </c>
    </row>
    <row r="29" spans="1:10" hidden="1">
      <c r="A29" s="316"/>
      <c r="B29" s="371"/>
      <c r="C29" s="308">
        <f>PESERTA!C25</f>
        <v>0</v>
      </c>
      <c r="D29" s="317">
        <f>HLOOKUP($B29,'TRAINING SCHEDULE'!$K$8:$AC$33,25,0)</f>
        <v>1</v>
      </c>
      <c r="E29" s="308"/>
      <c r="F29" s="308"/>
      <c r="G29" s="308" t="str">
        <f t="shared" si="1"/>
        <v>Remedial</v>
      </c>
      <c r="H29" s="308" t="str">
        <f t="shared" ref="G29:H31" si="6">IF(G29&lt;80,"Remedial","")</f>
        <v/>
      </c>
      <c r="I29" s="308" t="str">
        <f>IF(MAX(F29:H29)&gt;=80,"PASS","FAIL")</f>
        <v>FAIL</v>
      </c>
      <c r="J29" s="308" t="str">
        <f>IF(MAX(F29:H29)=100,"S",IF(MAX(F29:H29)&gt;=90,"A",IF(MAX(F29:H29)&gt;=80,"B","C")))</f>
        <v>C</v>
      </c>
    </row>
    <row r="30" spans="1:10" hidden="1">
      <c r="A30" s="316"/>
      <c r="B30" s="371"/>
      <c r="C30" s="308">
        <f>PESERTA!C26</f>
        <v>0</v>
      </c>
      <c r="D30" s="317">
        <f>HLOOKUP($B30,'TRAINING SCHEDULE'!$K$8:$AC$33,25,0)</f>
        <v>1</v>
      </c>
      <c r="E30" s="308"/>
      <c r="F30" s="308"/>
      <c r="G30" s="308" t="str">
        <f t="shared" si="6"/>
        <v>Remedial</v>
      </c>
      <c r="H30" s="308" t="str">
        <f t="shared" si="6"/>
        <v/>
      </c>
      <c r="I30" s="308" t="str">
        <f>IF(MAX(F30:H30)&gt;=80,"PASS","FAIL")</f>
        <v>FAIL</v>
      </c>
      <c r="J30" s="308" t="str">
        <f>IF(MAX(F30:H30)=100,"S",IF(MAX(F30:H30)&gt;=90,"A",IF(MAX(F30:H30)&gt;=80,"B","C")))</f>
        <v>C</v>
      </c>
    </row>
    <row r="31" spans="1:10" hidden="1">
      <c r="A31" s="316"/>
      <c r="B31" s="371"/>
      <c r="C31" s="308">
        <f>PESERTA!C27</f>
        <v>0</v>
      </c>
      <c r="D31" s="317">
        <f>HLOOKUP($B31,'TRAINING SCHEDULE'!$K$8:$AC$33,25,0)</f>
        <v>1</v>
      </c>
      <c r="E31" s="308"/>
      <c r="F31" s="308"/>
      <c r="G31" s="308" t="str">
        <f t="shared" si="6"/>
        <v>Remedial</v>
      </c>
      <c r="H31" s="308" t="str">
        <f t="shared" si="6"/>
        <v/>
      </c>
      <c r="I31" s="308" t="str">
        <f>IF(MAX(F31:H31)&gt;=80,"PASS","FAIL")</f>
        <v>FAIL</v>
      </c>
      <c r="J31" s="308" t="str">
        <f>IF(MAX(F31:H31)=100,"S",IF(MAX(F31:H31)&gt;=90,"A",IF(MAX(F31:H31)&gt;=80,"B","C")))</f>
        <v>C</v>
      </c>
    </row>
    <row r="32" spans="1:10" hidden="1">
      <c r="A32" s="316"/>
      <c r="B32" s="381"/>
      <c r="C32" s="308">
        <f>PESERTA!C28</f>
        <v>0</v>
      </c>
      <c r="D32" s="317"/>
      <c r="E32" s="308"/>
      <c r="F32" s="308"/>
      <c r="G32" s="308"/>
      <c r="H32" s="381"/>
      <c r="I32" s="381"/>
      <c r="J32" s="381"/>
    </row>
    <row r="33" spans="1:10" ht="15">
      <c r="A33" s="309"/>
      <c r="B33" s="309"/>
      <c r="C33" s="309" t="s">
        <v>382</v>
      </c>
      <c r="D33" s="309"/>
      <c r="E33" s="501">
        <f>IF(COUNTA(E13:E26)=0,"",AVERAGE(E13:E21))</f>
        <v>61.555555555555557</v>
      </c>
      <c r="F33" s="501">
        <f>IF(COUNTA(F13:F26)=0,"",AVERAGE(F13:F21))</f>
        <v>98.333333333333329</v>
      </c>
      <c r="G33" s="502"/>
      <c r="H33" s="382"/>
      <c r="I33" s="309"/>
      <c r="J33" s="309"/>
    </row>
    <row r="35" spans="1:10" ht="18.75">
      <c r="A35" s="312" t="s">
        <v>383</v>
      </c>
    </row>
    <row r="36" spans="1:10">
      <c r="A36" s="318" t="s">
        <v>375</v>
      </c>
      <c r="B36" s="318" t="s">
        <v>258</v>
      </c>
      <c r="C36" s="318" t="s">
        <v>376</v>
      </c>
      <c r="D36" s="318" t="s">
        <v>384</v>
      </c>
      <c r="E36" s="318" t="s">
        <v>385</v>
      </c>
    </row>
    <row r="37" spans="1:10" ht="16.5" customHeight="1">
      <c r="A37" s="316">
        <v>1</v>
      </c>
      <c r="B37" s="341"/>
      <c r="C37" s="345"/>
      <c r="D37" s="348"/>
      <c r="E37" s="308"/>
    </row>
    <row r="38" spans="1:10" ht="19.5" customHeight="1">
      <c r="A38" s="316">
        <v>2</v>
      </c>
      <c r="B38" s="341"/>
      <c r="C38" s="345"/>
      <c r="D38" s="348"/>
      <c r="E38" s="308"/>
    </row>
    <row r="39" spans="1:10" ht="19.5" customHeight="1">
      <c r="A39" s="316">
        <v>3</v>
      </c>
      <c r="B39" s="341"/>
      <c r="C39" s="345"/>
      <c r="D39" s="348"/>
      <c r="E39" s="308"/>
    </row>
    <row r="40" spans="1:10" ht="19.5" customHeight="1">
      <c r="A40" s="316">
        <v>4</v>
      </c>
      <c r="B40" s="341"/>
      <c r="C40" s="345"/>
      <c r="D40" s="348"/>
      <c r="E40" s="308"/>
    </row>
    <row r="41" spans="1:10" ht="19.5" customHeight="1">
      <c r="A41" s="316">
        <v>5</v>
      </c>
      <c r="B41" s="319"/>
      <c r="C41" s="345"/>
      <c r="D41" s="372"/>
      <c r="E41" s="308"/>
    </row>
    <row r="42" spans="1:10" ht="19.5" customHeight="1">
      <c r="A42" s="545">
        <v>6</v>
      </c>
      <c r="B42" s="368"/>
      <c r="C42" s="405"/>
      <c r="D42" s="309"/>
      <c r="E42" s="309"/>
    </row>
    <row r="44" spans="1:10" ht="18.75">
      <c r="A44" s="312" t="s">
        <v>387</v>
      </c>
    </row>
    <row r="45" spans="1:10" ht="38.25">
      <c r="B45" s="320" t="s">
        <v>388</v>
      </c>
      <c r="C45" s="321" t="s">
        <v>389</v>
      </c>
      <c r="D45" s="322" t="s">
        <v>390</v>
      </c>
      <c r="E45" s="320" t="s">
        <v>391</v>
      </c>
      <c r="F45" s="320" t="s">
        <v>392</v>
      </c>
    </row>
    <row r="46" spans="1:10">
      <c r="B46" s="323" t="s">
        <v>393</v>
      </c>
      <c r="C46" s="324">
        <f>SUM(E46/D46)</f>
        <v>1</v>
      </c>
      <c r="D46" s="325">
        <f>COUNTA('TRAINING SCHEDULE'!$G$9:$G$29)</f>
        <v>21</v>
      </c>
      <c r="E46" s="325">
        <f>COUNTIF('TRAINING SCHEDULE'!$I$9:$I$29,"O")</f>
        <v>21</v>
      </c>
      <c r="F46" s="325">
        <f>COUNTIF('TRAINING SCHEDULE'!$I$9:$I$29,"X")</f>
        <v>0</v>
      </c>
    </row>
    <row r="47" spans="1:10">
      <c r="B47" s="326" t="s">
        <v>394</v>
      </c>
      <c r="C47" s="324">
        <f>SUM(E47/D47)</f>
        <v>1</v>
      </c>
      <c r="D47" s="327">
        <f>SUM(E47:F47)</f>
        <v>21</v>
      </c>
      <c r="E47" s="325">
        <f>COUNTIF('TRAINING SCHEDULE'!$V$9:$V$31,"O")</f>
        <v>21</v>
      </c>
      <c r="F47" s="325">
        <f>COUNTIF('TRAINING SCHEDULE'!$V$9:$V$30,"X")</f>
        <v>0</v>
      </c>
    </row>
    <row r="50" spans="1:6">
      <c r="B50" s="328" t="s">
        <v>394</v>
      </c>
      <c r="C50" s="328" t="s">
        <v>360</v>
      </c>
      <c r="D50" s="328" t="s">
        <v>362</v>
      </c>
      <c r="E50" s="328" t="s">
        <v>366</v>
      </c>
      <c r="F50" s="328" t="s">
        <v>369</v>
      </c>
    </row>
    <row r="51" spans="1:6">
      <c r="B51" s="329">
        <f>COUNTA(B13:B31)</f>
        <v>10</v>
      </c>
      <c r="C51" s="329">
        <f>COUNTIF($J$13:$J$26,C50)</f>
        <v>10</v>
      </c>
      <c r="D51" s="329">
        <f>COUNTIF($J$13:$J$26,D50)</f>
        <v>0</v>
      </c>
      <c r="E51" s="329">
        <f>COUNTIF($J$13:$J$26,E50)</f>
        <v>0</v>
      </c>
      <c r="F51" s="329">
        <f>COUNTIF($J$13:$J$22,F50)</f>
        <v>0</v>
      </c>
    </row>
    <row r="59" spans="1:6" ht="18.75">
      <c r="A59" s="312" t="s">
        <v>395</v>
      </c>
    </row>
  </sheetData>
  <conditionalFormatting sqref="D13:D32">
    <cfRule type="cellIs" dxfId="276" priority="98" operator="lessThan">
      <formula>1</formula>
    </cfRule>
  </conditionalFormatting>
  <conditionalFormatting sqref="E33:F33 E13:F22 E29:F31">
    <cfRule type="cellIs" dxfId="275" priority="95" operator="between">
      <formula>0</formula>
      <formula>79</formula>
    </cfRule>
  </conditionalFormatting>
  <conditionalFormatting sqref="I33 I30:I31 I13:I19">
    <cfRule type="containsText" dxfId="274" priority="91" operator="containsText" text="FAIL">
      <formula>NOT(ISERROR(SEARCH("FAIL",I13)))</formula>
    </cfRule>
    <cfRule type="containsText" dxfId="273" priority="92" operator="containsText" text="Pass">
      <formula>NOT(ISERROR(SEARCH("Pass",I13)))</formula>
    </cfRule>
  </conditionalFormatting>
  <conditionalFormatting sqref="J33 J30:J31 J13:J19">
    <cfRule type="containsText" dxfId="272" priority="90" operator="containsText" text="C">
      <formula>NOT(ISERROR(SEARCH("C",J13)))</formula>
    </cfRule>
  </conditionalFormatting>
  <conditionalFormatting sqref="E32:F32">
    <cfRule type="cellIs" dxfId="271" priority="86" operator="between">
      <formula>0</formula>
      <formula>79</formula>
    </cfRule>
  </conditionalFormatting>
  <conditionalFormatting sqref="I20:I21 I32">
    <cfRule type="containsText" dxfId="270" priority="82" operator="containsText" text="FAIL">
      <formula>NOT(ISERROR(SEARCH("FAIL",I20)))</formula>
    </cfRule>
    <cfRule type="containsText" dxfId="269" priority="83" operator="containsText" text="Pass">
      <formula>NOT(ISERROR(SEARCH("Pass",I20)))</formula>
    </cfRule>
  </conditionalFormatting>
  <conditionalFormatting sqref="J20:J21 J32">
    <cfRule type="containsText" dxfId="268" priority="81" operator="containsText" text="C">
      <formula>NOT(ISERROR(SEARCH("C",J20)))</formula>
    </cfRule>
  </conditionalFormatting>
  <conditionalFormatting sqref="I29">
    <cfRule type="containsText" dxfId="267" priority="72" operator="containsText" text="FAIL">
      <formula>NOT(ISERROR(SEARCH("FAIL",I29)))</formula>
    </cfRule>
    <cfRule type="containsText" dxfId="266" priority="73" operator="containsText" text="Pass">
      <formula>NOT(ISERROR(SEARCH("Pass",I29)))</formula>
    </cfRule>
  </conditionalFormatting>
  <conditionalFormatting sqref="J29">
    <cfRule type="containsText" dxfId="265" priority="71" operator="containsText" text="C">
      <formula>NOT(ISERROR(SEARCH("C",J29)))</formula>
    </cfRule>
  </conditionalFormatting>
  <conditionalFormatting sqref="I22">
    <cfRule type="containsText" dxfId="264" priority="63" operator="containsText" text="FAIL">
      <formula>NOT(ISERROR(SEARCH("FAIL",I22)))</formula>
    </cfRule>
    <cfRule type="containsText" dxfId="263" priority="64" operator="containsText" text="Pass">
      <formula>NOT(ISERROR(SEARCH("Pass",I22)))</formula>
    </cfRule>
  </conditionalFormatting>
  <conditionalFormatting sqref="J22">
    <cfRule type="containsText" dxfId="262" priority="62" operator="containsText" text="C">
      <formula>NOT(ISERROR(SEARCH("C",J22)))</formula>
    </cfRule>
  </conditionalFormatting>
  <conditionalFormatting sqref="E23:F23">
    <cfRule type="cellIs" dxfId="261" priority="58" operator="between">
      <formula>0</formula>
      <formula>79</formula>
    </cfRule>
  </conditionalFormatting>
  <conditionalFormatting sqref="I23">
    <cfRule type="containsText" dxfId="260" priority="54" operator="containsText" text="FAIL">
      <formula>NOT(ISERROR(SEARCH("FAIL",I23)))</formula>
    </cfRule>
    <cfRule type="containsText" dxfId="259" priority="55" operator="containsText" text="Pass">
      <formula>NOT(ISERROR(SEARCH("Pass",I23)))</formula>
    </cfRule>
  </conditionalFormatting>
  <conditionalFormatting sqref="J23">
    <cfRule type="containsText" dxfId="258" priority="53" operator="containsText" text="C">
      <formula>NOT(ISERROR(SEARCH("C",J23)))</formula>
    </cfRule>
  </conditionalFormatting>
  <conditionalFormatting sqref="E24:F24">
    <cfRule type="cellIs" dxfId="257" priority="49" operator="between">
      <formula>0</formula>
      <formula>79</formula>
    </cfRule>
  </conditionalFormatting>
  <conditionalFormatting sqref="I24">
    <cfRule type="containsText" dxfId="256" priority="45" operator="containsText" text="FAIL">
      <formula>NOT(ISERROR(SEARCH("FAIL",I24)))</formula>
    </cfRule>
    <cfRule type="containsText" dxfId="255" priority="46" operator="containsText" text="Pass">
      <formula>NOT(ISERROR(SEARCH("Pass",I24)))</formula>
    </cfRule>
  </conditionalFormatting>
  <conditionalFormatting sqref="J24">
    <cfRule type="containsText" dxfId="254" priority="44" operator="containsText" text="C">
      <formula>NOT(ISERROR(SEARCH("C",J24)))</formula>
    </cfRule>
  </conditionalFormatting>
  <conditionalFormatting sqref="E25:F26">
    <cfRule type="cellIs" dxfId="253" priority="40" operator="between">
      <formula>0</formula>
      <formula>79</formula>
    </cfRule>
  </conditionalFormatting>
  <conditionalFormatting sqref="I25:I26">
    <cfRule type="containsText" dxfId="252" priority="36" operator="containsText" text="FAIL">
      <formula>NOT(ISERROR(SEARCH("FAIL",I25)))</formula>
    </cfRule>
    <cfRule type="containsText" dxfId="251" priority="37" operator="containsText" text="Pass">
      <formula>NOT(ISERROR(SEARCH("Pass",I25)))</formula>
    </cfRule>
  </conditionalFormatting>
  <conditionalFormatting sqref="J25:J26">
    <cfRule type="containsText" dxfId="250" priority="35" operator="containsText" text="C">
      <formula>NOT(ISERROR(SEARCH("C",J25)))</formula>
    </cfRule>
  </conditionalFormatting>
  <conditionalFormatting sqref="E27:F28">
    <cfRule type="cellIs" dxfId="249" priority="31" operator="between">
      <formula>0</formula>
      <formula>79</formula>
    </cfRule>
  </conditionalFormatting>
  <conditionalFormatting sqref="I27:I28">
    <cfRule type="containsText" dxfId="248" priority="27" operator="containsText" text="FAIL">
      <formula>NOT(ISERROR(SEARCH("FAIL",I27)))</formula>
    </cfRule>
    <cfRule type="containsText" dxfId="247" priority="28" operator="containsText" text="Pass">
      <formula>NOT(ISERROR(SEARCH("Pass",I27)))</formula>
    </cfRule>
  </conditionalFormatting>
  <conditionalFormatting sqref="J27:J28">
    <cfRule type="containsText" dxfId="246" priority="26" operator="containsText" text="C">
      <formula>NOT(ISERROR(SEARCH("C",J27)))</formula>
    </cfRule>
  </conditionalFormatting>
  <pageMargins left="0.7" right="0.7" top="0.75" bottom="0.75" header="0.3" footer="0.3"/>
  <pageSetup paperSize="9" orientation="portrait" r:id="rId1"/>
  <drawing r:id="rId2"/>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2:K21"/>
  <sheetViews>
    <sheetView showGridLines="0" zoomScaleNormal="100" workbookViewId="0">
      <selection activeCell="F31" sqref="F31"/>
    </sheetView>
  </sheetViews>
  <sheetFormatPr defaultColWidth="9.140625" defaultRowHeight="15"/>
  <cols>
    <col min="1" max="1" width="6.28515625" style="1" customWidth="1"/>
    <col min="2" max="3" width="16.140625" style="1" customWidth="1"/>
    <col min="4" max="5" width="18" style="2" customWidth="1"/>
    <col min="6" max="6" width="52.140625" style="1" customWidth="1"/>
    <col min="7" max="16384" width="9.140625" style="1"/>
  </cols>
  <sheetData>
    <row r="2" spans="1:11">
      <c r="C2" s="229"/>
      <c r="D2" s="229"/>
      <c r="E2" s="229"/>
    </row>
    <row r="3" spans="1:11">
      <c r="C3" s="836"/>
      <c r="D3" s="837"/>
      <c r="E3" s="835"/>
    </row>
    <row r="4" spans="1:11">
      <c r="C4" s="835"/>
      <c r="D4" s="835"/>
      <c r="E4" s="835"/>
    </row>
    <row r="5" spans="1:11">
      <c r="C5" s="835"/>
      <c r="D5" s="835"/>
      <c r="E5" s="835"/>
      <c r="H5" s="835"/>
      <c r="I5" s="835"/>
      <c r="J5" s="835"/>
      <c r="K5" s="835"/>
    </row>
    <row r="6" spans="1:11">
      <c r="C6" s="835"/>
      <c r="D6" s="835"/>
      <c r="E6" s="835"/>
    </row>
    <row r="7" spans="1:11">
      <c r="C7" s="835"/>
      <c r="D7" s="835"/>
      <c r="E7" s="835"/>
    </row>
    <row r="8" spans="1:11" ht="23.25">
      <c r="A8" s="760" t="s">
        <v>14</v>
      </c>
      <c r="B8" s="760"/>
      <c r="C8" s="760"/>
      <c r="D8" s="760"/>
      <c r="E8" s="760"/>
      <c r="F8" s="760"/>
    </row>
    <row r="9" spans="1:11">
      <c r="E9" s="209" t="s">
        <v>207</v>
      </c>
      <c r="F9" s="210" t="e">
        <f>'10. 1'!F9</f>
        <v>#REF!</v>
      </c>
    </row>
    <row r="10" spans="1:11" ht="15" customHeight="1">
      <c r="A10" s="761" t="s">
        <v>0</v>
      </c>
      <c r="B10" s="761" t="s">
        <v>7</v>
      </c>
      <c r="C10" s="763" t="s">
        <v>8</v>
      </c>
      <c r="D10" s="764"/>
      <c r="E10" s="761" t="s">
        <v>9</v>
      </c>
      <c r="F10" s="3" t="s">
        <v>10</v>
      </c>
    </row>
    <row r="11" spans="1:11">
      <c r="A11" s="762"/>
      <c r="B11" s="762"/>
      <c r="C11" s="6" t="s">
        <v>11</v>
      </c>
      <c r="D11" s="6" t="s">
        <v>12</v>
      </c>
      <c r="E11" s="762"/>
      <c r="F11" s="5" t="s">
        <v>13</v>
      </c>
    </row>
    <row r="12" spans="1:11" ht="15" customHeight="1">
      <c r="A12" s="761">
        <v>2</v>
      </c>
      <c r="B12" s="768" t="e">
        <f>#REF!</f>
        <v>#REF!</v>
      </c>
      <c r="C12" s="847" t="e">
        <f>#REF!</f>
        <v>#REF!</v>
      </c>
      <c r="D12" s="847" t="e">
        <f>#REF!</f>
        <v>#REF!</v>
      </c>
      <c r="E12" s="841" t="e">
        <f>IF(D12="","",IF(D12&lt;80,"D",IF(D12&lt;86,"C",IF(D12&lt;90,"B",IF(D12&lt;100,"A","S")))))</f>
        <v>#REF!</v>
      </c>
      <c r="F12" s="844" t="s">
        <v>261</v>
      </c>
    </row>
    <row r="13" spans="1:11" ht="15" customHeight="1">
      <c r="A13" s="767"/>
      <c r="B13" s="769"/>
      <c r="C13" s="848"/>
      <c r="D13" s="848"/>
      <c r="E13" s="842" t="str">
        <f>IF(D13="","",IF(D13&lt;30,"D",IF(D13&lt;43,"C",IF(D13&lt;47,"B",IF(D13&lt;49,"A","S")))))</f>
        <v/>
      </c>
      <c r="F13" s="845"/>
    </row>
    <row r="14" spans="1:11" ht="15" customHeight="1">
      <c r="A14" s="767"/>
      <c r="B14" s="769"/>
      <c r="C14" s="848"/>
      <c r="D14" s="848"/>
      <c r="E14" s="842" t="str">
        <f>IF(D14="","",IF(D14&lt;30,"D",IF(D14&lt;43,"C",IF(D14&lt;47,"B",IF(D14&lt;49,"A","S")))))</f>
        <v/>
      </c>
      <c r="F14" s="845"/>
    </row>
    <row r="15" spans="1:11" ht="15" customHeight="1">
      <c r="A15" s="762"/>
      <c r="B15" s="770"/>
      <c r="C15" s="849"/>
      <c r="D15" s="849"/>
      <c r="E15" s="843" t="str">
        <f>IF(D15="","",IF(D15&lt;30,"D",IF(D15&lt;43,"C",IF(D15&lt;47,"B",IF(D15&lt;49,"A","S")))))</f>
        <v/>
      </c>
      <c r="F15" s="846"/>
    </row>
    <row r="16" spans="1:11">
      <c r="F16" s="7" t="s">
        <v>266</v>
      </c>
    </row>
    <row r="19" spans="8:11">
      <c r="H19" s="835"/>
      <c r="I19" s="835"/>
      <c r="J19" s="835"/>
      <c r="K19" s="835"/>
    </row>
    <row r="20" spans="8:11">
      <c r="H20" s="835"/>
      <c r="I20" s="835"/>
      <c r="J20" s="835"/>
      <c r="K20" s="835"/>
    </row>
    <row r="21" spans="8:11">
      <c r="H21" s="835"/>
      <c r="I21" s="835"/>
      <c r="J21" s="835"/>
      <c r="K21" s="835"/>
    </row>
  </sheetData>
  <mergeCells count="18">
    <mergeCell ref="H19:I21"/>
    <mergeCell ref="J19:K21"/>
    <mergeCell ref="A8:F8"/>
    <mergeCell ref="A10:A11"/>
    <mergeCell ref="B10:B11"/>
    <mergeCell ref="C10:D10"/>
    <mergeCell ref="E10:E11"/>
    <mergeCell ref="A12:A15"/>
    <mergeCell ref="E12:E15"/>
    <mergeCell ref="F12:F15"/>
    <mergeCell ref="D12:D15"/>
    <mergeCell ref="C12:C15"/>
    <mergeCell ref="B12:B15"/>
    <mergeCell ref="H5:I5"/>
    <mergeCell ref="J5:K5"/>
    <mergeCell ref="C3:C7"/>
    <mergeCell ref="D3:D7"/>
    <mergeCell ref="E3:E7"/>
  </mergeCells>
  <pageMargins left="0.7" right="0.7" top="0.75" bottom="0.75" header="0.3" footer="0.3"/>
  <pageSetup scale="96" orientation="landscape" horizontalDpi="4294967293" verticalDpi="4294967293"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FF0000"/>
  </sheetPr>
  <dimension ref="A2:K19"/>
  <sheetViews>
    <sheetView showGridLines="0" zoomScaleNormal="100" workbookViewId="0">
      <selection activeCell="F31" sqref="F31"/>
    </sheetView>
  </sheetViews>
  <sheetFormatPr defaultColWidth="9.140625" defaultRowHeight="15"/>
  <cols>
    <col min="1" max="1" width="6.28515625" style="1" customWidth="1"/>
    <col min="2" max="3" width="16.140625" style="1" customWidth="1"/>
    <col min="4" max="5" width="18" style="2" customWidth="1"/>
    <col min="6" max="6" width="52.140625" style="1" customWidth="1"/>
    <col min="7" max="16384" width="9.140625" style="1"/>
  </cols>
  <sheetData>
    <row r="2" spans="1:11">
      <c r="C2" s="229"/>
      <c r="D2" s="229"/>
      <c r="E2" s="229"/>
    </row>
    <row r="3" spans="1:11">
      <c r="C3" s="836"/>
      <c r="D3" s="837"/>
      <c r="E3" s="835"/>
    </row>
    <row r="4" spans="1:11">
      <c r="C4" s="835"/>
      <c r="D4" s="835"/>
      <c r="E4" s="835"/>
    </row>
    <row r="5" spans="1:11">
      <c r="C5" s="835"/>
      <c r="D5" s="835"/>
      <c r="E5" s="835"/>
      <c r="H5" s="835"/>
      <c r="I5" s="835"/>
      <c r="J5" s="835"/>
      <c r="K5" s="835"/>
    </row>
    <row r="6" spans="1:11">
      <c r="C6" s="835"/>
      <c r="D6" s="835"/>
      <c r="E6" s="835"/>
    </row>
    <row r="7" spans="1:11">
      <c r="C7" s="835"/>
      <c r="D7" s="835"/>
      <c r="E7" s="835"/>
    </row>
    <row r="8" spans="1:11" ht="23.25">
      <c r="A8" s="760" t="s">
        <v>14</v>
      </c>
      <c r="B8" s="760"/>
      <c r="C8" s="760"/>
      <c r="D8" s="760"/>
      <c r="E8" s="760"/>
      <c r="F8" s="760"/>
    </row>
    <row r="9" spans="1:11">
      <c r="E9" s="209" t="s">
        <v>207</v>
      </c>
      <c r="F9" s="211" t="e">
        <f>'10. 1'!F9</f>
        <v>#REF!</v>
      </c>
    </row>
    <row r="10" spans="1:11" ht="15" customHeight="1">
      <c r="A10" s="761" t="s">
        <v>0</v>
      </c>
      <c r="B10" s="761" t="s">
        <v>7</v>
      </c>
      <c r="C10" s="763" t="s">
        <v>8</v>
      </c>
      <c r="D10" s="764"/>
      <c r="E10" s="761" t="s">
        <v>9</v>
      </c>
      <c r="F10" s="3" t="s">
        <v>10</v>
      </c>
    </row>
    <row r="11" spans="1:11">
      <c r="A11" s="762"/>
      <c r="B11" s="762"/>
      <c r="C11" s="6" t="s">
        <v>11</v>
      </c>
      <c r="D11" s="6" t="s">
        <v>12</v>
      </c>
      <c r="E11" s="762"/>
      <c r="F11" s="5" t="s">
        <v>13</v>
      </c>
    </row>
    <row r="12" spans="1:11">
      <c r="A12" s="761">
        <v>3</v>
      </c>
      <c r="B12" s="768" t="e">
        <f>#REF!</f>
        <v>#REF!</v>
      </c>
      <c r="C12" s="847" t="e">
        <f>#REF!</f>
        <v>#REF!</v>
      </c>
      <c r="D12" s="847" t="e">
        <f>#REF!</f>
        <v>#REF!</v>
      </c>
      <c r="E12" s="841" t="e">
        <f>IF(D12="","",IF(D12&lt;80,"D",IF(D12&lt;86,"C",IF(D12&lt;90,"B",IF(D12&lt;100,"A","S")))))</f>
        <v>#REF!</v>
      </c>
      <c r="F12" s="844" t="s">
        <v>262</v>
      </c>
    </row>
    <row r="13" spans="1:11">
      <c r="A13" s="767"/>
      <c r="B13" s="769"/>
      <c r="C13" s="848"/>
      <c r="D13" s="848"/>
      <c r="E13" s="842" t="str">
        <f>IF(D13="","",IF(D13&lt;30,"D",IF(D13&lt;43,"C",IF(D13&lt;47,"B",IF(D13&lt;49,"A","S")))))</f>
        <v/>
      </c>
      <c r="F13" s="845"/>
    </row>
    <row r="14" spans="1:11">
      <c r="A14" s="767"/>
      <c r="B14" s="769"/>
      <c r="C14" s="848"/>
      <c r="D14" s="848"/>
      <c r="E14" s="842" t="str">
        <f>IF(D14="","",IF(D14&lt;30,"D",IF(D14&lt;43,"C",IF(D14&lt;47,"B",IF(D14&lt;49,"A","S")))))</f>
        <v/>
      </c>
      <c r="F14" s="845"/>
    </row>
    <row r="15" spans="1:11">
      <c r="A15" s="762"/>
      <c r="B15" s="770"/>
      <c r="C15" s="849"/>
      <c r="D15" s="849"/>
      <c r="E15" s="843" t="str">
        <f>IF(D15="","",IF(D15&lt;30,"D",IF(D15&lt;43,"C",IF(D15&lt;47,"B",IF(D15&lt;49,"A","S")))))</f>
        <v/>
      </c>
      <c r="F15" s="846"/>
    </row>
    <row r="16" spans="1:11">
      <c r="F16" s="7" t="s">
        <v>266</v>
      </c>
    </row>
    <row r="19" spans="8:11">
      <c r="H19" s="835"/>
      <c r="I19" s="835"/>
      <c r="J19" s="835"/>
      <c r="K19" s="835"/>
    </row>
  </sheetData>
  <mergeCells count="18">
    <mergeCell ref="H19:I19"/>
    <mergeCell ref="J19:K19"/>
    <mergeCell ref="A8:F8"/>
    <mergeCell ref="A10:A11"/>
    <mergeCell ref="B10:B11"/>
    <mergeCell ref="C10:D10"/>
    <mergeCell ref="E10:E11"/>
    <mergeCell ref="A12:A15"/>
    <mergeCell ref="E12:E15"/>
    <mergeCell ref="F12:F15"/>
    <mergeCell ref="D12:D15"/>
    <mergeCell ref="C12:C15"/>
    <mergeCell ref="B12:B15"/>
    <mergeCell ref="H5:I5"/>
    <mergeCell ref="J5:K5"/>
    <mergeCell ref="C3:C7"/>
    <mergeCell ref="D3:D7"/>
    <mergeCell ref="E3:E7"/>
  </mergeCells>
  <pageMargins left="0.7" right="0.7" top="0.75" bottom="0.75" header="0.3" footer="0.3"/>
  <pageSetup scale="96" orientation="landscape" horizontalDpi="4294967293" verticalDpi="4294967293"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0000"/>
  </sheetPr>
  <dimension ref="A2:K22"/>
  <sheetViews>
    <sheetView showGridLines="0" zoomScaleNormal="100" workbookViewId="0">
      <selection activeCell="F31" sqref="F31"/>
    </sheetView>
  </sheetViews>
  <sheetFormatPr defaultColWidth="9.140625" defaultRowHeight="15"/>
  <cols>
    <col min="1" max="1" width="6.28515625" style="1" customWidth="1"/>
    <col min="2" max="3" width="16.140625" style="1" customWidth="1"/>
    <col min="4" max="5" width="18" style="2" customWidth="1"/>
    <col min="6" max="6" width="52.140625" style="1" customWidth="1"/>
    <col min="7" max="16384" width="9.140625" style="1"/>
  </cols>
  <sheetData>
    <row r="2" spans="1:11">
      <c r="C2" s="229"/>
      <c r="D2" s="229"/>
      <c r="E2" s="229"/>
    </row>
    <row r="3" spans="1:11">
      <c r="C3" s="836"/>
      <c r="D3" s="837"/>
      <c r="E3" s="835"/>
    </row>
    <row r="4" spans="1:11">
      <c r="C4" s="835"/>
      <c r="D4" s="835"/>
      <c r="E4" s="835"/>
    </row>
    <row r="5" spans="1:11">
      <c r="C5" s="835"/>
      <c r="D5" s="835"/>
      <c r="E5" s="835"/>
      <c r="H5" s="835"/>
      <c r="I5" s="835"/>
      <c r="J5" s="835"/>
      <c r="K5" s="835"/>
    </row>
    <row r="6" spans="1:11">
      <c r="C6" s="835"/>
      <c r="D6" s="835"/>
      <c r="E6" s="835"/>
    </row>
    <row r="7" spans="1:11">
      <c r="C7" s="835"/>
      <c r="D7" s="835"/>
      <c r="E7" s="835"/>
    </row>
    <row r="8" spans="1:11" ht="23.25">
      <c r="A8" s="760" t="s">
        <v>14</v>
      </c>
      <c r="B8" s="760"/>
      <c r="C8" s="760"/>
      <c r="D8" s="760"/>
      <c r="E8" s="760"/>
      <c r="F8" s="760"/>
    </row>
    <row r="9" spans="1:11">
      <c r="E9" s="209" t="s">
        <v>207</v>
      </c>
      <c r="F9" s="211" t="e">
        <f>'10. 1'!F9</f>
        <v>#REF!</v>
      </c>
    </row>
    <row r="10" spans="1:11" ht="15" customHeight="1">
      <c r="A10" s="761" t="s">
        <v>0</v>
      </c>
      <c r="B10" s="761" t="s">
        <v>7</v>
      </c>
      <c r="C10" s="763" t="s">
        <v>8</v>
      </c>
      <c r="D10" s="764"/>
      <c r="E10" s="761" t="s">
        <v>9</v>
      </c>
      <c r="F10" s="3" t="s">
        <v>10</v>
      </c>
    </row>
    <row r="11" spans="1:11">
      <c r="A11" s="762"/>
      <c r="B11" s="762"/>
      <c r="C11" s="227" t="s">
        <v>11</v>
      </c>
      <c r="D11" s="227" t="s">
        <v>12</v>
      </c>
      <c r="E11" s="762"/>
      <c r="F11" s="228" t="s">
        <v>13</v>
      </c>
    </row>
    <row r="12" spans="1:11">
      <c r="A12" s="761">
        <v>4</v>
      </c>
      <c r="B12" s="768" t="e">
        <f>#REF!</f>
        <v>#REF!</v>
      </c>
      <c r="C12" s="847" t="e">
        <f>#REF!</f>
        <v>#REF!</v>
      </c>
      <c r="D12" s="847" t="e">
        <f>#REF!</f>
        <v>#REF!</v>
      </c>
      <c r="E12" s="841" t="e">
        <f>IF(D12="","",IF(D12&lt;80,"D",IF(D12&lt;86,"C",IF(D12&lt;90,"B",IF(D12&lt;100,"A","S")))))</f>
        <v>#REF!</v>
      </c>
      <c r="F12" s="844" t="s">
        <v>263</v>
      </c>
    </row>
    <row r="13" spans="1:11">
      <c r="A13" s="767"/>
      <c r="B13" s="769"/>
      <c r="C13" s="848"/>
      <c r="D13" s="848"/>
      <c r="E13" s="842" t="str">
        <f>IF(D13="","",IF(D13&lt;30,"D",IF(D13&lt;43,"C",IF(D13&lt;47,"B",IF(D13&lt;49,"A","S")))))</f>
        <v/>
      </c>
      <c r="F13" s="845"/>
    </row>
    <row r="14" spans="1:11">
      <c r="A14" s="767"/>
      <c r="B14" s="769"/>
      <c r="C14" s="848"/>
      <c r="D14" s="848"/>
      <c r="E14" s="842" t="str">
        <f>IF(D14="","",IF(D14&lt;30,"D",IF(D14&lt;43,"C",IF(D14&lt;47,"B",IF(D14&lt;49,"A","S")))))</f>
        <v/>
      </c>
      <c r="F14" s="845"/>
    </row>
    <row r="15" spans="1:11">
      <c r="A15" s="762"/>
      <c r="B15" s="770"/>
      <c r="C15" s="849"/>
      <c r="D15" s="849"/>
      <c r="E15" s="843" t="str">
        <f>IF(D15="","",IF(D15&lt;30,"D",IF(D15&lt;43,"C",IF(D15&lt;47,"B",IF(D15&lt;49,"A","S")))))</f>
        <v/>
      </c>
      <c r="F15" s="846"/>
    </row>
    <row r="16" spans="1:11">
      <c r="F16" s="7" t="s">
        <v>266</v>
      </c>
    </row>
    <row r="19" spans="8:11">
      <c r="H19" s="835"/>
      <c r="I19" s="835"/>
      <c r="J19" s="835"/>
      <c r="K19" s="835"/>
    </row>
    <row r="20" spans="8:11">
      <c r="H20" s="835"/>
      <c r="I20" s="835"/>
      <c r="J20" s="835"/>
      <c r="K20" s="835"/>
    </row>
    <row r="21" spans="8:11">
      <c r="H21" s="835"/>
      <c r="I21" s="835"/>
      <c r="J21" s="835"/>
      <c r="K21" s="835"/>
    </row>
    <row r="22" spans="8:11">
      <c r="H22" s="835"/>
      <c r="I22" s="835"/>
      <c r="J22" s="835"/>
      <c r="K22" s="835"/>
    </row>
  </sheetData>
  <mergeCells count="18">
    <mergeCell ref="F12:F15"/>
    <mergeCell ref="H19:I22"/>
    <mergeCell ref="J19:K22"/>
    <mergeCell ref="A8:F8"/>
    <mergeCell ref="A10:A11"/>
    <mergeCell ref="B10:B11"/>
    <mergeCell ref="C10:D10"/>
    <mergeCell ref="E10:E11"/>
    <mergeCell ref="A12:A15"/>
    <mergeCell ref="B12:B15"/>
    <mergeCell ref="C12:C15"/>
    <mergeCell ref="D12:D15"/>
    <mergeCell ref="E12:E15"/>
    <mergeCell ref="C3:C7"/>
    <mergeCell ref="D3:D7"/>
    <mergeCell ref="E3:E7"/>
    <mergeCell ref="H5:I5"/>
    <mergeCell ref="J5:K5"/>
  </mergeCells>
  <pageMargins left="0.7" right="0.7" top="0.75" bottom="0.75" header="0.3" footer="0.3"/>
  <pageSetup scale="96" orientation="landscape" horizontalDpi="4294967293" verticalDpi="4294967293"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FF0000"/>
  </sheetPr>
  <dimension ref="A2:K22"/>
  <sheetViews>
    <sheetView showGridLines="0" zoomScaleNormal="100" workbookViewId="0">
      <selection activeCell="F31" sqref="F31"/>
    </sheetView>
  </sheetViews>
  <sheetFormatPr defaultColWidth="9.140625" defaultRowHeight="15"/>
  <cols>
    <col min="1" max="1" width="6.28515625" style="1" customWidth="1"/>
    <col min="2" max="3" width="16.140625" style="1" customWidth="1"/>
    <col min="4" max="5" width="18" style="2" customWidth="1"/>
    <col min="6" max="6" width="52.140625" style="1" customWidth="1"/>
    <col min="7" max="16384" width="9.140625" style="1"/>
  </cols>
  <sheetData>
    <row r="2" spans="1:11">
      <c r="C2" s="229"/>
      <c r="D2" s="229"/>
      <c r="E2" s="229"/>
    </row>
    <row r="3" spans="1:11">
      <c r="C3" s="836"/>
      <c r="D3" s="837"/>
      <c r="E3" s="835"/>
    </row>
    <row r="4" spans="1:11">
      <c r="C4" s="835"/>
      <c r="D4" s="835"/>
      <c r="E4" s="835"/>
    </row>
    <row r="5" spans="1:11">
      <c r="C5" s="835"/>
      <c r="D5" s="835"/>
      <c r="E5" s="835"/>
      <c r="H5" s="835"/>
      <c r="I5" s="835"/>
      <c r="J5" s="835"/>
      <c r="K5" s="835"/>
    </row>
    <row r="6" spans="1:11">
      <c r="C6" s="835"/>
      <c r="D6" s="835"/>
      <c r="E6" s="835"/>
    </row>
    <row r="7" spans="1:11">
      <c r="C7" s="835"/>
      <c r="D7" s="835"/>
      <c r="E7" s="835"/>
    </row>
    <row r="8" spans="1:11" ht="23.25">
      <c r="A8" s="760" t="s">
        <v>14</v>
      </c>
      <c r="B8" s="760"/>
      <c r="C8" s="760"/>
      <c r="D8" s="760"/>
      <c r="E8" s="760"/>
      <c r="F8" s="760"/>
    </row>
    <row r="9" spans="1:11">
      <c r="E9" s="209" t="s">
        <v>207</v>
      </c>
      <c r="F9" s="211" t="e">
        <f>'10. 1'!F9</f>
        <v>#REF!</v>
      </c>
    </row>
    <row r="10" spans="1:11" ht="15" customHeight="1">
      <c r="A10" s="761" t="s">
        <v>0</v>
      </c>
      <c r="B10" s="761" t="s">
        <v>7</v>
      </c>
      <c r="C10" s="763" t="s">
        <v>8</v>
      </c>
      <c r="D10" s="764"/>
      <c r="E10" s="761" t="s">
        <v>9</v>
      </c>
      <c r="F10" s="3" t="s">
        <v>10</v>
      </c>
    </row>
    <row r="11" spans="1:11">
      <c r="A11" s="762"/>
      <c r="B11" s="762"/>
      <c r="C11" s="227" t="s">
        <v>11</v>
      </c>
      <c r="D11" s="227" t="s">
        <v>12</v>
      </c>
      <c r="E11" s="762"/>
      <c r="F11" s="228" t="s">
        <v>13</v>
      </c>
    </row>
    <row r="12" spans="1:11">
      <c r="A12" s="761">
        <v>5</v>
      </c>
      <c r="B12" s="768" t="e">
        <f>#REF!</f>
        <v>#REF!</v>
      </c>
      <c r="C12" s="847" t="e">
        <f>#REF!</f>
        <v>#REF!</v>
      </c>
      <c r="D12" s="847" t="e">
        <f>#REF!</f>
        <v>#REF!</v>
      </c>
      <c r="E12" s="841" t="e">
        <f>IF(D12="","",IF(D12&lt;80,"D",IF(D12&lt;86,"C",IF(D12&lt;90,"B",IF(D12&lt;100,"A","S")))))</f>
        <v>#REF!</v>
      </c>
      <c r="F12" s="844" t="s">
        <v>264</v>
      </c>
    </row>
    <row r="13" spans="1:11">
      <c r="A13" s="767"/>
      <c r="B13" s="769"/>
      <c r="C13" s="848"/>
      <c r="D13" s="848"/>
      <c r="E13" s="842" t="str">
        <f>IF(D13="","",IF(D13&lt;30,"D",IF(D13&lt;43,"C",IF(D13&lt;47,"B",IF(D13&lt;49,"A","S")))))</f>
        <v/>
      </c>
      <c r="F13" s="845"/>
    </row>
    <row r="14" spans="1:11">
      <c r="A14" s="767"/>
      <c r="B14" s="769"/>
      <c r="C14" s="848"/>
      <c r="D14" s="848"/>
      <c r="E14" s="842" t="str">
        <f>IF(D14="","",IF(D14&lt;30,"D",IF(D14&lt;43,"C",IF(D14&lt;47,"B",IF(D14&lt;49,"A","S")))))</f>
        <v/>
      </c>
      <c r="F14" s="845"/>
    </row>
    <row r="15" spans="1:11">
      <c r="A15" s="762"/>
      <c r="B15" s="770"/>
      <c r="C15" s="849"/>
      <c r="D15" s="849"/>
      <c r="E15" s="843" t="str">
        <f>IF(D15="","",IF(D15&lt;30,"D",IF(D15&lt;43,"C",IF(D15&lt;47,"B",IF(D15&lt;49,"A","S")))))</f>
        <v/>
      </c>
      <c r="F15" s="846"/>
    </row>
    <row r="16" spans="1:11">
      <c r="F16" s="7" t="s">
        <v>266</v>
      </c>
    </row>
    <row r="19" spans="8:11">
      <c r="H19" s="835"/>
      <c r="I19" s="835"/>
      <c r="J19" s="835"/>
      <c r="K19" s="835"/>
    </row>
    <row r="20" spans="8:11">
      <c r="H20" s="835"/>
      <c r="I20" s="835"/>
      <c r="J20" s="835"/>
      <c r="K20" s="835"/>
    </row>
    <row r="21" spans="8:11">
      <c r="H21" s="835"/>
      <c r="I21" s="835"/>
      <c r="J21" s="835"/>
      <c r="K21" s="835"/>
    </row>
    <row r="22" spans="8:11">
      <c r="H22" s="835"/>
      <c r="I22" s="835"/>
      <c r="J22" s="835"/>
      <c r="K22" s="835"/>
    </row>
  </sheetData>
  <mergeCells count="18">
    <mergeCell ref="F12:F15"/>
    <mergeCell ref="H19:I22"/>
    <mergeCell ref="J19:K22"/>
    <mergeCell ref="A8:F8"/>
    <mergeCell ref="A10:A11"/>
    <mergeCell ref="B10:B11"/>
    <mergeCell ref="C10:D10"/>
    <mergeCell ref="E10:E11"/>
    <mergeCell ref="A12:A15"/>
    <mergeCell ref="B12:B15"/>
    <mergeCell ref="C12:C15"/>
    <mergeCell ref="D12:D15"/>
    <mergeCell ref="E12:E15"/>
    <mergeCell ref="C3:C7"/>
    <mergeCell ref="D3:D7"/>
    <mergeCell ref="E3:E7"/>
    <mergeCell ref="H5:I5"/>
    <mergeCell ref="J5:K5"/>
  </mergeCells>
  <pageMargins left="0.7" right="0.7" top="0.75" bottom="0.75" header="0.3" footer="0.3"/>
  <pageSetup scale="96" orientation="landscape" horizontalDpi="4294967293" verticalDpi="4294967293"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FF0000"/>
  </sheetPr>
  <dimension ref="A2:K22"/>
  <sheetViews>
    <sheetView showGridLines="0" zoomScaleNormal="100" workbookViewId="0">
      <selection activeCell="F31" sqref="F31"/>
    </sheetView>
  </sheetViews>
  <sheetFormatPr defaultColWidth="9.140625" defaultRowHeight="15"/>
  <cols>
    <col min="1" max="1" width="6.28515625" style="1" customWidth="1"/>
    <col min="2" max="3" width="16.140625" style="1" customWidth="1"/>
    <col min="4" max="5" width="18" style="2" customWidth="1"/>
    <col min="6" max="6" width="52.140625" style="1" customWidth="1"/>
    <col min="7" max="16384" width="9.140625" style="1"/>
  </cols>
  <sheetData>
    <row r="2" spans="1:11">
      <c r="C2" s="229"/>
      <c r="D2" s="229"/>
      <c r="E2" s="229"/>
    </row>
    <row r="3" spans="1:11">
      <c r="C3" s="836"/>
      <c r="D3" s="837"/>
      <c r="E3" s="835"/>
    </row>
    <row r="4" spans="1:11">
      <c r="C4" s="835"/>
      <c r="D4" s="835"/>
      <c r="E4" s="835"/>
    </row>
    <row r="5" spans="1:11">
      <c r="C5" s="835"/>
      <c r="D5" s="835"/>
      <c r="E5" s="835"/>
      <c r="H5" s="835"/>
      <c r="I5" s="835"/>
      <c r="J5" s="835"/>
      <c r="K5" s="835"/>
    </row>
    <row r="6" spans="1:11">
      <c r="C6" s="835"/>
      <c r="D6" s="835"/>
      <c r="E6" s="835"/>
    </row>
    <row r="7" spans="1:11">
      <c r="C7" s="835"/>
      <c r="D7" s="835"/>
      <c r="E7" s="835"/>
    </row>
    <row r="8" spans="1:11" ht="23.25">
      <c r="A8" s="760" t="s">
        <v>14</v>
      </c>
      <c r="B8" s="760"/>
      <c r="C8" s="760"/>
      <c r="D8" s="760"/>
      <c r="E8" s="760"/>
      <c r="F8" s="760"/>
    </row>
    <row r="9" spans="1:11">
      <c r="E9" s="209" t="s">
        <v>207</v>
      </c>
      <c r="F9" s="211" t="e">
        <f>'10. 1'!F9</f>
        <v>#REF!</v>
      </c>
    </row>
    <row r="10" spans="1:11" ht="15" customHeight="1">
      <c r="A10" s="761" t="s">
        <v>0</v>
      </c>
      <c r="B10" s="761" t="s">
        <v>7</v>
      </c>
      <c r="C10" s="763" t="s">
        <v>8</v>
      </c>
      <c r="D10" s="764"/>
      <c r="E10" s="761" t="s">
        <v>9</v>
      </c>
      <c r="F10" s="3" t="s">
        <v>10</v>
      </c>
    </row>
    <row r="11" spans="1:11">
      <c r="A11" s="762"/>
      <c r="B11" s="762"/>
      <c r="C11" s="227" t="s">
        <v>11</v>
      </c>
      <c r="D11" s="227" t="s">
        <v>12</v>
      </c>
      <c r="E11" s="762"/>
      <c r="F11" s="228" t="s">
        <v>13</v>
      </c>
    </row>
    <row r="12" spans="1:11">
      <c r="A12" s="761">
        <v>6</v>
      </c>
      <c r="B12" s="768" t="e">
        <f>#REF!</f>
        <v>#REF!</v>
      </c>
      <c r="C12" s="847" t="e">
        <f>#REF!</f>
        <v>#REF!</v>
      </c>
      <c r="D12" s="847" t="e">
        <f>#REF!</f>
        <v>#REF!</v>
      </c>
      <c r="E12" s="841" t="e">
        <f>IF(D12="","",IF(D12&lt;80,"D",IF(D12&lt;86,"C",IF(D12&lt;90,"B",IF(D12&lt;100,"A","S")))))</f>
        <v>#REF!</v>
      </c>
      <c r="F12" s="844" t="s">
        <v>265</v>
      </c>
    </row>
    <row r="13" spans="1:11">
      <c r="A13" s="767"/>
      <c r="B13" s="769"/>
      <c r="C13" s="848"/>
      <c r="D13" s="848"/>
      <c r="E13" s="842" t="str">
        <f>IF(D13="","",IF(D13&lt;30,"D",IF(D13&lt;43,"C",IF(D13&lt;47,"B",IF(D13&lt;49,"A","S")))))</f>
        <v/>
      </c>
      <c r="F13" s="845"/>
    </row>
    <row r="14" spans="1:11">
      <c r="A14" s="767"/>
      <c r="B14" s="769"/>
      <c r="C14" s="848"/>
      <c r="D14" s="848"/>
      <c r="E14" s="842" t="str">
        <f>IF(D14="","",IF(D14&lt;30,"D",IF(D14&lt;43,"C",IF(D14&lt;47,"B",IF(D14&lt;49,"A","S")))))</f>
        <v/>
      </c>
      <c r="F14" s="845"/>
    </row>
    <row r="15" spans="1:11">
      <c r="A15" s="762"/>
      <c r="B15" s="770"/>
      <c r="C15" s="849"/>
      <c r="D15" s="849"/>
      <c r="E15" s="843" t="str">
        <f>IF(D15="","",IF(D15&lt;30,"D",IF(D15&lt;43,"C",IF(D15&lt;47,"B",IF(D15&lt;49,"A","S")))))</f>
        <v/>
      </c>
      <c r="F15" s="846"/>
    </row>
    <row r="16" spans="1:11">
      <c r="F16" s="7" t="s">
        <v>266</v>
      </c>
    </row>
    <row r="19" spans="8:11">
      <c r="H19" s="835"/>
      <c r="I19" s="835"/>
      <c r="J19" s="835"/>
      <c r="K19" s="835"/>
    </row>
    <row r="20" spans="8:11">
      <c r="H20" s="835"/>
      <c r="I20" s="835"/>
      <c r="J20" s="835"/>
      <c r="K20" s="835"/>
    </row>
    <row r="21" spans="8:11">
      <c r="H21" s="835"/>
      <c r="I21" s="835"/>
      <c r="J21" s="835"/>
      <c r="K21" s="835"/>
    </row>
    <row r="22" spans="8:11">
      <c r="H22" s="835"/>
      <c r="I22" s="835"/>
      <c r="J22" s="835"/>
      <c r="K22" s="835"/>
    </row>
  </sheetData>
  <mergeCells count="18">
    <mergeCell ref="F12:F15"/>
    <mergeCell ref="H19:I22"/>
    <mergeCell ref="J19:K22"/>
    <mergeCell ref="A8:F8"/>
    <mergeCell ref="A10:A11"/>
    <mergeCell ref="B10:B11"/>
    <mergeCell ref="C10:D10"/>
    <mergeCell ref="E10:E11"/>
    <mergeCell ref="A12:A15"/>
    <mergeCell ref="B12:B15"/>
    <mergeCell ref="C12:C15"/>
    <mergeCell ref="D12:D15"/>
    <mergeCell ref="E12:E15"/>
    <mergeCell ref="C3:C7"/>
    <mergeCell ref="D3:D7"/>
    <mergeCell ref="E3:E7"/>
    <mergeCell ref="H5:I5"/>
    <mergeCell ref="J5:K5"/>
  </mergeCells>
  <pageMargins left="0.7" right="0.7" top="0.75" bottom="0.75" header="0.3" footer="0.3"/>
  <pageSetup scale="96" orientation="landscape" horizontalDpi="4294967293" verticalDpi="4294967293"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FF0000"/>
  </sheetPr>
  <dimension ref="A2:K22"/>
  <sheetViews>
    <sheetView zoomScaleNormal="100" workbookViewId="0">
      <selection activeCell="F31" sqref="F31"/>
    </sheetView>
  </sheetViews>
  <sheetFormatPr defaultColWidth="9.140625" defaultRowHeight="15"/>
  <cols>
    <col min="1" max="1" width="6.28515625" style="1" customWidth="1"/>
    <col min="2" max="3" width="16.140625" style="1" customWidth="1"/>
    <col min="4" max="5" width="18" style="2" customWidth="1"/>
    <col min="6" max="6" width="52.140625" style="1" customWidth="1"/>
    <col min="7" max="16384" width="9.140625" style="1"/>
  </cols>
  <sheetData>
    <row r="2" spans="1:11">
      <c r="C2" s="229"/>
      <c r="D2" s="229"/>
      <c r="E2" s="229"/>
    </row>
    <row r="3" spans="1:11">
      <c r="C3" s="836"/>
      <c r="D3" s="837"/>
      <c r="E3" s="835"/>
    </row>
    <row r="4" spans="1:11">
      <c r="C4" s="835"/>
      <c r="D4" s="835"/>
      <c r="E4" s="835"/>
    </row>
    <row r="5" spans="1:11">
      <c r="C5" s="835"/>
      <c r="D5" s="835"/>
      <c r="E5" s="835"/>
      <c r="H5" s="835"/>
      <c r="I5" s="835"/>
      <c r="J5" s="835"/>
      <c r="K5" s="835"/>
    </row>
    <row r="6" spans="1:11">
      <c r="C6" s="835"/>
      <c r="D6" s="835"/>
      <c r="E6" s="835"/>
    </row>
    <row r="7" spans="1:11">
      <c r="C7" s="835"/>
      <c r="D7" s="835"/>
      <c r="E7" s="835"/>
    </row>
    <row r="8" spans="1:11" ht="23.25">
      <c r="A8" s="760" t="s">
        <v>14</v>
      </c>
      <c r="B8" s="760"/>
      <c r="C8" s="760"/>
      <c r="D8" s="760"/>
      <c r="E8" s="760"/>
      <c r="F8" s="760"/>
    </row>
    <row r="9" spans="1:11">
      <c r="E9" s="209" t="s">
        <v>207</v>
      </c>
      <c r="F9" s="211" t="e">
        <f>'10. 1'!F9</f>
        <v>#REF!</v>
      </c>
    </row>
    <row r="10" spans="1:11" ht="15" customHeight="1">
      <c r="A10" s="761" t="s">
        <v>0</v>
      </c>
      <c r="B10" s="761" t="s">
        <v>7</v>
      </c>
      <c r="C10" s="763" t="s">
        <v>8</v>
      </c>
      <c r="D10" s="764"/>
      <c r="E10" s="761" t="s">
        <v>9</v>
      </c>
      <c r="F10" s="3" t="s">
        <v>10</v>
      </c>
    </row>
    <row r="11" spans="1:11">
      <c r="A11" s="762"/>
      <c r="B11" s="762"/>
      <c r="C11" s="227" t="s">
        <v>11</v>
      </c>
      <c r="D11" s="227" t="s">
        <v>12</v>
      </c>
      <c r="E11" s="762"/>
      <c r="F11" s="228" t="s">
        <v>13</v>
      </c>
    </row>
    <row r="12" spans="1:11">
      <c r="A12" s="761">
        <v>7</v>
      </c>
      <c r="B12" s="768" t="e">
        <f>#REF!</f>
        <v>#REF!</v>
      </c>
      <c r="C12" s="847" t="e">
        <f>#REF!</f>
        <v>#REF!</v>
      </c>
      <c r="D12" s="847" t="e">
        <f>#REF!</f>
        <v>#REF!</v>
      </c>
      <c r="E12" s="841" t="e">
        <f>IF(D12="","",IF(D12&lt;80,"D",IF(D12&lt;86,"C",IF(D12&lt;90,"B",IF(D12&lt;100,"A","S")))))</f>
        <v>#REF!</v>
      </c>
      <c r="F12" s="838" t="s">
        <v>260</v>
      </c>
    </row>
    <row r="13" spans="1:11">
      <c r="A13" s="767"/>
      <c r="B13" s="769"/>
      <c r="C13" s="848"/>
      <c r="D13" s="848"/>
      <c r="E13" s="842" t="str">
        <f>IF(D13="","",IF(D13&lt;30,"D",IF(D13&lt;43,"C",IF(D13&lt;47,"B",IF(D13&lt;49,"A","S")))))</f>
        <v/>
      </c>
      <c r="F13" s="839"/>
    </row>
    <row r="14" spans="1:11">
      <c r="A14" s="767"/>
      <c r="B14" s="769"/>
      <c r="C14" s="848"/>
      <c r="D14" s="848"/>
      <c r="E14" s="842" t="str">
        <f>IF(D14="","",IF(D14&lt;30,"D",IF(D14&lt;43,"C",IF(D14&lt;47,"B",IF(D14&lt;49,"A","S")))))</f>
        <v/>
      </c>
      <c r="F14" s="839"/>
    </row>
    <row r="15" spans="1:11">
      <c r="A15" s="762"/>
      <c r="B15" s="770"/>
      <c r="C15" s="849"/>
      <c r="D15" s="849"/>
      <c r="E15" s="843" t="str">
        <f>IF(D15="","",IF(D15&lt;30,"D",IF(D15&lt;43,"C",IF(D15&lt;47,"B",IF(D15&lt;49,"A","S")))))</f>
        <v/>
      </c>
      <c r="F15" s="840"/>
    </row>
    <row r="16" spans="1:11">
      <c r="F16" s="7" t="s">
        <v>266</v>
      </c>
    </row>
    <row r="19" spans="8:11">
      <c r="H19" s="835"/>
      <c r="I19" s="835"/>
      <c r="J19" s="835"/>
      <c r="K19" s="835"/>
    </row>
    <row r="20" spans="8:11">
      <c r="H20" s="835"/>
      <c r="I20" s="835"/>
      <c r="J20" s="835"/>
      <c r="K20" s="835"/>
    </row>
    <row r="21" spans="8:11">
      <c r="H21" s="835"/>
      <c r="I21" s="835"/>
      <c r="J21" s="835"/>
      <c r="K21" s="835"/>
    </row>
    <row r="22" spans="8:11">
      <c r="H22" s="835"/>
      <c r="I22" s="835"/>
      <c r="J22" s="835"/>
      <c r="K22" s="835"/>
    </row>
  </sheetData>
  <mergeCells count="18">
    <mergeCell ref="F12:F15"/>
    <mergeCell ref="H19:I22"/>
    <mergeCell ref="J19:K22"/>
    <mergeCell ref="A8:F8"/>
    <mergeCell ref="A10:A11"/>
    <mergeCell ref="B10:B11"/>
    <mergeCell ref="C10:D10"/>
    <mergeCell ref="E10:E11"/>
    <mergeCell ref="A12:A15"/>
    <mergeCell ref="B12:B15"/>
    <mergeCell ref="C12:C15"/>
    <mergeCell ref="D12:D15"/>
    <mergeCell ref="E12:E15"/>
    <mergeCell ref="C3:C7"/>
    <mergeCell ref="D3:D7"/>
    <mergeCell ref="E3:E7"/>
    <mergeCell ref="H5:I5"/>
    <mergeCell ref="J5:K5"/>
  </mergeCells>
  <pageMargins left="0.7" right="0.7" top="0.75" bottom="0.75" header="0.3" footer="0.3"/>
  <pageSetup scale="96" orientation="landscape" horizontalDpi="4294967293" verticalDpi="4294967293" r:id="rId1"/>
  <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indexed="47"/>
    <pageSetUpPr fitToPage="1"/>
  </sheetPr>
  <dimension ref="A1:Q26"/>
  <sheetViews>
    <sheetView showGridLines="0" topLeftCell="H1" zoomScaleNormal="100" zoomScaleSheetLayoutView="50" zoomScalePageLayoutView="85" workbookViewId="0">
      <selection activeCell="S9" sqref="S9"/>
    </sheetView>
  </sheetViews>
  <sheetFormatPr defaultColWidth="10.28515625" defaultRowHeight="16.5"/>
  <cols>
    <col min="1" max="1" width="3.42578125" style="14" customWidth="1"/>
    <col min="2" max="2" width="3.42578125" style="15" customWidth="1"/>
    <col min="3" max="3" width="25" style="13" customWidth="1"/>
    <col min="4" max="5" width="50.85546875" style="13" hidden="1" customWidth="1"/>
    <col min="6" max="7" width="39.42578125" style="13" customWidth="1"/>
    <col min="8" max="8" width="6.140625" style="13" customWidth="1"/>
    <col min="9" max="9" width="32.140625" style="13" customWidth="1"/>
    <col min="10" max="10" width="20.7109375" style="13" customWidth="1"/>
    <col min="11" max="12" width="39.42578125" style="13" customWidth="1"/>
    <col min="13" max="13" width="6.28515625" style="13" customWidth="1"/>
    <col min="14" max="14" width="32" style="13" customWidth="1"/>
    <col min="15" max="15" width="20.7109375" style="13" customWidth="1"/>
    <col min="16" max="16" width="16.7109375" style="13" customWidth="1"/>
    <col min="17" max="17" width="11.85546875" style="13" customWidth="1"/>
    <col min="18" max="256" width="10.28515625" style="14"/>
    <col min="257" max="258" width="3.42578125" style="14" customWidth="1"/>
    <col min="259" max="259" width="25" style="14" customWidth="1"/>
    <col min="260" max="261" width="0" style="14" hidden="1" customWidth="1"/>
    <col min="262" max="263" width="39.42578125" style="14" customWidth="1"/>
    <col min="264" max="264" width="6.140625" style="14" customWidth="1"/>
    <col min="265" max="265" width="32.140625" style="14" customWidth="1"/>
    <col min="266" max="266" width="20.7109375" style="14" customWidth="1"/>
    <col min="267" max="268" width="39.42578125" style="14" customWidth="1"/>
    <col min="269" max="269" width="6.28515625" style="14" customWidth="1"/>
    <col min="270" max="270" width="32" style="14" customWidth="1"/>
    <col min="271" max="271" width="20.7109375" style="14" customWidth="1"/>
    <col min="272" max="272" width="16.7109375" style="14" customWidth="1"/>
    <col min="273" max="273" width="11.85546875" style="14" customWidth="1"/>
    <col min="274" max="512" width="10.28515625" style="14"/>
    <col min="513" max="514" width="3.42578125" style="14" customWidth="1"/>
    <col min="515" max="515" width="25" style="14" customWidth="1"/>
    <col min="516" max="517" width="0" style="14" hidden="1" customWidth="1"/>
    <col min="518" max="519" width="39.42578125" style="14" customWidth="1"/>
    <col min="520" max="520" width="6.140625" style="14" customWidth="1"/>
    <col min="521" max="521" width="32.140625" style="14" customWidth="1"/>
    <col min="522" max="522" width="20.7109375" style="14" customWidth="1"/>
    <col min="523" max="524" width="39.42578125" style="14" customWidth="1"/>
    <col min="525" max="525" width="6.28515625" style="14" customWidth="1"/>
    <col min="526" max="526" width="32" style="14" customWidth="1"/>
    <col min="527" max="527" width="20.7109375" style="14" customWidth="1"/>
    <col min="528" max="528" width="16.7109375" style="14" customWidth="1"/>
    <col min="529" max="529" width="11.85546875" style="14" customWidth="1"/>
    <col min="530" max="768" width="10.28515625" style="14"/>
    <col min="769" max="770" width="3.42578125" style="14" customWidth="1"/>
    <col min="771" max="771" width="25" style="14" customWidth="1"/>
    <col min="772" max="773" width="0" style="14" hidden="1" customWidth="1"/>
    <col min="774" max="775" width="39.42578125" style="14" customWidth="1"/>
    <col min="776" max="776" width="6.140625" style="14" customWidth="1"/>
    <col min="777" max="777" width="32.140625" style="14" customWidth="1"/>
    <col min="778" max="778" width="20.7109375" style="14" customWidth="1"/>
    <col min="779" max="780" width="39.42578125" style="14" customWidth="1"/>
    <col min="781" max="781" width="6.28515625" style="14" customWidth="1"/>
    <col min="782" max="782" width="32" style="14" customWidth="1"/>
    <col min="783" max="783" width="20.7109375" style="14" customWidth="1"/>
    <col min="784" max="784" width="16.7109375" style="14" customWidth="1"/>
    <col min="785" max="785" width="11.85546875" style="14" customWidth="1"/>
    <col min="786" max="1024" width="10.28515625" style="14"/>
    <col min="1025" max="1026" width="3.42578125" style="14" customWidth="1"/>
    <col min="1027" max="1027" width="25" style="14" customWidth="1"/>
    <col min="1028" max="1029" width="0" style="14" hidden="1" customWidth="1"/>
    <col min="1030" max="1031" width="39.42578125" style="14" customWidth="1"/>
    <col min="1032" max="1032" width="6.140625" style="14" customWidth="1"/>
    <col min="1033" max="1033" width="32.140625" style="14" customWidth="1"/>
    <col min="1034" max="1034" width="20.7109375" style="14" customWidth="1"/>
    <col min="1035" max="1036" width="39.42578125" style="14" customWidth="1"/>
    <col min="1037" max="1037" width="6.28515625" style="14" customWidth="1"/>
    <col min="1038" max="1038" width="32" style="14" customWidth="1"/>
    <col min="1039" max="1039" width="20.7109375" style="14" customWidth="1"/>
    <col min="1040" max="1040" width="16.7109375" style="14" customWidth="1"/>
    <col min="1041" max="1041" width="11.85546875" style="14" customWidth="1"/>
    <col min="1042" max="1280" width="10.28515625" style="14"/>
    <col min="1281" max="1282" width="3.42578125" style="14" customWidth="1"/>
    <col min="1283" max="1283" width="25" style="14" customWidth="1"/>
    <col min="1284" max="1285" width="0" style="14" hidden="1" customWidth="1"/>
    <col min="1286" max="1287" width="39.42578125" style="14" customWidth="1"/>
    <col min="1288" max="1288" width="6.140625" style="14" customWidth="1"/>
    <col min="1289" max="1289" width="32.140625" style="14" customWidth="1"/>
    <col min="1290" max="1290" width="20.7109375" style="14" customWidth="1"/>
    <col min="1291" max="1292" width="39.42578125" style="14" customWidth="1"/>
    <col min="1293" max="1293" width="6.28515625" style="14" customWidth="1"/>
    <col min="1294" max="1294" width="32" style="14" customWidth="1"/>
    <col min="1295" max="1295" width="20.7109375" style="14" customWidth="1"/>
    <col min="1296" max="1296" width="16.7109375" style="14" customWidth="1"/>
    <col min="1297" max="1297" width="11.85546875" style="14" customWidth="1"/>
    <col min="1298" max="1536" width="10.28515625" style="14"/>
    <col min="1537" max="1538" width="3.42578125" style="14" customWidth="1"/>
    <col min="1539" max="1539" width="25" style="14" customWidth="1"/>
    <col min="1540" max="1541" width="0" style="14" hidden="1" customWidth="1"/>
    <col min="1542" max="1543" width="39.42578125" style="14" customWidth="1"/>
    <col min="1544" max="1544" width="6.140625" style="14" customWidth="1"/>
    <col min="1545" max="1545" width="32.140625" style="14" customWidth="1"/>
    <col min="1546" max="1546" width="20.7109375" style="14" customWidth="1"/>
    <col min="1547" max="1548" width="39.42578125" style="14" customWidth="1"/>
    <col min="1549" max="1549" width="6.28515625" style="14" customWidth="1"/>
    <col min="1550" max="1550" width="32" style="14" customWidth="1"/>
    <col min="1551" max="1551" width="20.7109375" style="14" customWidth="1"/>
    <col min="1552" max="1552" width="16.7109375" style="14" customWidth="1"/>
    <col min="1553" max="1553" width="11.85546875" style="14" customWidth="1"/>
    <col min="1554" max="1792" width="10.28515625" style="14"/>
    <col min="1793" max="1794" width="3.42578125" style="14" customWidth="1"/>
    <col min="1795" max="1795" width="25" style="14" customWidth="1"/>
    <col min="1796" max="1797" width="0" style="14" hidden="1" customWidth="1"/>
    <col min="1798" max="1799" width="39.42578125" style="14" customWidth="1"/>
    <col min="1800" max="1800" width="6.140625" style="14" customWidth="1"/>
    <col min="1801" max="1801" width="32.140625" style="14" customWidth="1"/>
    <col min="1802" max="1802" width="20.7109375" style="14" customWidth="1"/>
    <col min="1803" max="1804" width="39.42578125" style="14" customWidth="1"/>
    <col min="1805" max="1805" width="6.28515625" style="14" customWidth="1"/>
    <col min="1806" max="1806" width="32" style="14" customWidth="1"/>
    <col min="1807" max="1807" width="20.7109375" style="14" customWidth="1"/>
    <col min="1808" max="1808" width="16.7109375" style="14" customWidth="1"/>
    <col min="1809" max="1809" width="11.85546875" style="14" customWidth="1"/>
    <col min="1810" max="2048" width="10.28515625" style="14"/>
    <col min="2049" max="2050" width="3.42578125" style="14" customWidth="1"/>
    <col min="2051" max="2051" width="25" style="14" customWidth="1"/>
    <col min="2052" max="2053" width="0" style="14" hidden="1" customWidth="1"/>
    <col min="2054" max="2055" width="39.42578125" style="14" customWidth="1"/>
    <col min="2056" max="2056" width="6.140625" style="14" customWidth="1"/>
    <col min="2057" max="2057" width="32.140625" style="14" customWidth="1"/>
    <col min="2058" max="2058" width="20.7109375" style="14" customWidth="1"/>
    <col min="2059" max="2060" width="39.42578125" style="14" customWidth="1"/>
    <col min="2061" max="2061" width="6.28515625" style="14" customWidth="1"/>
    <col min="2062" max="2062" width="32" style="14" customWidth="1"/>
    <col min="2063" max="2063" width="20.7109375" style="14" customWidth="1"/>
    <col min="2064" max="2064" width="16.7109375" style="14" customWidth="1"/>
    <col min="2065" max="2065" width="11.85546875" style="14" customWidth="1"/>
    <col min="2066" max="2304" width="10.28515625" style="14"/>
    <col min="2305" max="2306" width="3.42578125" style="14" customWidth="1"/>
    <col min="2307" max="2307" width="25" style="14" customWidth="1"/>
    <col min="2308" max="2309" width="0" style="14" hidden="1" customWidth="1"/>
    <col min="2310" max="2311" width="39.42578125" style="14" customWidth="1"/>
    <col min="2312" max="2312" width="6.140625" style="14" customWidth="1"/>
    <col min="2313" max="2313" width="32.140625" style="14" customWidth="1"/>
    <col min="2314" max="2314" width="20.7109375" style="14" customWidth="1"/>
    <col min="2315" max="2316" width="39.42578125" style="14" customWidth="1"/>
    <col min="2317" max="2317" width="6.28515625" style="14" customWidth="1"/>
    <col min="2318" max="2318" width="32" style="14" customWidth="1"/>
    <col min="2319" max="2319" width="20.7109375" style="14" customWidth="1"/>
    <col min="2320" max="2320" width="16.7109375" style="14" customWidth="1"/>
    <col min="2321" max="2321" width="11.85546875" style="14" customWidth="1"/>
    <col min="2322" max="2560" width="10.28515625" style="14"/>
    <col min="2561" max="2562" width="3.42578125" style="14" customWidth="1"/>
    <col min="2563" max="2563" width="25" style="14" customWidth="1"/>
    <col min="2564" max="2565" width="0" style="14" hidden="1" customWidth="1"/>
    <col min="2566" max="2567" width="39.42578125" style="14" customWidth="1"/>
    <col min="2568" max="2568" width="6.140625" style="14" customWidth="1"/>
    <col min="2569" max="2569" width="32.140625" style="14" customWidth="1"/>
    <col min="2570" max="2570" width="20.7109375" style="14" customWidth="1"/>
    <col min="2571" max="2572" width="39.42578125" style="14" customWidth="1"/>
    <col min="2573" max="2573" width="6.28515625" style="14" customWidth="1"/>
    <col min="2574" max="2574" width="32" style="14" customWidth="1"/>
    <col min="2575" max="2575" width="20.7109375" style="14" customWidth="1"/>
    <col min="2576" max="2576" width="16.7109375" style="14" customWidth="1"/>
    <col min="2577" max="2577" width="11.85546875" style="14" customWidth="1"/>
    <col min="2578" max="2816" width="10.28515625" style="14"/>
    <col min="2817" max="2818" width="3.42578125" style="14" customWidth="1"/>
    <col min="2819" max="2819" width="25" style="14" customWidth="1"/>
    <col min="2820" max="2821" width="0" style="14" hidden="1" customWidth="1"/>
    <col min="2822" max="2823" width="39.42578125" style="14" customWidth="1"/>
    <col min="2824" max="2824" width="6.140625" style="14" customWidth="1"/>
    <col min="2825" max="2825" width="32.140625" style="14" customWidth="1"/>
    <col min="2826" max="2826" width="20.7109375" style="14" customWidth="1"/>
    <col min="2827" max="2828" width="39.42578125" style="14" customWidth="1"/>
    <col min="2829" max="2829" width="6.28515625" style="14" customWidth="1"/>
    <col min="2830" max="2830" width="32" style="14" customWidth="1"/>
    <col min="2831" max="2831" width="20.7109375" style="14" customWidth="1"/>
    <col min="2832" max="2832" width="16.7109375" style="14" customWidth="1"/>
    <col min="2833" max="2833" width="11.85546875" style="14" customWidth="1"/>
    <col min="2834" max="3072" width="10.28515625" style="14"/>
    <col min="3073" max="3074" width="3.42578125" style="14" customWidth="1"/>
    <col min="3075" max="3075" width="25" style="14" customWidth="1"/>
    <col min="3076" max="3077" width="0" style="14" hidden="1" customWidth="1"/>
    <col min="3078" max="3079" width="39.42578125" style="14" customWidth="1"/>
    <col min="3080" max="3080" width="6.140625" style="14" customWidth="1"/>
    <col min="3081" max="3081" width="32.140625" style="14" customWidth="1"/>
    <col min="3082" max="3082" width="20.7109375" style="14" customWidth="1"/>
    <col min="3083" max="3084" width="39.42578125" style="14" customWidth="1"/>
    <col min="3085" max="3085" width="6.28515625" style="14" customWidth="1"/>
    <col min="3086" max="3086" width="32" style="14" customWidth="1"/>
    <col min="3087" max="3087" width="20.7109375" style="14" customWidth="1"/>
    <col min="3088" max="3088" width="16.7109375" style="14" customWidth="1"/>
    <col min="3089" max="3089" width="11.85546875" style="14" customWidth="1"/>
    <col min="3090" max="3328" width="10.28515625" style="14"/>
    <col min="3329" max="3330" width="3.42578125" style="14" customWidth="1"/>
    <col min="3331" max="3331" width="25" style="14" customWidth="1"/>
    <col min="3332" max="3333" width="0" style="14" hidden="1" customWidth="1"/>
    <col min="3334" max="3335" width="39.42578125" style="14" customWidth="1"/>
    <col min="3336" max="3336" width="6.140625" style="14" customWidth="1"/>
    <col min="3337" max="3337" width="32.140625" style="14" customWidth="1"/>
    <col min="3338" max="3338" width="20.7109375" style="14" customWidth="1"/>
    <col min="3339" max="3340" width="39.42578125" style="14" customWidth="1"/>
    <col min="3341" max="3341" width="6.28515625" style="14" customWidth="1"/>
    <col min="3342" max="3342" width="32" style="14" customWidth="1"/>
    <col min="3343" max="3343" width="20.7109375" style="14" customWidth="1"/>
    <col min="3344" max="3344" width="16.7109375" style="14" customWidth="1"/>
    <col min="3345" max="3345" width="11.85546875" style="14" customWidth="1"/>
    <col min="3346" max="3584" width="10.28515625" style="14"/>
    <col min="3585" max="3586" width="3.42578125" style="14" customWidth="1"/>
    <col min="3587" max="3587" width="25" style="14" customWidth="1"/>
    <col min="3588" max="3589" width="0" style="14" hidden="1" customWidth="1"/>
    <col min="3590" max="3591" width="39.42578125" style="14" customWidth="1"/>
    <col min="3592" max="3592" width="6.140625" style="14" customWidth="1"/>
    <col min="3593" max="3593" width="32.140625" style="14" customWidth="1"/>
    <col min="3594" max="3594" width="20.7109375" style="14" customWidth="1"/>
    <col min="3595" max="3596" width="39.42578125" style="14" customWidth="1"/>
    <col min="3597" max="3597" width="6.28515625" style="14" customWidth="1"/>
    <col min="3598" max="3598" width="32" style="14" customWidth="1"/>
    <col min="3599" max="3599" width="20.7109375" style="14" customWidth="1"/>
    <col min="3600" max="3600" width="16.7109375" style="14" customWidth="1"/>
    <col min="3601" max="3601" width="11.85546875" style="14" customWidth="1"/>
    <col min="3602" max="3840" width="10.28515625" style="14"/>
    <col min="3841" max="3842" width="3.42578125" style="14" customWidth="1"/>
    <col min="3843" max="3843" width="25" style="14" customWidth="1"/>
    <col min="3844" max="3845" width="0" style="14" hidden="1" customWidth="1"/>
    <col min="3846" max="3847" width="39.42578125" style="14" customWidth="1"/>
    <col min="3848" max="3848" width="6.140625" style="14" customWidth="1"/>
    <col min="3849" max="3849" width="32.140625" style="14" customWidth="1"/>
    <col min="3850" max="3850" width="20.7109375" style="14" customWidth="1"/>
    <col min="3851" max="3852" width="39.42578125" style="14" customWidth="1"/>
    <col min="3853" max="3853" width="6.28515625" style="14" customWidth="1"/>
    <col min="3854" max="3854" width="32" style="14" customWidth="1"/>
    <col min="3855" max="3855" width="20.7109375" style="14" customWidth="1"/>
    <col min="3856" max="3856" width="16.7109375" style="14" customWidth="1"/>
    <col min="3857" max="3857" width="11.85546875" style="14" customWidth="1"/>
    <col min="3858" max="4096" width="10.28515625" style="14"/>
    <col min="4097" max="4098" width="3.42578125" style="14" customWidth="1"/>
    <col min="4099" max="4099" width="25" style="14" customWidth="1"/>
    <col min="4100" max="4101" width="0" style="14" hidden="1" customWidth="1"/>
    <col min="4102" max="4103" width="39.42578125" style="14" customWidth="1"/>
    <col min="4104" max="4104" width="6.140625" style="14" customWidth="1"/>
    <col min="4105" max="4105" width="32.140625" style="14" customWidth="1"/>
    <col min="4106" max="4106" width="20.7109375" style="14" customWidth="1"/>
    <col min="4107" max="4108" width="39.42578125" style="14" customWidth="1"/>
    <col min="4109" max="4109" width="6.28515625" style="14" customWidth="1"/>
    <col min="4110" max="4110" width="32" style="14" customWidth="1"/>
    <col min="4111" max="4111" width="20.7109375" style="14" customWidth="1"/>
    <col min="4112" max="4112" width="16.7109375" style="14" customWidth="1"/>
    <col min="4113" max="4113" width="11.85546875" style="14" customWidth="1"/>
    <col min="4114" max="4352" width="10.28515625" style="14"/>
    <col min="4353" max="4354" width="3.42578125" style="14" customWidth="1"/>
    <col min="4355" max="4355" width="25" style="14" customWidth="1"/>
    <col min="4356" max="4357" width="0" style="14" hidden="1" customWidth="1"/>
    <col min="4358" max="4359" width="39.42578125" style="14" customWidth="1"/>
    <col min="4360" max="4360" width="6.140625" style="14" customWidth="1"/>
    <col min="4361" max="4361" width="32.140625" style="14" customWidth="1"/>
    <col min="4362" max="4362" width="20.7109375" style="14" customWidth="1"/>
    <col min="4363" max="4364" width="39.42578125" style="14" customWidth="1"/>
    <col min="4365" max="4365" width="6.28515625" style="14" customWidth="1"/>
    <col min="4366" max="4366" width="32" style="14" customWidth="1"/>
    <col min="4367" max="4367" width="20.7109375" style="14" customWidth="1"/>
    <col min="4368" max="4368" width="16.7109375" style="14" customWidth="1"/>
    <col min="4369" max="4369" width="11.85546875" style="14" customWidth="1"/>
    <col min="4370" max="4608" width="10.28515625" style="14"/>
    <col min="4609" max="4610" width="3.42578125" style="14" customWidth="1"/>
    <col min="4611" max="4611" width="25" style="14" customWidth="1"/>
    <col min="4612" max="4613" width="0" style="14" hidden="1" customWidth="1"/>
    <col min="4614" max="4615" width="39.42578125" style="14" customWidth="1"/>
    <col min="4616" max="4616" width="6.140625" style="14" customWidth="1"/>
    <col min="4617" max="4617" width="32.140625" style="14" customWidth="1"/>
    <col min="4618" max="4618" width="20.7109375" style="14" customWidth="1"/>
    <col min="4619" max="4620" width="39.42578125" style="14" customWidth="1"/>
    <col min="4621" max="4621" width="6.28515625" style="14" customWidth="1"/>
    <col min="4622" max="4622" width="32" style="14" customWidth="1"/>
    <col min="4623" max="4623" width="20.7109375" style="14" customWidth="1"/>
    <col min="4624" max="4624" width="16.7109375" style="14" customWidth="1"/>
    <col min="4625" max="4625" width="11.85546875" style="14" customWidth="1"/>
    <col min="4626" max="4864" width="10.28515625" style="14"/>
    <col min="4865" max="4866" width="3.42578125" style="14" customWidth="1"/>
    <col min="4867" max="4867" width="25" style="14" customWidth="1"/>
    <col min="4868" max="4869" width="0" style="14" hidden="1" customWidth="1"/>
    <col min="4870" max="4871" width="39.42578125" style="14" customWidth="1"/>
    <col min="4872" max="4872" width="6.140625" style="14" customWidth="1"/>
    <col min="4873" max="4873" width="32.140625" style="14" customWidth="1"/>
    <col min="4874" max="4874" width="20.7109375" style="14" customWidth="1"/>
    <col min="4875" max="4876" width="39.42578125" style="14" customWidth="1"/>
    <col min="4877" max="4877" width="6.28515625" style="14" customWidth="1"/>
    <col min="4878" max="4878" width="32" style="14" customWidth="1"/>
    <col min="4879" max="4879" width="20.7109375" style="14" customWidth="1"/>
    <col min="4880" max="4880" width="16.7109375" style="14" customWidth="1"/>
    <col min="4881" max="4881" width="11.85546875" style="14" customWidth="1"/>
    <col min="4882" max="5120" width="10.28515625" style="14"/>
    <col min="5121" max="5122" width="3.42578125" style="14" customWidth="1"/>
    <col min="5123" max="5123" width="25" style="14" customWidth="1"/>
    <col min="5124" max="5125" width="0" style="14" hidden="1" customWidth="1"/>
    <col min="5126" max="5127" width="39.42578125" style="14" customWidth="1"/>
    <col min="5128" max="5128" width="6.140625" style="14" customWidth="1"/>
    <col min="5129" max="5129" width="32.140625" style="14" customWidth="1"/>
    <col min="5130" max="5130" width="20.7109375" style="14" customWidth="1"/>
    <col min="5131" max="5132" width="39.42578125" style="14" customWidth="1"/>
    <col min="5133" max="5133" width="6.28515625" style="14" customWidth="1"/>
    <col min="5134" max="5134" width="32" style="14" customWidth="1"/>
    <col min="5135" max="5135" width="20.7109375" style="14" customWidth="1"/>
    <col min="5136" max="5136" width="16.7109375" style="14" customWidth="1"/>
    <col min="5137" max="5137" width="11.85546875" style="14" customWidth="1"/>
    <col min="5138" max="5376" width="10.28515625" style="14"/>
    <col min="5377" max="5378" width="3.42578125" style="14" customWidth="1"/>
    <col min="5379" max="5379" width="25" style="14" customWidth="1"/>
    <col min="5380" max="5381" width="0" style="14" hidden="1" customWidth="1"/>
    <col min="5382" max="5383" width="39.42578125" style="14" customWidth="1"/>
    <col min="5384" max="5384" width="6.140625" style="14" customWidth="1"/>
    <col min="5385" max="5385" width="32.140625" style="14" customWidth="1"/>
    <col min="5386" max="5386" width="20.7109375" style="14" customWidth="1"/>
    <col min="5387" max="5388" width="39.42578125" style="14" customWidth="1"/>
    <col min="5389" max="5389" width="6.28515625" style="14" customWidth="1"/>
    <col min="5390" max="5390" width="32" style="14" customWidth="1"/>
    <col min="5391" max="5391" width="20.7109375" style="14" customWidth="1"/>
    <col min="5392" max="5392" width="16.7109375" style="14" customWidth="1"/>
    <col min="5393" max="5393" width="11.85546875" style="14" customWidth="1"/>
    <col min="5394" max="5632" width="10.28515625" style="14"/>
    <col min="5633" max="5634" width="3.42578125" style="14" customWidth="1"/>
    <col min="5635" max="5635" width="25" style="14" customWidth="1"/>
    <col min="5636" max="5637" width="0" style="14" hidden="1" customWidth="1"/>
    <col min="5638" max="5639" width="39.42578125" style="14" customWidth="1"/>
    <col min="5640" max="5640" width="6.140625" style="14" customWidth="1"/>
    <col min="5641" max="5641" width="32.140625" style="14" customWidth="1"/>
    <col min="5642" max="5642" width="20.7109375" style="14" customWidth="1"/>
    <col min="5643" max="5644" width="39.42578125" style="14" customWidth="1"/>
    <col min="5645" max="5645" width="6.28515625" style="14" customWidth="1"/>
    <col min="5646" max="5646" width="32" style="14" customWidth="1"/>
    <col min="5647" max="5647" width="20.7109375" style="14" customWidth="1"/>
    <col min="5648" max="5648" width="16.7109375" style="14" customWidth="1"/>
    <col min="5649" max="5649" width="11.85546875" style="14" customWidth="1"/>
    <col min="5650" max="5888" width="10.28515625" style="14"/>
    <col min="5889" max="5890" width="3.42578125" style="14" customWidth="1"/>
    <col min="5891" max="5891" width="25" style="14" customWidth="1"/>
    <col min="5892" max="5893" width="0" style="14" hidden="1" customWidth="1"/>
    <col min="5894" max="5895" width="39.42578125" style="14" customWidth="1"/>
    <col min="5896" max="5896" width="6.140625" style="14" customWidth="1"/>
    <col min="5897" max="5897" width="32.140625" style="14" customWidth="1"/>
    <col min="5898" max="5898" width="20.7109375" style="14" customWidth="1"/>
    <col min="5899" max="5900" width="39.42578125" style="14" customWidth="1"/>
    <col min="5901" max="5901" width="6.28515625" style="14" customWidth="1"/>
    <col min="5902" max="5902" width="32" style="14" customWidth="1"/>
    <col min="5903" max="5903" width="20.7109375" style="14" customWidth="1"/>
    <col min="5904" max="5904" width="16.7109375" style="14" customWidth="1"/>
    <col min="5905" max="5905" width="11.85546875" style="14" customWidth="1"/>
    <col min="5906" max="6144" width="10.28515625" style="14"/>
    <col min="6145" max="6146" width="3.42578125" style="14" customWidth="1"/>
    <col min="6147" max="6147" width="25" style="14" customWidth="1"/>
    <col min="6148" max="6149" width="0" style="14" hidden="1" customWidth="1"/>
    <col min="6150" max="6151" width="39.42578125" style="14" customWidth="1"/>
    <col min="6152" max="6152" width="6.140625" style="14" customWidth="1"/>
    <col min="6153" max="6153" width="32.140625" style="14" customWidth="1"/>
    <col min="6154" max="6154" width="20.7109375" style="14" customWidth="1"/>
    <col min="6155" max="6156" width="39.42578125" style="14" customWidth="1"/>
    <col min="6157" max="6157" width="6.28515625" style="14" customWidth="1"/>
    <col min="6158" max="6158" width="32" style="14" customWidth="1"/>
    <col min="6159" max="6159" width="20.7109375" style="14" customWidth="1"/>
    <col min="6160" max="6160" width="16.7109375" style="14" customWidth="1"/>
    <col min="6161" max="6161" width="11.85546875" style="14" customWidth="1"/>
    <col min="6162" max="6400" width="10.28515625" style="14"/>
    <col min="6401" max="6402" width="3.42578125" style="14" customWidth="1"/>
    <col min="6403" max="6403" width="25" style="14" customWidth="1"/>
    <col min="6404" max="6405" width="0" style="14" hidden="1" customWidth="1"/>
    <col min="6406" max="6407" width="39.42578125" style="14" customWidth="1"/>
    <col min="6408" max="6408" width="6.140625" style="14" customWidth="1"/>
    <col min="6409" max="6409" width="32.140625" style="14" customWidth="1"/>
    <col min="6410" max="6410" width="20.7109375" style="14" customWidth="1"/>
    <col min="6411" max="6412" width="39.42578125" style="14" customWidth="1"/>
    <col min="6413" max="6413" width="6.28515625" style="14" customWidth="1"/>
    <col min="6414" max="6414" width="32" style="14" customWidth="1"/>
    <col min="6415" max="6415" width="20.7109375" style="14" customWidth="1"/>
    <col min="6416" max="6416" width="16.7109375" style="14" customWidth="1"/>
    <col min="6417" max="6417" width="11.85546875" style="14" customWidth="1"/>
    <col min="6418" max="6656" width="10.28515625" style="14"/>
    <col min="6657" max="6658" width="3.42578125" style="14" customWidth="1"/>
    <col min="6659" max="6659" width="25" style="14" customWidth="1"/>
    <col min="6660" max="6661" width="0" style="14" hidden="1" customWidth="1"/>
    <col min="6662" max="6663" width="39.42578125" style="14" customWidth="1"/>
    <col min="6664" max="6664" width="6.140625" style="14" customWidth="1"/>
    <col min="6665" max="6665" width="32.140625" style="14" customWidth="1"/>
    <col min="6666" max="6666" width="20.7109375" style="14" customWidth="1"/>
    <col min="6667" max="6668" width="39.42578125" style="14" customWidth="1"/>
    <col min="6669" max="6669" width="6.28515625" style="14" customWidth="1"/>
    <col min="6670" max="6670" width="32" style="14" customWidth="1"/>
    <col min="6671" max="6671" width="20.7109375" style="14" customWidth="1"/>
    <col min="6672" max="6672" width="16.7109375" style="14" customWidth="1"/>
    <col min="6673" max="6673" width="11.85546875" style="14" customWidth="1"/>
    <col min="6674" max="6912" width="10.28515625" style="14"/>
    <col min="6913" max="6914" width="3.42578125" style="14" customWidth="1"/>
    <col min="6915" max="6915" width="25" style="14" customWidth="1"/>
    <col min="6916" max="6917" width="0" style="14" hidden="1" customWidth="1"/>
    <col min="6918" max="6919" width="39.42578125" style="14" customWidth="1"/>
    <col min="6920" max="6920" width="6.140625" style="14" customWidth="1"/>
    <col min="6921" max="6921" width="32.140625" style="14" customWidth="1"/>
    <col min="6922" max="6922" width="20.7109375" style="14" customWidth="1"/>
    <col min="6923" max="6924" width="39.42578125" style="14" customWidth="1"/>
    <col min="6925" max="6925" width="6.28515625" style="14" customWidth="1"/>
    <col min="6926" max="6926" width="32" style="14" customWidth="1"/>
    <col min="6927" max="6927" width="20.7109375" style="14" customWidth="1"/>
    <col min="6928" max="6928" width="16.7109375" style="14" customWidth="1"/>
    <col min="6929" max="6929" width="11.85546875" style="14" customWidth="1"/>
    <col min="6930" max="7168" width="10.28515625" style="14"/>
    <col min="7169" max="7170" width="3.42578125" style="14" customWidth="1"/>
    <col min="7171" max="7171" width="25" style="14" customWidth="1"/>
    <col min="7172" max="7173" width="0" style="14" hidden="1" customWidth="1"/>
    <col min="7174" max="7175" width="39.42578125" style="14" customWidth="1"/>
    <col min="7176" max="7176" width="6.140625" style="14" customWidth="1"/>
    <col min="7177" max="7177" width="32.140625" style="14" customWidth="1"/>
    <col min="7178" max="7178" width="20.7109375" style="14" customWidth="1"/>
    <col min="7179" max="7180" width="39.42578125" style="14" customWidth="1"/>
    <col min="7181" max="7181" width="6.28515625" style="14" customWidth="1"/>
    <col min="7182" max="7182" width="32" style="14" customWidth="1"/>
    <col min="7183" max="7183" width="20.7109375" style="14" customWidth="1"/>
    <col min="7184" max="7184" width="16.7109375" style="14" customWidth="1"/>
    <col min="7185" max="7185" width="11.85546875" style="14" customWidth="1"/>
    <col min="7186" max="7424" width="10.28515625" style="14"/>
    <col min="7425" max="7426" width="3.42578125" style="14" customWidth="1"/>
    <col min="7427" max="7427" width="25" style="14" customWidth="1"/>
    <col min="7428" max="7429" width="0" style="14" hidden="1" customWidth="1"/>
    <col min="7430" max="7431" width="39.42578125" style="14" customWidth="1"/>
    <col min="7432" max="7432" width="6.140625" style="14" customWidth="1"/>
    <col min="7433" max="7433" width="32.140625" style="14" customWidth="1"/>
    <col min="7434" max="7434" width="20.7109375" style="14" customWidth="1"/>
    <col min="7435" max="7436" width="39.42578125" style="14" customWidth="1"/>
    <col min="7437" max="7437" width="6.28515625" style="14" customWidth="1"/>
    <col min="7438" max="7438" width="32" style="14" customWidth="1"/>
    <col min="7439" max="7439" width="20.7109375" style="14" customWidth="1"/>
    <col min="7440" max="7440" width="16.7109375" style="14" customWidth="1"/>
    <col min="7441" max="7441" width="11.85546875" style="14" customWidth="1"/>
    <col min="7442" max="7680" width="10.28515625" style="14"/>
    <col min="7681" max="7682" width="3.42578125" style="14" customWidth="1"/>
    <col min="7683" max="7683" width="25" style="14" customWidth="1"/>
    <col min="7684" max="7685" width="0" style="14" hidden="1" customWidth="1"/>
    <col min="7686" max="7687" width="39.42578125" style="14" customWidth="1"/>
    <col min="7688" max="7688" width="6.140625" style="14" customWidth="1"/>
    <col min="7689" max="7689" width="32.140625" style="14" customWidth="1"/>
    <col min="7690" max="7690" width="20.7109375" style="14" customWidth="1"/>
    <col min="7691" max="7692" width="39.42578125" style="14" customWidth="1"/>
    <col min="7693" max="7693" width="6.28515625" style="14" customWidth="1"/>
    <col min="7694" max="7694" width="32" style="14" customWidth="1"/>
    <col min="7695" max="7695" width="20.7109375" style="14" customWidth="1"/>
    <col min="7696" max="7696" width="16.7109375" style="14" customWidth="1"/>
    <col min="7697" max="7697" width="11.85546875" style="14" customWidth="1"/>
    <col min="7698" max="7936" width="10.28515625" style="14"/>
    <col min="7937" max="7938" width="3.42578125" style="14" customWidth="1"/>
    <col min="7939" max="7939" width="25" style="14" customWidth="1"/>
    <col min="7940" max="7941" width="0" style="14" hidden="1" customWidth="1"/>
    <col min="7942" max="7943" width="39.42578125" style="14" customWidth="1"/>
    <col min="7944" max="7944" width="6.140625" style="14" customWidth="1"/>
    <col min="7945" max="7945" width="32.140625" style="14" customWidth="1"/>
    <col min="7946" max="7946" width="20.7109375" style="14" customWidth="1"/>
    <col min="7947" max="7948" width="39.42578125" style="14" customWidth="1"/>
    <col min="7949" max="7949" width="6.28515625" style="14" customWidth="1"/>
    <col min="7950" max="7950" width="32" style="14" customWidth="1"/>
    <col min="7951" max="7951" width="20.7109375" style="14" customWidth="1"/>
    <col min="7952" max="7952" width="16.7109375" style="14" customWidth="1"/>
    <col min="7953" max="7953" width="11.85546875" style="14" customWidth="1"/>
    <col min="7954" max="8192" width="10.28515625" style="14"/>
    <col min="8193" max="8194" width="3.42578125" style="14" customWidth="1"/>
    <col min="8195" max="8195" width="25" style="14" customWidth="1"/>
    <col min="8196" max="8197" width="0" style="14" hidden="1" customWidth="1"/>
    <col min="8198" max="8199" width="39.42578125" style="14" customWidth="1"/>
    <col min="8200" max="8200" width="6.140625" style="14" customWidth="1"/>
    <col min="8201" max="8201" width="32.140625" style="14" customWidth="1"/>
    <col min="8202" max="8202" width="20.7109375" style="14" customWidth="1"/>
    <col min="8203" max="8204" width="39.42578125" style="14" customWidth="1"/>
    <col min="8205" max="8205" width="6.28515625" style="14" customWidth="1"/>
    <col min="8206" max="8206" width="32" style="14" customWidth="1"/>
    <col min="8207" max="8207" width="20.7109375" style="14" customWidth="1"/>
    <col min="8208" max="8208" width="16.7109375" style="14" customWidth="1"/>
    <col min="8209" max="8209" width="11.85546875" style="14" customWidth="1"/>
    <col min="8210" max="8448" width="10.28515625" style="14"/>
    <col min="8449" max="8450" width="3.42578125" style="14" customWidth="1"/>
    <col min="8451" max="8451" width="25" style="14" customWidth="1"/>
    <col min="8452" max="8453" width="0" style="14" hidden="1" customWidth="1"/>
    <col min="8454" max="8455" width="39.42578125" style="14" customWidth="1"/>
    <col min="8456" max="8456" width="6.140625" style="14" customWidth="1"/>
    <col min="8457" max="8457" width="32.140625" style="14" customWidth="1"/>
    <col min="8458" max="8458" width="20.7109375" style="14" customWidth="1"/>
    <col min="8459" max="8460" width="39.42578125" style="14" customWidth="1"/>
    <col min="8461" max="8461" width="6.28515625" style="14" customWidth="1"/>
    <col min="8462" max="8462" width="32" style="14" customWidth="1"/>
    <col min="8463" max="8463" width="20.7109375" style="14" customWidth="1"/>
    <col min="8464" max="8464" width="16.7109375" style="14" customWidth="1"/>
    <col min="8465" max="8465" width="11.85546875" style="14" customWidth="1"/>
    <col min="8466" max="8704" width="10.28515625" style="14"/>
    <col min="8705" max="8706" width="3.42578125" style="14" customWidth="1"/>
    <col min="8707" max="8707" width="25" style="14" customWidth="1"/>
    <col min="8708" max="8709" width="0" style="14" hidden="1" customWidth="1"/>
    <col min="8710" max="8711" width="39.42578125" style="14" customWidth="1"/>
    <col min="8712" max="8712" width="6.140625" style="14" customWidth="1"/>
    <col min="8713" max="8713" width="32.140625" style="14" customWidth="1"/>
    <col min="8714" max="8714" width="20.7109375" style="14" customWidth="1"/>
    <col min="8715" max="8716" width="39.42578125" style="14" customWidth="1"/>
    <col min="8717" max="8717" width="6.28515625" style="14" customWidth="1"/>
    <col min="8718" max="8718" width="32" style="14" customWidth="1"/>
    <col min="8719" max="8719" width="20.7109375" style="14" customWidth="1"/>
    <col min="8720" max="8720" width="16.7109375" style="14" customWidth="1"/>
    <col min="8721" max="8721" width="11.85546875" style="14" customWidth="1"/>
    <col min="8722" max="8960" width="10.28515625" style="14"/>
    <col min="8961" max="8962" width="3.42578125" style="14" customWidth="1"/>
    <col min="8963" max="8963" width="25" style="14" customWidth="1"/>
    <col min="8964" max="8965" width="0" style="14" hidden="1" customWidth="1"/>
    <col min="8966" max="8967" width="39.42578125" style="14" customWidth="1"/>
    <col min="8968" max="8968" width="6.140625" style="14" customWidth="1"/>
    <col min="8969" max="8969" width="32.140625" style="14" customWidth="1"/>
    <col min="8970" max="8970" width="20.7109375" style="14" customWidth="1"/>
    <col min="8971" max="8972" width="39.42578125" style="14" customWidth="1"/>
    <col min="8973" max="8973" width="6.28515625" style="14" customWidth="1"/>
    <col min="8974" max="8974" width="32" style="14" customWidth="1"/>
    <col min="8975" max="8975" width="20.7109375" style="14" customWidth="1"/>
    <col min="8976" max="8976" width="16.7109375" style="14" customWidth="1"/>
    <col min="8977" max="8977" width="11.85546875" style="14" customWidth="1"/>
    <col min="8978" max="9216" width="10.28515625" style="14"/>
    <col min="9217" max="9218" width="3.42578125" style="14" customWidth="1"/>
    <col min="9219" max="9219" width="25" style="14" customWidth="1"/>
    <col min="9220" max="9221" width="0" style="14" hidden="1" customWidth="1"/>
    <col min="9222" max="9223" width="39.42578125" style="14" customWidth="1"/>
    <col min="9224" max="9224" width="6.140625" style="14" customWidth="1"/>
    <col min="9225" max="9225" width="32.140625" style="14" customWidth="1"/>
    <col min="9226" max="9226" width="20.7109375" style="14" customWidth="1"/>
    <col min="9227" max="9228" width="39.42578125" style="14" customWidth="1"/>
    <col min="9229" max="9229" width="6.28515625" style="14" customWidth="1"/>
    <col min="9230" max="9230" width="32" style="14" customWidth="1"/>
    <col min="9231" max="9231" width="20.7109375" style="14" customWidth="1"/>
    <col min="9232" max="9232" width="16.7109375" style="14" customWidth="1"/>
    <col min="9233" max="9233" width="11.85546875" style="14" customWidth="1"/>
    <col min="9234" max="9472" width="10.28515625" style="14"/>
    <col min="9473" max="9474" width="3.42578125" style="14" customWidth="1"/>
    <col min="9475" max="9475" width="25" style="14" customWidth="1"/>
    <col min="9476" max="9477" width="0" style="14" hidden="1" customWidth="1"/>
    <col min="9478" max="9479" width="39.42578125" style="14" customWidth="1"/>
    <col min="9480" max="9480" width="6.140625" style="14" customWidth="1"/>
    <col min="9481" max="9481" width="32.140625" style="14" customWidth="1"/>
    <col min="9482" max="9482" width="20.7109375" style="14" customWidth="1"/>
    <col min="9483" max="9484" width="39.42578125" style="14" customWidth="1"/>
    <col min="9485" max="9485" width="6.28515625" style="14" customWidth="1"/>
    <col min="9486" max="9486" width="32" style="14" customWidth="1"/>
    <col min="9487" max="9487" width="20.7109375" style="14" customWidth="1"/>
    <col min="9488" max="9488" width="16.7109375" style="14" customWidth="1"/>
    <col min="9489" max="9489" width="11.85546875" style="14" customWidth="1"/>
    <col min="9490" max="9728" width="10.28515625" style="14"/>
    <col min="9729" max="9730" width="3.42578125" style="14" customWidth="1"/>
    <col min="9731" max="9731" width="25" style="14" customWidth="1"/>
    <col min="9732" max="9733" width="0" style="14" hidden="1" customWidth="1"/>
    <col min="9734" max="9735" width="39.42578125" style="14" customWidth="1"/>
    <col min="9736" max="9736" width="6.140625" style="14" customWidth="1"/>
    <col min="9737" max="9737" width="32.140625" style="14" customWidth="1"/>
    <col min="9738" max="9738" width="20.7109375" style="14" customWidth="1"/>
    <col min="9739" max="9740" width="39.42578125" style="14" customWidth="1"/>
    <col min="9741" max="9741" width="6.28515625" style="14" customWidth="1"/>
    <col min="9742" max="9742" width="32" style="14" customWidth="1"/>
    <col min="9743" max="9743" width="20.7109375" style="14" customWidth="1"/>
    <col min="9744" max="9744" width="16.7109375" style="14" customWidth="1"/>
    <col min="9745" max="9745" width="11.85546875" style="14" customWidth="1"/>
    <col min="9746" max="9984" width="10.28515625" style="14"/>
    <col min="9985" max="9986" width="3.42578125" style="14" customWidth="1"/>
    <col min="9987" max="9987" width="25" style="14" customWidth="1"/>
    <col min="9988" max="9989" width="0" style="14" hidden="1" customWidth="1"/>
    <col min="9990" max="9991" width="39.42578125" style="14" customWidth="1"/>
    <col min="9992" max="9992" width="6.140625" style="14" customWidth="1"/>
    <col min="9993" max="9993" width="32.140625" style="14" customWidth="1"/>
    <col min="9994" max="9994" width="20.7109375" style="14" customWidth="1"/>
    <col min="9995" max="9996" width="39.42578125" style="14" customWidth="1"/>
    <col min="9997" max="9997" width="6.28515625" style="14" customWidth="1"/>
    <col min="9998" max="9998" width="32" style="14" customWidth="1"/>
    <col min="9999" max="9999" width="20.7109375" style="14" customWidth="1"/>
    <col min="10000" max="10000" width="16.7109375" style="14" customWidth="1"/>
    <col min="10001" max="10001" width="11.85546875" style="14" customWidth="1"/>
    <col min="10002" max="10240" width="10.28515625" style="14"/>
    <col min="10241" max="10242" width="3.42578125" style="14" customWidth="1"/>
    <col min="10243" max="10243" width="25" style="14" customWidth="1"/>
    <col min="10244" max="10245" width="0" style="14" hidden="1" customWidth="1"/>
    <col min="10246" max="10247" width="39.42578125" style="14" customWidth="1"/>
    <col min="10248" max="10248" width="6.140625" style="14" customWidth="1"/>
    <col min="10249" max="10249" width="32.140625" style="14" customWidth="1"/>
    <col min="10250" max="10250" width="20.7109375" style="14" customWidth="1"/>
    <col min="10251" max="10252" width="39.42578125" style="14" customWidth="1"/>
    <col min="10253" max="10253" width="6.28515625" style="14" customWidth="1"/>
    <col min="10254" max="10254" width="32" style="14" customWidth="1"/>
    <col min="10255" max="10255" width="20.7109375" style="14" customWidth="1"/>
    <col min="10256" max="10256" width="16.7109375" style="14" customWidth="1"/>
    <col min="10257" max="10257" width="11.85546875" style="14" customWidth="1"/>
    <col min="10258" max="10496" width="10.28515625" style="14"/>
    <col min="10497" max="10498" width="3.42578125" style="14" customWidth="1"/>
    <col min="10499" max="10499" width="25" style="14" customWidth="1"/>
    <col min="10500" max="10501" width="0" style="14" hidden="1" customWidth="1"/>
    <col min="10502" max="10503" width="39.42578125" style="14" customWidth="1"/>
    <col min="10504" max="10504" width="6.140625" style="14" customWidth="1"/>
    <col min="10505" max="10505" width="32.140625" style="14" customWidth="1"/>
    <col min="10506" max="10506" width="20.7109375" style="14" customWidth="1"/>
    <col min="10507" max="10508" width="39.42578125" style="14" customWidth="1"/>
    <col min="10509" max="10509" width="6.28515625" style="14" customWidth="1"/>
    <col min="10510" max="10510" width="32" style="14" customWidth="1"/>
    <col min="10511" max="10511" width="20.7109375" style="14" customWidth="1"/>
    <col min="10512" max="10512" width="16.7109375" style="14" customWidth="1"/>
    <col min="10513" max="10513" width="11.85546875" style="14" customWidth="1"/>
    <col min="10514" max="10752" width="10.28515625" style="14"/>
    <col min="10753" max="10754" width="3.42578125" style="14" customWidth="1"/>
    <col min="10755" max="10755" width="25" style="14" customWidth="1"/>
    <col min="10756" max="10757" width="0" style="14" hidden="1" customWidth="1"/>
    <col min="10758" max="10759" width="39.42578125" style="14" customWidth="1"/>
    <col min="10760" max="10760" width="6.140625" style="14" customWidth="1"/>
    <col min="10761" max="10761" width="32.140625" style="14" customWidth="1"/>
    <col min="10762" max="10762" width="20.7109375" style="14" customWidth="1"/>
    <col min="10763" max="10764" width="39.42578125" style="14" customWidth="1"/>
    <col min="10765" max="10765" width="6.28515625" style="14" customWidth="1"/>
    <col min="10766" max="10766" width="32" style="14" customWidth="1"/>
    <col min="10767" max="10767" width="20.7109375" style="14" customWidth="1"/>
    <col min="10768" max="10768" width="16.7109375" style="14" customWidth="1"/>
    <col min="10769" max="10769" width="11.85546875" style="14" customWidth="1"/>
    <col min="10770" max="11008" width="10.28515625" style="14"/>
    <col min="11009" max="11010" width="3.42578125" style="14" customWidth="1"/>
    <col min="11011" max="11011" width="25" style="14" customWidth="1"/>
    <col min="11012" max="11013" width="0" style="14" hidden="1" customWidth="1"/>
    <col min="11014" max="11015" width="39.42578125" style="14" customWidth="1"/>
    <col min="11016" max="11016" width="6.140625" style="14" customWidth="1"/>
    <col min="11017" max="11017" width="32.140625" style="14" customWidth="1"/>
    <col min="11018" max="11018" width="20.7109375" style="14" customWidth="1"/>
    <col min="11019" max="11020" width="39.42578125" style="14" customWidth="1"/>
    <col min="11021" max="11021" width="6.28515625" style="14" customWidth="1"/>
    <col min="11022" max="11022" width="32" style="14" customWidth="1"/>
    <col min="11023" max="11023" width="20.7109375" style="14" customWidth="1"/>
    <col min="11024" max="11024" width="16.7109375" style="14" customWidth="1"/>
    <col min="11025" max="11025" width="11.85546875" style="14" customWidth="1"/>
    <col min="11026" max="11264" width="10.28515625" style="14"/>
    <col min="11265" max="11266" width="3.42578125" style="14" customWidth="1"/>
    <col min="11267" max="11267" width="25" style="14" customWidth="1"/>
    <col min="11268" max="11269" width="0" style="14" hidden="1" customWidth="1"/>
    <col min="11270" max="11271" width="39.42578125" style="14" customWidth="1"/>
    <col min="11272" max="11272" width="6.140625" style="14" customWidth="1"/>
    <col min="11273" max="11273" width="32.140625" style="14" customWidth="1"/>
    <col min="11274" max="11274" width="20.7109375" style="14" customWidth="1"/>
    <col min="11275" max="11276" width="39.42578125" style="14" customWidth="1"/>
    <col min="11277" max="11277" width="6.28515625" style="14" customWidth="1"/>
    <col min="11278" max="11278" width="32" style="14" customWidth="1"/>
    <col min="11279" max="11279" width="20.7109375" style="14" customWidth="1"/>
    <col min="11280" max="11280" width="16.7109375" style="14" customWidth="1"/>
    <col min="11281" max="11281" width="11.85546875" style="14" customWidth="1"/>
    <col min="11282" max="11520" width="10.28515625" style="14"/>
    <col min="11521" max="11522" width="3.42578125" style="14" customWidth="1"/>
    <col min="11523" max="11523" width="25" style="14" customWidth="1"/>
    <col min="11524" max="11525" width="0" style="14" hidden="1" customWidth="1"/>
    <col min="11526" max="11527" width="39.42578125" style="14" customWidth="1"/>
    <col min="11528" max="11528" width="6.140625" style="14" customWidth="1"/>
    <col min="11529" max="11529" width="32.140625" style="14" customWidth="1"/>
    <col min="11530" max="11530" width="20.7109375" style="14" customWidth="1"/>
    <col min="11531" max="11532" width="39.42578125" style="14" customWidth="1"/>
    <col min="11533" max="11533" width="6.28515625" style="14" customWidth="1"/>
    <col min="11534" max="11534" width="32" style="14" customWidth="1"/>
    <col min="11535" max="11535" width="20.7109375" style="14" customWidth="1"/>
    <col min="11536" max="11536" width="16.7109375" style="14" customWidth="1"/>
    <col min="11537" max="11537" width="11.85546875" style="14" customWidth="1"/>
    <col min="11538" max="11776" width="10.28515625" style="14"/>
    <col min="11777" max="11778" width="3.42578125" style="14" customWidth="1"/>
    <col min="11779" max="11779" width="25" style="14" customWidth="1"/>
    <col min="11780" max="11781" width="0" style="14" hidden="1" customWidth="1"/>
    <col min="11782" max="11783" width="39.42578125" style="14" customWidth="1"/>
    <col min="11784" max="11784" width="6.140625" style="14" customWidth="1"/>
    <col min="11785" max="11785" width="32.140625" style="14" customWidth="1"/>
    <col min="11786" max="11786" width="20.7109375" style="14" customWidth="1"/>
    <col min="11787" max="11788" width="39.42578125" style="14" customWidth="1"/>
    <col min="11789" max="11789" width="6.28515625" style="14" customWidth="1"/>
    <col min="11790" max="11790" width="32" style="14" customWidth="1"/>
    <col min="11791" max="11791" width="20.7109375" style="14" customWidth="1"/>
    <col min="11792" max="11792" width="16.7109375" style="14" customWidth="1"/>
    <col min="11793" max="11793" width="11.85546875" style="14" customWidth="1"/>
    <col min="11794" max="12032" width="10.28515625" style="14"/>
    <col min="12033" max="12034" width="3.42578125" style="14" customWidth="1"/>
    <col min="12035" max="12035" width="25" style="14" customWidth="1"/>
    <col min="12036" max="12037" width="0" style="14" hidden="1" customWidth="1"/>
    <col min="12038" max="12039" width="39.42578125" style="14" customWidth="1"/>
    <col min="12040" max="12040" width="6.140625" style="14" customWidth="1"/>
    <col min="12041" max="12041" width="32.140625" style="14" customWidth="1"/>
    <col min="12042" max="12042" width="20.7109375" style="14" customWidth="1"/>
    <col min="12043" max="12044" width="39.42578125" style="14" customWidth="1"/>
    <col min="12045" max="12045" width="6.28515625" style="14" customWidth="1"/>
    <col min="12046" max="12046" width="32" style="14" customWidth="1"/>
    <col min="12047" max="12047" width="20.7109375" style="14" customWidth="1"/>
    <col min="12048" max="12048" width="16.7109375" style="14" customWidth="1"/>
    <col min="12049" max="12049" width="11.85546875" style="14" customWidth="1"/>
    <col min="12050" max="12288" width="10.28515625" style="14"/>
    <col min="12289" max="12290" width="3.42578125" style="14" customWidth="1"/>
    <col min="12291" max="12291" width="25" style="14" customWidth="1"/>
    <col min="12292" max="12293" width="0" style="14" hidden="1" customWidth="1"/>
    <col min="12294" max="12295" width="39.42578125" style="14" customWidth="1"/>
    <col min="12296" max="12296" width="6.140625" style="14" customWidth="1"/>
    <col min="12297" max="12297" width="32.140625" style="14" customWidth="1"/>
    <col min="12298" max="12298" width="20.7109375" style="14" customWidth="1"/>
    <col min="12299" max="12300" width="39.42578125" style="14" customWidth="1"/>
    <col min="12301" max="12301" width="6.28515625" style="14" customWidth="1"/>
    <col min="12302" max="12302" width="32" style="14" customWidth="1"/>
    <col min="12303" max="12303" width="20.7109375" style="14" customWidth="1"/>
    <col min="12304" max="12304" width="16.7109375" style="14" customWidth="1"/>
    <col min="12305" max="12305" width="11.85546875" style="14" customWidth="1"/>
    <col min="12306" max="12544" width="10.28515625" style="14"/>
    <col min="12545" max="12546" width="3.42578125" style="14" customWidth="1"/>
    <col min="12547" max="12547" width="25" style="14" customWidth="1"/>
    <col min="12548" max="12549" width="0" style="14" hidden="1" customWidth="1"/>
    <col min="12550" max="12551" width="39.42578125" style="14" customWidth="1"/>
    <col min="12552" max="12552" width="6.140625" style="14" customWidth="1"/>
    <col min="12553" max="12553" width="32.140625" style="14" customWidth="1"/>
    <col min="12554" max="12554" width="20.7109375" style="14" customWidth="1"/>
    <col min="12555" max="12556" width="39.42578125" style="14" customWidth="1"/>
    <col min="12557" max="12557" width="6.28515625" style="14" customWidth="1"/>
    <col min="12558" max="12558" width="32" style="14" customWidth="1"/>
    <col min="12559" max="12559" width="20.7109375" style="14" customWidth="1"/>
    <col min="12560" max="12560" width="16.7109375" style="14" customWidth="1"/>
    <col min="12561" max="12561" width="11.85546875" style="14" customWidth="1"/>
    <col min="12562" max="12800" width="10.28515625" style="14"/>
    <col min="12801" max="12802" width="3.42578125" style="14" customWidth="1"/>
    <col min="12803" max="12803" width="25" style="14" customWidth="1"/>
    <col min="12804" max="12805" width="0" style="14" hidden="1" customWidth="1"/>
    <col min="12806" max="12807" width="39.42578125" style="14" customWidth="1"/>
    <col min="12808" max="12808" width="6.140625" style="14" customWidth="1"/>
    <col min="12809" max="12809" width="32.140625" style="14" customWidth="1"/>
    <col min="12810" max="12810" width="20.7109375" style="14" customWidth="1"/>
    <col min="12811" max="12812" width="39.42578125" style="14" customWidth="1"/>
    <col min="12813" max="12813" width="6.28515625" style="14" customWidth="1"/>
    <col min="12814" max="12814" width="32" style="14" customWidth="1"/>
    <col min="12815" max="12815" width="20.7109375" style="14" customWidth="1"/>
    <col min="12816" max="12816" width="16.7109375" style="14" customWidth="1"/>
    <col min="12817" max="12817" width="11.85546875" style="14" customWidth="1"/>
    <col min="12818" max="13056" width="10.28515625" style="14"/>
    <col min="13057" max="13058" width="3.42578125" style="14" customWidth="1"/>
    <col min="13059" max="13059" width="25" style="14" customWidth="1"/>
    <col min="13060" max="13061" width="0" style="14" hidden="1" customWidth="1"/>
    <col min="13062" max="13063" width="39.42578125" style="14" customWidth="1"/>
    <col min="13064" max="13064" width="6.140625" style="14" customWidth="1"/>
    <col min="13065" max="13065" width="32.140625" style="14" customWidth="1"/>
    <col min="13066" max="13066" width="20.7109375" style="14" customWidth="1"/>
    <col min="13067" max="13068" width="39.42578125" style="14" customWidth="1"/>
    <col min="13069" max="13069" width="6.28515625" style="14" customWidth="1"/>
    <col min="13070" max="13070" width="32" style="14" customWidth="1"/>
    <col min="13071" max="13071" width="20.7109375" style="14" customWidth="1"/>
    <col min="13072" max="13072" width="16.7109375" style="14" customWidth="1"/>
    <col min="13073" max="13073" width="11.85546875" style="14" customWidth="1"/>
    <col min="13074" max="13312" width="10.28515625" style="14"/>
    <col min="13313" max="13314" width="3.42578125" style="14" customWidth="1"/>
    <col min="13315" max="13315" width="25" style="14" customWidth="1"/>
    <col min="13316" max="13317" width="0" style="14" hidden="1" customWidth="1"/>
    <col min="13318" max="13319" width="39.42578125" style="14" customWidth="1"/>
    <col min="13320" max="13320" width="6.140625" style="14" customWidth="1"/>
    <col min="13321" max="13321" width="32.140625" style="14" customWidth="1"/>
    <col min="13322" max="13322" width="20.7109375" style="14" customWidth="1"/>
    <col min="13323" max="13324" width="39.42578125" style="14" customWidth="1"/>
    <col min="13325" max="13325" width="6.28515625" style="14" customWidth="1"/>
    <col min="13326" max="13326" width="32" style="14" customWidth="1"/>
    <col min="13327" max="13327" width="20.7109375" style="14" customWidth="1"/>
    <col min="13328" max="13328" width="16.7109375" style="14" customWidth="1"/>
    <col min="13329" max="13329" width="11.85546875" style="14" customWidth="1"/>
    <col min="13330" max="13568" width="10.28515625" style="14"/>
    <col min="13569" max="13570" width="3.42578125" style="14" customWidth="1"/>
    <col min="13571" max="13571" width="25" style="14" customWidth="1"/>
    <col min="13572" max="13573" width="0" style="14" hidden="1" customWidth="1"/>
    <col min="13574" max="13575" width="39.42578125" style="14" customWidth="1"/>
    <col min="13576" max="13576" width="6.140625" style="14" customWidth="1"/>
    <col min="13577" max="13577" width="32.140625" style="14" customWidth="1"/>
    <col min="13578" max="13578" width="20.7109375" style="14" customWidth="1"/>
    <col min="13579" max="13580" width="39.42578125" style="14" customWidth="1"/>
    <col min="13581" max="13581" width="6.28515625" style="14" customWidth="1"/>
    <col min="13582" max="13582" width="32" style="14" customWidth="1"/>
    <col min="13583" max="13583" width="20.7109375" style="14" customWidth="1"/>
    <col min="13584" max="13584" width="16.7109375" style="14" customWidth="1"/>
    <col min="13585" max="13585" width="11.85546875" style="14" customWidth="1"/>
    <col min="13586" max="13824" width="10.28515625" style="14"/>
    <col min="13825" max="13826" width="3.42578125" style="14" customWidth="1"/>
    <col min="13827" max="13827" width="25" style="14" customWidth="1"/>
    <col min="13828" max="13829" width="0" style="14" hidden="1" customWidth="1"/>
    <col min="13830" max="13831" width="39.42578125" style="14" customWidth="1"/>
    <col min="13832" max="13832" width="6.140625" style="14" customWidth="1"/>
    <col min="13833" max="13833" width="32.140625" style="14" customWidth="1"/>
    <col min="13834" max="13834" width="20.7109375" style="14" customWidth="1"/>
    <col min="13835" max="13836" width="39.42578125" style="14" customWidth="1"/>
    <col min="13837" max="13837" width="6.28515625" style="14" customWidth="1"/>
    <col min="13838" max="13838" width="32" style="14" customWidth="1"/>
    <col min="13839" max="13839" width="20.7109375" style="14" customWidth="1"/>
    <col min="13840" max="13840" width="16.7109375" style="14" customWidth="1"/>
    <col min="13841" max="13841" width="11.85546875" style="14" customWidth="1"/>
    <col min="13842" max="14080" width="10.28515625" style="14"/>
    <col min="14081" max="14082" width="3.42578125" style="14" customWidth="1"/>
    <col min="14083" max="14083" width="25" style="14" customWidth="1"/>
    <col min="14084" max="14085" width="0" style="14" hidden="1" customWidth="1"/>
    <col min="14086" max="14087" width="39.42578125" style="14" customWidth="1"/>
    <col min="14088" max="14088" width="6.140625" style="14" customWidth="1"/>
    <col min="14089" max="14089" width="32.140625" style="14" customWidth="1"/>
    <col min="14090" max="14090" width="20.7109375" style="14" customWidth="1"/>
    <col min="14091" max="14092" width="39.42578125" style="14" customWidth="1"/>
    <col min="14093" max="14093" width="6.28515625" style="14" customWidth="1"/>
    <col min="14094" max="14094" width="32" style="14" customWidth="1"/>
    <col min="14095" max="14095" width="20.7109375" style="14" customWidth="1"/>
    <col min="14096" max="14096" width="16.7109375" style="14" customWidth="1"/>
    <col min="14097" max="14097" width="11.85546875" style="14" customWidth="1"/>
    <col min="14098" max="14336" width="10.28515625" style="14"/>
    <col min="14337" max="14338" width="3.42578125" style="14" customWidth="1"/>
    <col min="14339" max="14339" width="25" style="14" customWidth="1"/>
    <col min="14340" max="14341" width="0" style="14" hidden="1" customWidth="1"/>
    <col min="14342" max="14343" width="39.42578125" style="14" customWidth="1"/>
    <col min="14344" max="14344" width="6.140625" style="14" customWidth="1"/>
    <col min="14345" max="14345" width="32.140625" style="14" customWidth="1"/>
    <col min="14346" max="14346" width="20.7109375" style="14" customWidth="1"/>
    <col min="14347" max="14348" width="39.42578125" style="14" customWidth="1"/>
    <col min="14349" max="14349" width="6.28515625" style="14" customWidth="1"/>
    <col min="14350" max="14350" width="32" style="14" customWidth="1"/>
    <col min="14351" max="14351" width="20.7109375" style="14" customWidth="1"/>
    <col min="14352" max="14352" width="16.7109375" style="14" customWidth="1"/>
    <col min="14353" max="14353" width="11.85546875" style="14" customWidth="1"/>
    <col min="14354" max="14592" width="10.28515625" style="14"/>
    <col min="14593" max="14594" width="3.42578125" style="14" customWidth="1"/>
    <col min="14595" max="14595" width="25" style="14" customWidth="1"/>
    <col min="14596" max="14597" width="0" style="14" hidden="1" customWidth="1"/>
    <col min="14598" max="14599" width="39.42578125" style="14" customWidth="1"/>
    <col min="14600" max="14600" width="6.140625" style="14" customWidth="1"/>
    <col min="14601" max="14601" width="32.140625" style="14" customWidth="1"/>
    <col min="14602" max="14602" width="20.7109375" style="14" customWidth="1"/>
    <col min="14603" max="14604" width="39.42578125" style="14" customWidth="1"/>
    <col min="14605" max="14605" width="6.28515625" style="14" customWidth="1"/>
    <col min="14606" max="14606" width="32" style="14" customWidth="1"/>
    <col min="14607" max="14607" width="20.7109375" style="14" customWidth="1"/>
    <col min="14608" max="14608" width="16.7109375" style="14" customWidth="1"/>
    <col min="14609" max="14609" width="11.85546875" style="14" customWidth="1"/>
    <col min="14610" max="14848" width="10.28515625" style="14"/>
    <col min="14849" max="14850" width="3.42578125" style="14" customWidth="1"/>
    <col min="14851" max="14851" width="25" style="14" customWidth="1"/>
    <col min="14852" max="14853" width="0" style="14" hidden="1" customWidth="1"/>
    <col min="14854" max="14855" width="39.42578125" style="14" customWidth="1"/>
    <col min="14856" max="14856" width="6.140625" style="14" customWidth="1"/>
    <col min="14857" max="14857" width="32.140625" style="14" customWidth="1"/>
    <col min="14858" max="14858" width="20.7109375" style="14" customWidth="1"/>
    <col min="14859" max="14860" width="39.42578125" style="14" customWidth="1"/>
    <col min="14861" max="14861" width="6.28515625" style="14" customWidth="1"/>
    <col min="14862" max="14862" width="32" style="14" customWidth="1"/>
    <col min="14863" max="14863" width="20.7109375" style="14" customWidth="1"/>
    <col min="14864" max="14864" width="16.7109375" style="14" customWidth="1"/>
    <col min="14865" max="14865" width="11.85546875" style="14" customWidth="1"/>
    <col min="14866" max="15104" width="10.28515625" style="14"/>
    <col min="15105" max="15106" width="3.42578125" style="14" customWidth="1"/>
    <col min="15107" max="15107" width="25" style="14" customWidth="1"/>
    <col min="15108" max="15109" width="0" style="14" hidden="1" customWidth="1"/>
    <col min="15110" max="15111" width="39.42578125" style="14" customWidth="1"/>
    <col min="15112" max="15112" width="6.140625" style="14" customWidth="1"/>
    <col min="15113" max="15113" width="32.140625" style="14" customWidth="1"/>
    <col min="15114" max="15114" width="20.7109375" style="14" customWidth="1"/>
    <col min="15115" max="15116" width="39.42578125" style="14" customWidth="1"/>
    <col min="15117" max="15117" width="6.28515625" style="14" customWidth="1"/>
    <col min="15118" max="15118" width="32" style="14" customWidth="1"/>
    <col min="15119" max="15119" width="20.7109375" style="14" customWidth="1"/>
    <col min="15120" max="15120" width="16.7109375" style="14" customWidth="1"/>
    <col min="15121" max="15121" width="11.85546875" style="14" customWidth="1"/>
    <col min="15122" max="15360" width="10.28515625" style="14"/>
    <col min="15361" max="15362" width="3.42578125" style="14" customWidth="1"/>
    <col min="15363" max="15363" width="25" style="14" customWidth="1"/>
    <col min="15364" max="15365" width="0" style="14" hidden="1" customWidth="1"/>
    <col min="15366" max="15367" width="39.42578125" style="14" customWidth="1"/>
    <col min="15368" max="15368" width="6.140625" style="14" customWidth="1"/>
    <col min="15369" max="15369" width="32.140625" style="14" customWidth="1"/>
    <col min="15370" max="15370" width="20.7109375" style="14" customWidth="1"/>
    <col min="15371" max="15372" width="39.42578125" style="14" customWidth="1"/>
    <col min="15373" max="15373" width="6.28515625" style="14" customWidth="1"/>
    <col min="15374" max="15374" width="32" style="14" customWidth="1"/>
    <col min="15375" max="15375" width="20.7109375" style="14" customWidth="1"/>
    <col min="15376" max="15376" width="16.7109375" style="14" customWidth="1"/>
    <col min="15377" max="15377" width="11.85546875" style="14" customWidth="1"/>
    <col min="15378" max="15616" width="10.28515625" style="14"/>
    <col min="15617" max="15618" width="3.42578125" style="14" customWidth="1"/>
    <col min="15619" max="15619" width="25" style="14" customWidth="1"/>
    <col min="15620" max="15621" width="0" style="14" hidden="1" customWidth="1"/>
    <col min="15622" max="15623" width="39.42578125" style="14" customWidth="1"/>
    <col min="15624" max="15624" width="6.140625" style="14" customWidth="1"/>
    <col min="15625" max="15625" width="32.140625" style="14" customWidth="1"/>
    <col min="15626" max="15626" width="20.7109375" style="14" customWidth="1"/>
    <col min="15627" max="15628" width="39.42578125" style="14" customWidth="1"/>
    <col min="15629" max="15629" width="6.28515625" style="14" customWidth="1"/>
    <col min="15630" max="15630" width="32" style="14" customWidth="1"/>
    <col min="15631" max="15631" width="20.7109375" style="14" customWidth="1"/>
    <col min="15632" max="15632" width="16.7109375" style="14" customWidth="1"/>
    <col min="15633" max="15633" width="11.85546875" style="14" customWidth="1"/>
    <col min="15634" max="15872" width="10.28515625" style="14"/>
    <col min="15873" max="15874" width="3.42578125" style="14" customWidth="1"/>
    <col min="15875" max="15875" width="25" style="14" customWidth="1"/>
    <col min="15876" max="15877" width="0" style="14" hidden="1" customWidth="1"/>
    <col min="15878" max="15879" width="39.42578125" style="14" customWidth="1"/>
    <col min="15880" max="15880" width="6.140625" style="14" customWidth="1"/>
    <col min="15881" max="15881" width="32.140625" style="14" customWidth="1"/>
    <col min="15882" max="15882" width="20.7109375" style="14" customWidth="1"/>
    <col min="15883" max="15884" width="39.42578125" style="14" customWidth="1"/>
    <col min="15885" max="15885" width="6.28515625" style="14" customWidth="1"/>
    <col min="15886" max="15886" width="32" style="14" customWidth="1"/>
    <col min="15887" max="15887" width="20.7109375" style="14" customWidth="1"/>
    <col min="15888" max="15888" width="16.7109375" style="14" customWidth="1"/>
    <col min="15889" max="15889" width="11.85546875" style="14" customWidth="1"/>
    <col min="15890" max="16128" width="10.28515625" style="14"/>
    <col min="16129" max="16130" width="3.42578125" style="14" customWidth="1"/>
    <col min="16131" max="16131" width="25" style="14" customWidth="1"/>
    <col min="16132" max="16133" width="0" style="14" hidden="1" customWidth="1"/>
    <col min="16134" max="16135" width="39.42578125" style="14" customWidth="1"/>
    <col min="16136" max="16136" width="6.140625" style="14" customWidth="1"/>
    <col min="16137" max="16137" width="32.140625" style="14" customWidth="1"/>
    <col min="16138" max="16138" width="20.7109375" style="14" customWidth="1"/>
    <col min="16139" max="16140" width="39.42578125" style="14" customWidth="1"/>
    <col min="16141" max="16141" width="6.28515625" style="14" customWidth="1"/>
    <col min="16142" max="16142" width="32" style="14" customWidth="1"/>
    <col min="16143" max="16143" width="20.7109375" style="14" customWidth="1"/>
    <col min="16144" max="16144" width="16.7109375" style="14" customWidth="1"/>
    <col min="16145" max="16145" width="11.85546875" style="14" customWidth="1"/>
    <col min="16146" max="16384" width="10.28515625" style="14"/>
  </cols>
  <sheetData>
    <row r="1" spans="2:17" ht="42" customHeight="1">
      <c r="B1" s="8"/>
      <c r="C1" s="9" t="s">
        <v>15</v>
      </c>
      <c r="D1" s="10"/>
      <c r="E1" s="10"/>
      <c r="F1" s="8"/>
      <c r="G1" s="11"/>
      <c r="H1" s="12" t="s">
        <v>16</v>
      </c>
      <c r="I1" s="8"/>
      <c r="J1" s="8"/>
      <c r="K1" s="8"/>
      <c r="L1" s="8"/>
      <c r="M1" s="8"/>
      <c r="N1" s="8"/>
      <c r="O1" s="8"/>
    </row>
    <row r="2" spans="2:17" ht="18.75" customHeight="1">
      <c r="B2" s="8"/>
      <c r="C2" s="9"/>
      <c r="D2" s="10"/>
      <c r="E2" s="10"/>
      <c r="F2" s="8"/>
      <c r="G2" s="8"/>
      <c r="H2" s="8"/>
      <c r="I2" s="8"/>
      <c r="J2" s="8"/>
      <c r="K2" s="8"/>
      <c r="L2" s="8"/>
      <c r="M2" s="8"/>
      <c r="N2" s="8"/>
      <c r="O2" s="8"/>
    </row>
    <row r="3" spans="2:17" ht="18.75" customHeight="1">
      <c r="B3" s="8"/>
      <c r="C3" s="9"/>
      <c r="D3" s="10"/>
      <c r="E3" s="10"/>
      <c r="F3" s="8"/>
      <c r="G3" s="8"/>
      <c r="H3" s="8"/>
      <c r="I3" s="8"/>
      <c r="J3" s="8"/>
      <c r="K3" s="8"/>
      <c r="L3" s="8"/>
      <c r="M3" s="8"/>
      <c r="N3" s="8"/>
      <c r="O3" s="8"/>
    </row>
    <row r="4" spans="2:17" ht="19.5" customHeight="1">
      <c r="B4" s="8"/>
      <c r="C4" s="9"/>
      <c r="D4" s="10"/>
      <c r="E4" s="10"/>
      <c r="F4" s="8"/>
      <c r="G4" s="8"/>
      <c r="H4" s="8"/>
      <c r="I4" s="8"/>
      <c r="J4" s="8"/>
      <c r="K4" s="8"/>
      <c r="L4" s="8"/>
      <c r="M4" s="8"/>
      <c r="N4" s="8"/>
      <c r="O4" s="8"/>
    </row>
    <row r="5" spans="2:17" ht="19.5" customHeight="1" thickBot="1">
      <c r="B5" s="8"/>
      <c r="C5" s="9"/>
      <c r="D5" s="10"/>
      <c r="E5" s="10"/>
      <c r="F5" s="8"/>
      <c r="G5" s="8"/>
      <c r="H5" s="8"/>
      <c r="I5" s="8"/>
      <c r="J5" s="8"/>
      <c r="K5" s="8"/>
      <c r="L5" s="8"/>
      <c r="M5" s="8"/>
      <c r="N5" s="8"/>
      <c r="O5" s="8"/>
    </row>
    <row r="6" spans="2:17" ht="19.5" customHeight="1" thickBot="1">
      <c r="F6" s="852" t="s">
        <v>17</v>
      </c>
      <c r="G6" s="853"/>
      <c r="H6" s="853"/>
      <c r="I6" s="853"/>
      <c r="J6" s="853"/>
      <c r="K6" s="853"/>
      <c r="L6" s="853"/>
      <c r="M6" s="853"/>
      <c r="N6" s="853"/>
      <c r="O6" s="854"/>
      <c r="P6" s="16"/>
      <c r="Q6" s="17"/>
    </row>
    <row r="7" spans="2:17" ht="18.75" customHeight="1" thickBot="1">
      <c r="B7" s="18"/>
      <c r="C7" s="855" t="s">
        <v>18</v>
      </c>
      <c r="D7" s="19" t="s">
        <v>19</v>
      </c>
      <c r="E7" s="20" t="s">
        <v>20</v>
      </c>
      <c r="F7" s="857" t="s">
        <v>21</v>
      </c>
      <c r="G7" s="858"/>
      <c r="H7" s="858"/>
      <c r="I7" s="858"/>
      <c r="J7" s="859"/>
      <c r="K7" s="860" t="s">
        <v>22</v>
      </c>
      <c r="L7" s="861"/>
      <c r="M7" s="861"/>
      <c r="N7" s="861"/>
      <c r="O7" s="862"/>
      <c r="P7" s="21" t="s">
        <v>23</v>
      </c>
      <c r="Q7" s="22" t="s">
        <v>24</v>
      </c>
    </row>
    <row r="8" spans="2:17" ht="18.75" customHeight="1" thickBot="1">
      <c r="B8" s="23"/>
      <c r="C8" s="856"/>
      <c r="D8" s="24"/>
      <c r="E8" s="10"/>
      <c r="F8" s="25" t="s">
        <v>25</v>
      </c>
      <c r="G8" s="26" t="s">
        <v>26</v>
      </c>
      <c r="H8" s="27" t="s">
        <v>27</v>
      </c>
      <c r="I8" s="28" t="s">
        <v>28</v>
      </c>
      <c r="J8" s="29" t="s">
        <v>29</v>
      </c>
      <c r="K8" s="30" t="s">
        <v>30</v>
      </c>
      <c r="L8" s="26" t="s">
        <v>26</v>
      </c>
      <c r="M8" s="27" t="s">
        <v>27</v>
      </c>
      <c r="N8" s="28" t="s">
        <v>28</v>
      </c>
      <c r="O8" s="29" t="s">
        <v>29</v>
      </c>
      <c r="P8" s="31"/>
      <c r="Q8" s="32"/>
    </row>
    <row r="9" spans="2:17" s="48" customFormat="1" ht="90" customHeight="1">
      <c r="B9" s="33">
        <v>1</v>
      </c>
      <c r="C9" s="34" t="s">
        <v>31</v>
      </c>
      <c r="D9" s="35" t="s">
        <v>32</v>
      </c>
      <c r="E9" s="36" t="s">
        <v>33</v>
      </c>
      <c r="F9" s="37" t="s">
        <v>34</v>
      </c>
      <c r="G9" s="38" t="s">
        <v>35</v>
      </c>
      <c r="H9" s="39">
        <v>1</v>
      </c>
      <c r="I9" s="212" t="s">
        <v>208</v>
      </c>
      <c r="J9" s="213" t="s">
        <v>209</v>
      </c>
      <c r="K9" s="42" t="s">
        <v>36</v>
      </c>
      <c r="L9" s="43" t="s">
        <v>37</v>
      </c>
      <c r="M9" s="39">
        <v>1</v>
      </c>
      <c r="N9" s="44" t="s">
        <v>232</v>
      </c>
      <c r="O9" s="45" t="s">
        <v>243</v>
      </c>
      <c r="P9" s="46"/>
      <c r="Q9" s="47"/>
    </row>
    <row r="10" spans="2:17" s="48" customFormat="1" ht="90" customHeight="1">
      <c r="B10" s="33">
        <v>2</v>
      </c>
      <c r="C10" s="34" t="s">
        <v>38</v>
      </c>
      <c r="D10" s="49" t="s">
        <v>39</v>
      </c>
      <c r="E10" s="49" t="s">
        <v>40</v>
      </c>
      <c r="F10" s="37" t="s">
        <v>41</v>
      </c>
      <c r="G10" s="50" t="s">
        <v>42</v>
      </c>
      <c r="H10" s="51">
        <v>1</v>
      </c>
      <c r="I10" s="52" t="s">
        <v>210</v>
      </c>
      <c r="J10" s="53" t="s">
        <v>211</v>
      </c>
      <c r="K10" s="54" t="s">
        <v>43</v>
      </c>
      <c r="L10" s="55" t="s">
        <v>44</v>
      </c>
      <c r="M10" s="39">
        <v>0</v>
      </c>
      <c r="N10" s="47" t="s">
        <v>210</v>
      </c>
      <c r="O10" s="47" t="s">
        <v>244</v>
      </c>
      <c r="P10" s="46"/>
      <c r="Q10" s="47"/>
    </row>
    <row r="11" spans="2:17" s="48" customFormat="1" ht="90" customHeight="1">
      <c r="B11" s="33">
        <v>3</v>
      </c>
      <c r="C11" s="34" t="s">
        <v>45</v>
      </c>
      <c r="D11" s="49" t="s">
        <v>46</v>
      </c>
      <c r="E11" s="49" t="s">
        <v>47</v>
      </c>
      <c r="F11" s="37" t="s">
        <v>48</v>
      </c>
      <c r="G11" s="56" t="s">
        <v>49</v>
      </c>
      <c r="H11" s="51">
        <v>1</v>
      </c>
      <c r="I11" s="55" t="s">
        <v>212</v>
      </c>
      <c r="J11" s="53" t="s">
        <v>213</v>
      </c>
      <c r="K11" s="57" t="s">
        <v>50</v>
      </c>
      <c r="L11" s="58" t="s">
        <v>51</v>
      </c>
      <c r="M11" s="39">
        <v>1</v>
      </c>
      <c r="N11" s="47" t="s">
        <v>233</v>
      </c>
      <c r="O11" s="47" t="s">
        <v>243</v>
      </c>
      <c r="P11" s="46"/>
      <c r="Q11" s="59"/>
    </row>
    <row r="12" spans="2:17" s="48" customFormat="1" ht="90" customHeight="1">
      <c r="B12" s="60">
        <v>4</v>
      </c>
      <c r="C12" s="61" t="s">
        <v>52</v>
      </c>
      <c r="D12" s="62"/>
      <c r="E12" s="62"/>
      <c r="F12" s="37" t="s">
        <v>53</v>
      </c>
      <c r="G12" s="56" t="s">
        <v>54</v>
      </c>
      <c r="H12" s="63">
        <v>1</v>
      </c>
      <c r="I12" s="58" t="s">
        <v>214</v>
      </c>
      <c r="J12" s="64" t="s">
        <v>215</v>
      </c>
      <c r="K12" s="57" t="s">
        <v>55</v>
      </c>
      <c r="L12" s="58" t="s">
        <v>56</v>
      </c>
      <c r="M12" s="63">
        <v>1</v>
      </c>
      <c r="N12" s="65" t="s">
        <v>234</v>
      </c>
      <c r="O12" s="65" t="s">
        <v>245</v>
      </c>
      <c r="P12" s="66"/>
      <c r="Q12" s="67"/>
    </row>
    <row r="13" spans="2:17" s="48" customFormat="1" ht="90" customHeight="1">
      <c r="B13" s="33">
        <v>5</v>
      </c>
      <c r="C13" s="34" t="s">
        <v>57</v>
      </c>
      <c r="D13" s="68" t="s">
        <v>58</v>
      </c>
      <c r="E13" s="68" t="s">
        <v>59</v>
      </c>
      <c r="F13" s="69" t="s">
        <v>60</v>
      </c>
      <c r="G13" s="56" t="s">
        <v>61</v>
      </c>
      <c r="H13" s="39">
        <v>1</v>
      </c>
      <c r="I13" s="70" t="s">
        <v>216</v>
      </c>
      <c r="J13" s="71" t="s">
        <v>217</v>
      </c>
      <c r="K13" s="54" t="s">
        <v>62</v>
      </c>
      <c r="L13" s="58" t="s">
        <v>63</v>
      </c>
      <c r="M13" s="39">
        <v>1</v>
      </c>
      <c r="N13" s="72" t="s">
        <v>235</v>
      </c>
      <c r="O13" s="72" t="s">
        <v>246</v>
      </c>
      <c r="P13" s="46"/>
      <c r="Q13" s="47"/>
    </row>
    <row r="14" spans="2:17" s="48" customFormat="1" ht="90" customHeight="1">
      <c r="B14" s="33">
        <v>6</v>
      </c>
      <c r="C14" s="34" t="s">
        <v>64</v>
      </c>
      <c r="D14" s="68" t="s">
        <v>65</v>
      </c>
      <c r="E14" s="68" t="s">
        <v>66</v>
      </c>
      <c r="F14" s="37" t="s">
        <v>67</v>
      </c>
      <c r="G14" s="52" t="s">
        <v>68</v>
      </c>
      <c r="H14" s="51">
        <v>1</v>
      </c>
      <c r="I14" s="70" t="s">
        <v>218</v>
      </c>
      <c r="J14" s="73" t="s">
        <v>219</v>
      </c>
      <c r="K14" s="54" t="s">
        <v>69</v>
      </c>
      <c r="L14" s="58" t="s">
        <v>70</v>
      </c>
      <c r="M14" s="39">
        <v>1</v>
      </c>
      <c r="N14" s="74" t="s">
        <v>236</v>
      </c>
      <c r="O14" s="72" t="s">
        <v>247</v>
      </c>
      <c r="P14" s="46"/>
      <c r="Q14" s="47"/>
    </row>
    <row r="15" spans="2:17" s="48" customFormat="1" ht="90" customHeight="1">
      <c r="B15" s="33">
        <v>7</v>
      </c>
      <c r="C15" s="75" t="s">
        <v>71</v>
      </c>
      <c r="D15" s="76" t="s">
        <v>72</v>
      </c>
      <c r="E15" s="76" t="s">
        <v>73</v>
      </c>
      <c r="F15" s="77" t="s">
        <v>74</v>
      </c>
      <c r="G15" s="55" t="s">
        <v>75</v>
      </c>
      <c r="H15" s="78">
        <v>1</v>
      </c>
      <c r="I15" s="78" t="s">
        <v>220</v>
      </c>
      <c r="J15" s="71" t="s">
        <v>221</v>
      </c>
      <c r="K15" s="79" t="s">
        <v>76</v>
      </c>
      <c r="L15" s="80" t="s">
        <v>77</v>
      </c>
      <c r="M15" s="78">
        <v>1</v>
      </c>
      <c r="N15" s="81" t="s">
        <v>237</v>
      </c>
      <c r="O15" s="81" t="s">
        <v>248</v>
      </c>
      <c r="P15" s="46"/>
      <c r="Q15" s="82"/>
    </row>
    <row r="16" spans="2:17" s="48" customFormat="1" ht="90" customHeight="1">
      <c r="B16" s="33">
        <v>8</v>
      </c>
      <c r="C16" s="83" t="s">
        <v>78</v>
      </c>
      <c r="D16" s="84" t="s">
        <v>79</v>
      </c>
      <c r="E16" s="84" t="s">
        <v>80</v>
      </c>
      <c r="F16" s="77" t="s">
        <v>81</v>
      </c>
      <c r="G16" s="85" t="s">
        <v>82</v>
      </c>
      <c r="H16" s="78">
        <v>1</v>
      </c>
      <c r="I16" s="86" t="s">
        <v>222</v>
      </c>
      <c r="J16" s="71" t="s">
        <v>223</v>
      </c>
      <c r="K16" s="87" t="s">
        <v>83</v>
      </c>
      <c r="L16" s="88" t="s">
        <v>84</v>
      </c>
      <c r="M16" s="86">
        <v>1</v>
      </c>
      <c r="N16" s="72" t="s">
        <v>238</v>
      </c>
      <c r="O16" s="72" t="s">
        <v>249</v>
      </c>
      <c r="P16" s="46"/>
      <c r="Q16" s="89"/>
    </row>
    <row r="17" spans="1:17" s="48" customFormat="1" ht="103.5" customHeight="1">
      <c r="B17" s="90">
        <v>9</v>
      </c>
      <c r="C17" s="91" t="s">
        <v>85</v>
      </c>
      <c r="D17" s="92" t="s">
        <v>86</v>
      </c>
      <c r="E17" s="92" t="s">
        <v>87</v>
      </c>
      <c r="F17" s="37" t="s">
        <v>88</v>
      </c>
      <c r="G17" s="93" t="s">
        <v>89</v>
      </c>
      <c r="H17" s="94">
        <v>0</v>
      </c>
      <c r="I17" s="95" t="s">
        <v>224</v>
      </c>
      <c r="J17" s="96" t="s">
        <v>225</v>
      </c>
      <c r="K17" s="97" t="s">
        <v>90</v>
      </c>
      <c r="L17" s="98" t="s">
        <v>91</v>
      </c>
      <c r="M17" s="95">
        <v>0</v>
      </c>
      <c r="N17" s="99" t="s">
        <v>239</v>
      </c>
      <c r="O17" s="99" t="s">
        <v>250</v>
      </c>
      <c r="P17" s="46"/>
      <c r="Q17" s="99"/>
    </row>
    <row r="18" spans="1:17" s="48" customFormat="1" ht="90" customHeight="1">
      <c r="B18" s="100">
        <v>10</v>
      </c>
      <c r="C18" s="83" t="s">
        <v>92</v>
      </c>
      <c r="D18" s="68" t="s">
        <v>93</v>
      </c>
      <c r="E18" s="68" t="s">
        <v>94</v>
      </c>
      <c r="F18" s="37" t="s">
        <v>95</v>
      </c>
      <c r="G18" s="56" t="s">
        <v>96</v>
      </c>
      <c r="H18" s="51">
        <v>1</v>
      </c>
      <c r="I18" s="39" t="s">
        <v>226</v>
      </c>
      <c r="J18" s="53" t="s">
        <v>227</v>
      </c>
      <c r="K18" s="101" t="s">
        <v>97</v>
      </c>
      <c r="L18" s="102" t="s">
        <v>98</v>
      </c>
      <c r="M18" s="39">
        <v>1</v>
      </c>
      <c r="N18" s="47" t="s">
        <v>240</v>
      </c>
      <c r="O18" s="47" t="s">
        <v>251</v>
      </c>
      <c r="P18" s="46"/>
      <c r="Q18" s="47"/>
    </row>
    <row r="19" spans="1:17" s="48" customFormat="1" ht="90" customHeight="1">
      <c r="B19" s="33">
        <v>11</v>
      </c>
      <c r="C19" s="91" t="s">
        <v>99</v>
      </c>
      <c r="D19" s="103"/>
      <c r="E19" s="103"/>
      <c r="F19" s="104" t="s">
        <v>100</v>
      </c>
      <c r="G19" s="58" t="s">
        <v>101</v>
      </c>
      <c r="H19" s="105">
        <v>1</v>
      </c>
      <c r="I19" s="40" t="s">
        <v>228</v>
      </c>
      <c r="J19" s="41" t="s">
        <v>229</v>
      </c>
      <c r="K19" s="106" t="s">
        <v>102</v>
      </c>
      <c r="L19" s="107" t="s">
        <v>103</v>
      </c>
      <c r="M19" s="40">
        <v>1</v>
      </c>
      <c r="N19" s="108" t="s">
        <v>241</v>
      </c>
      <c r="O19" s="108" t="s">
        <v>252</v>
      </c>
      <c r="P19" s="46"/>
      <c r="Q19" s="109"/>
    </row>
    <row r="20" spans="1:17" s="48" customFormat="1" ht="90" customHeight="1" thickBot="1">
      <c r="B20" s="110">
        <v>12</v>
      </c>
      <c r="C20" s="111" t="s">
        <v>104</v>
      </c>
      <c r="D20" s="112" t="s">
        <v>105</v>
      </c>
      <c r="E20" s="112" t="s">
        <v>106</v>
      </c>
      <c r="F20" s="113" t="s">
        <v>107</v>
      </c>
      <c r="G20" s="114" t="s">
        <v>108</v>
      </c>
      <c r="H20" s="115">
        <v>1</v>
      </c>
      <c r="I20" s="116" t="s">
        <v>230</v>
      </c>
      <c r="J20" s="117" t="s">
        <v>231</v>
      </c>
      <c r="K20" s="118" t="s">
        <v>109</v>
      </c>
      <c r="L20" s="119" t="s">
        <v>110</v>
      </c>
      <c r="M20" s="116">
        <v>0</v>
      </c>
      <c r="N20" s="120" t="s">
        <v>242</v>
      </c>
      <c r="O20" s="120" t="s">
        <v>253</v>
      </c>
      <c r="P20" s="66"/>
      <c r="Q20" s="121"/>
    </row>
    <row r="21" spans="1:17" ht="34.5" customHeight="1" thickBot="1">
      <c r="B21" s="122"/>
      <c r="C21" s="123"/>
      <c r="D21" s="124"/>
      <c r="E21" s="122"/>
      <c r="F21" s="125" t="s">
        <v>111</v>
      </c>
      <c r="G21" s="126"/>
      <c r="H21" s="127">
        <f>SUM(H9:H20)</f>
        <v>11</v>
      </c>
      <c r="I21" s="128"/>
      <c r="J21" s="129"/>
      <c r="K21" s="130" t="s">
        <v>112</v>
      </c>
      <c r="L21" s="131"/>
      <c r="M21" s="131">
        <f>SUM(M9:M20)</f>
        <v>9</v>
      </c>
      <c r="N21" s="132"/>
      <c r="O21" s="128"/>
      <c r="P21" s="133">
        <f>SUM(P9:P20)</f>
        <v>0</v>
      </c>
      <c r="Q21" s="134"/>
    </row>
    <row r="22" spans="1:17" ht="15.75" customHeight="1">
      <c r="F22" s="123" t="s">
        <v>113</v>
      </c>
      <c r="G22" s="124"/>
      <c r="H22" s="122"/>
      <c r="I22" s="14"/>
      <c r="K22" s="135" t="s">
        <v>114</v>
      </c>
      <c r="P22" s="851" t="s">
        <v>268</v>
      </c>
      <c r="Q22" s="851"/>
    </row>
    <row r="24" spans="1:17" ht="16.5" customHeight="1">
      <c r="A24" s="850">
        <v>140</v>
      </c>
      <c r="B24" s="850"/>
      <c r="F24" s="136" t="s">
        <v>115</v>
      </c>
      <c r="K24" s="136" t="s">
        <v>116</v>
      </c>
    </row>
    <row r="25" spans="1:17" ht="16.5" customHeight="1">
      <c r="A25" s="850"/>
      <c r="B25" s="850"/>
    </row>
    <row r="26" spans="1:17" ht="18">
      <c r="A26" s="137"/>
      <c r="Q26" s="138"/>
    </row>
  </sheetData>
  <mergeCells count="6">
    <mergeCell ref="A24:B25"/>
    <mergeCell ref="P22:Q22"/>
    <mergeCell ref="F6:O6"/>
    <mergeCell ref="C7:C8"/>
    <mergeCell ref="F7:J7"/>
    <mergeCell ref="K7:O7"/>
  </mergeCells>
  <printOptions horizontalCentered="1"/>
  <pageMargins left="0.15748031496063" right="0" top="3.9370078740157501E-2" bottom="0" header="0.15748031496063" footer="0.15748031496063"/>
  <pageSetup paperSize="8" scale="59" orientation="landscape" r:id="rId1"/>
  <headerFooter alignWithMargins="0">
    <oddFooter>&amp;R&amp;F&amp;A&amp;D</oddFooter>
  </headerFooter>
  <drawing r:id="rId2"/>
  <legacyDrawing r:id="rId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indexed="47"/>
  </sheetPr>
  <dimension ref="B1:N23"/>
  <sheetViews>
    <sheetView showGridLines="0" view="pageBreakPreview" topLeftCell="A13" zoomScale="80" zoomScaleNormal="80" zoomScaleSheetLayoutView="80" zoomScalePageLayoutView="85" workbookViewId="0">
      <selection activeCell="Q19" sqref="Q19"/>
    </sheetView>
  </sheetViews>
  <sheetFormatPr defaultColWidth="10.28515625" defaultRowHeight="16.5"/>
  <cols>
    <col min="1" max="1" width="3.42578125" style="14" customWidth="1"/>
    <col min="2" max="2" width="5.42578125" style="15" customWidth="1"/>
    <col min="3" max="3" width="25" style="13" customWidth="1"/>
    <col min="4" max="5" width="50.85546875" style="13" hidden="1" customWidth="1"/>
    <col min="6" max="7" width="39.42578125" style="13" customWidth="1"/>
    <col min="8" max="8" width="42.140625" style="13" customWidth="1"/>
    <col min="9" max="9" width="39.5703125" style="13" customWidth="1"/>
    <col min="10" max="11" width="17.5703125" style="13" customWidth="1"/>
    <col min="12" max="12" width="27.5703125" style="14" customWidth="1"/>
    <col min="13" max="13" width="10.28515625" style="14" customWidth="1"/>
    <col min="14" max="14" width="18" style="14" customWidth="1"/>
    <col min="15" max="256" width="10.28515625" style="14"/>
    <col min="257" max="257" width="3.42578125" style="14" customWidth="1"/>
    <col min="258" max="258" width="5.42578125" style="14" customWidth="1"/>
    <col min="259" max="259" width="25" style="14" customWidth="1"/>
    <col min="260" max="261" width="0" style="14" hidden="1" customWidth="1"/>
    <col min="262" max="265" width="39.42578125" style="14" customWidth="1"/>
    <col min="266" max="267" width="17.5703125" style="14" customWidth="1"/>
    <col min="268" max="268" width="27.5703125" style="14" customWidth="1"/>
    <col min="269" max="512" width="10.28515625" style="14"/>
    <col min="513" max="513" width="3.42578125" style="14" customWidth="1"/>
    <col min="514" max="514" width="5.42578125" style="14" customWidth="1"/>
    <col min="515" max="515" width="25" style="14" customWidth="1"/>
    <col min="516" max="517" width="0" style="14" hidden="1" customWidth="1"/>
    <col min="518" max="521" width="39.42578125" style="14" customWidth="1"/>
    <col min="522" max="523" width="17.5703125" style="14" customWidth="1"/>
    <col min="524" max="524" width="27.5703125" style="14" customWidth="1"/>
    <col min="525" max="768" width="10.28515625" style="14"/>
    <col min="769" max="769" width="3.42578125" style="14" customWidth="1"/>
    <col min="770" max="770" width="5.42578125" style="14" customWidth="1"/>
    <col min="771" max="771" width="25" style="14" customWidth="1"/>
    <col min="772" max="773" width="0" style="14" hidden="1" customWidth="1"/>
    <col min="774" max="777" width="39.42578125" style="14" customWidth="1"/>
    <col min="778" max="779" width="17.5703125" style="14" customWidth="1"/>
    <col min="780" max="780" width="27.5703125" style="14" customWidth="1"/>
    <col min="781" max="1024" width="10.28515625" style="14"/>
    <col min="1025" max="1025" width="3.42578125" style="14" customWidth="1"/>
    <col min="1026" max="1026" width="5.42578125" style="14" customWidth="1"/>
    <col min="1027" max="1027" width="25" style="14" customWidth="1"/>
    <col min="1028" max="1029" width="0" style="14" hidden="1" customWidth="1"/>
    <col min="1030" max="1033" width="39.42578125" style="14" customWidth="1"/>
    <col min="1034" max="1035" width="17.5703125" style="14" customWidth="1"/>
    <col min="1036" max="1036" width="27.5703125" style="14" customWidth="1"/>
    <col min="1037" max="1280" width="10.28515625" style="14"/>
    <col min="1281" max="1281" width="3.42578125" style="14" customWidth="1"/>
    <col min="1282" max="1282" width="5.42578125" style="14" customWidth="1"/>
    <col min="1283" max="1283" width="25" style="14" customWidth="1"/>
    <col min="1284" max="1285" width="0" style="14" hidden="1" customWidth="1"/>
    <col min="1286" max="1289" width="39.42578125" style="14" customWidth="1"/>
    <col min="1290" max="1291" width="17.5703125" style="14" customWidth="1"/>
    <col min="1292" max="1292" width="27.5703125" style="14" customWidth="1"/>
    <col min="1293" max="1536" width="10.28515625" style="14"/>
    <col min="1537" max="1537" width="3.42578125" style="14" customWidth="1"/>
    <col min="1538" max="1538" width="5.42578125" style="14" customWidth="1"/>
    <col min="1539" max="1539" width="25" style="14" customWidth="1"/>
    <col min="1540" max="1541" width="0" style="14" hidden="1" customWidth="1"/>
    <col min="1542" max="1545" width="39.42578125" style="14" customWidth="1"/>
    <col min="1546" max="1547" width="17.5703125" style="14" customWidth="1"/>
    <col min="1548" max="1548" width="27.5703125" style="14" customWidth="1"/>
    <col min="1549" max="1792" width="10.28515625" style="14"/>
    <col min="1793" max="1793" width="3.42578125" style="14" customWidth="1"/>
    <col min="1794" max="1794" width="5.42578125" style="14" customWidth="1"/>
    <col min="1795" max="1795" width="25" style="14" customWidth="1"/>
    <col min="1796" max="1797" width="0" style="14" hidden="1" customWidth="1"/>
    <col min="1798" max="1801" width="39.42578125" style="14" customWidth="1"/>
    <col min="1802" max="1803" width="17.5703125" style="14" customWidth="1"/>
    <col min="1804" max="1804" width="27.5703125" style="14" customWidth="1"/>
    <col min="1805" max="2048" width="10.28515625" style="14"/>
    <col min="2049" max="2049" width="3.42578125" style="14" customWidth="1"/>
    <col min="2050" max="2050" width="5.42578125" style="14" customWidth="1"/>
    <col min="2051" max="2051" width="25" style="14" customWidth="1"/>
    <col min="2052" max="2053" width="0" style="14" hidden="1" customWidth="1"/>
    <col min="2054" max="2057" width="39.42578125" style="14" customWidth="1"/>
    <col min="2058" max="2059" width="17.5703125" style="14" customWidth="1"/>
    <col min="2060" max="2060" width="27.5703125" style="14" customWidth="1"/>
    <col min="2061" max="2304" width="10.28515625" style="14"/>
    <col min="2305" max="2305" width="3.42578125" style="14" customWidth="1"/>
    <col min="2306" max="2306" width="5.42578125" style="14" customWidth="1"/>
    <col min="2307" max="2307" width="25" style="14" customWidth="1"/>
    <col min="2308" max="2309" width="0" style="14" hidden="1" customWidth="1"/>
    <col min="2310" max="2313" width="39.42578125" style="14" customWidth="1"/>
    <col min="2314" max="2315" width="17.5703125" style="14" customWidth="1"/>
    <col min="2316" max="2316" width="27.5703125" style="14" customWidth="1"/>
    <col min="2317" max="2560" width="10.28515625" style="14"/>
    <col min="2561" max="2561" width="3.42578125" style="14" customWidth="1"/>
    <col min="2562" max="2562" width="5.42578125" style="14" customWidth="1"/>
    <col min="2563" max="2563" width="25" style="14" customWidth="1"/>
    <col min="2564" max="2565" width="0" style="14" hidden="1" customWidth="1"/>
    <col min="2566" max="2569" width="39.42578125" style="14" customWidth="1"/>
    <col min="2570" max="2571" width="17.5703125" style="14" customWidth="1"/>
    <col min="2572" max="2572" width="27.5703125" style="14" customWidth="1"/>
    <col min="2573" max="2816" width="10.28515625" style="14"/>
    <col min="2817" max="2817" width="3.42578125" style="14" customWidth="1"/>
    <col min="2818" max="2818" width="5.42578125" style="14" customWidth="1"/>
    <col min="2819" max="2819" width="25" style="14" customWidth="1"/>
    <col min="2820" max="2821" width="0" style="14" hidden="1" customWidth="1"/>
    <col min="2822" max="2825" width="39.42578125" style="14" customWidth="1"/>
    <col min="2826" max="2827" width="17.5703125" style="14" customWidth="1"/>
    <col min="2828" max="2828" width="27.5703125" style="14" customWidth="1"/>
    <col min="2829" max="3072" width="10.28515625" style="14"/>
    <col min="3073" max="3073" width="3.42578125" style="14" customWidth="1"/>
    <col min="3074" max="3074" width="5.42578125" style="14" customWidth="1"/>
    <col min="3075" max="3075" width="25" style="14" customWidth="1"/>
    <col min="3076" max="3077" width="0" style="14" hidden="1" customWidth="1"/>
    <col min="3078" max="3081" width="39.42578125" style="14" customWidth="1"/>
    <col min="3082" max="3083" width="17.5703125" style="14" customWidth="1"/>
    <col min="3084" max="3084" width="27.5703125" style="14" customWidth="1"/>
    <col min="3085" max="3328" width="10.28515625" style="14"/>
    <col min="3329" max="3329" width="3.42578125" style="14" customWidth="1"/>
    <col min="3330" max="3330" width="5.42578125" style="14" customWidth="1"/>
    <col min="3331" max="3331" width="25" style="14" customWidth="1"/>
    <col min="3332" max="3333" width="0" style="14" hidden="1" customWidth="1"/>
    <col min="3334" max="3337" width="39.42578125" style="14" customWidth="1"/>
    <col min="3338" max="3339" width="17.5703125" style="14" customWidth="1"/>
    <col min="3340" max="3340" width="27.5703125" style="14" customWidth="1"/>
    <col min="3341" max="3584" width="10.28515625" style="14"/>
    <col min="3585" max="3585" width="3.42578125" style="14" customWidth="1"/>
    <col min="3586" max="3586" width="5.42578125" style="14" customWidth="1"/>
    <col min="3587" max="3587" width="25" style="14" customWidth="1"/>
    <col min="3588" max="3589" width="0" style="14" hidden="1" customWidth="1"/>
    <col min="3590" max="3593" width="39.42578125" style="14" customWidth="1"/>
    <col min="3594" max="3595" width="17.5703125" style="14" customWidth="1"/>
    <col min="3596" max="3596" width="27.5703125" style="14" customWidth="1"/>
    <col min="3597" max="3840" width="10.28515625" style="14"/>
    <col min="3841" max="3841" width="3.42578125" style="14" customWidth="1"/>
    <col min="3842" max="3842" width="5.42578125" style="14" customWidth="1"/>
    <col min="3843" max="3843" width="25" style="14" customWidth="1"/>
    <col min="3844" max="3845" width="0" style="14" hidden="1" customWidth="1"/>
    <col min="3846" max="3849" width="39.42578125" style="14" customWidth="1"/>
    <col min="3850" max="3851" width="17.5703125" style="14" customWidth="1"/>
    <col min="3852" max="3852" width="27.5703125" style="14" customWidth="1"/>
    <col min="3853" max="4096" width="10.28515625" style="14"/>
    <col min="4097" max="4097" width="3.42578125" style="14" customWidth="1"/>
    <col min="4098" max="4098" width="5.42578125" style="14" customWidth="1"/>
    <col min="4099" max="4099" width="25" style="14" customWidth="1"/>
    <col min="4100" max="4101" width="0" style="14" hidden="1" customWidth="1"/>
    <col min="4102" max="4105" width="39.42578125" style="14" customWidth="1"/>
    <col min="4106" max="4107" width="17.5703125" style="14" customWidth="1"/>
    <col min="4108" max="4108" width="27.5703125" style="14" customWidth="1"/>
    <col min="4109" max="4352" width="10.28515625" style="14"/>
    <col min="4353" max="4353" width="3.42578125" style="14" customWidth="1"/>
    <col min="4354" max="4354" width="5.42578125" style="14" customWidth="1"/>
    <col min="4355" max="4355" width="25" style="14" customWidth="1"/>
    <col min="4356" max="4357" width="0" style="14" hidden="1" customWidth="1"/>
    <col min="4358" max="4361" width="39.42578125" style="14" customWidth="1"/>
    <col min="4362" max="4363" width="17.5703125" style="14" customWidth="1"/>
    <col min="4364" max="4364" width="27.5703125" style="14" customWidth="1"/>
    <col min="4365" max="4608" width="10.28515625" style="14"/>
    <col min="4609" max="4609" width="3.42578125" style="14" customWidth="1"/>
    <col min="4610" max="4610" width="5.42578125" style="14" customWidth="1"/>
    <col min="4611" max="4611" width="25" style="14" customWidth="1"/>
    <col min="4612" max="4613" width="0" style="14" hidden="1" customWidth="1"/>
    <col min="4614" max="4617" width="39.42578125" style="14" customWidth="1"/>
    <col min="4618" max="4619" width="17.5703125" style="14" customWidth="1"/>
    <col min="4620" max="4620" width="27.5703125" style="14" customWidth="1"/>
    <col min="4621" max="4864" width="10.28515625" style="14"/>
    <col min="4865" max="4865" width="3.42578125" style="14" customWidth="1"/>
    <col min="4866" max="4866" width="5.42578125" style="14" customWidth="1"/>
    <col min="4867" max="4867" width="25" style="14" customWidth="1"/>
    <col min="4868" max="4869" width="0" style="14" hidden="1" customWidth="1"/>
    <col min="4870" max="4873" width="39.42578125" style="14" customWidth="1"/>
    <col min="4874" max="4875" width="17.5703125" style="14" customWidth="1"/>
    <col min="4876" max="4876" width="27.5703125" style="14" customWidth="1"/>
    <col min="4877" max="5120" width="10.28515625" style="14"/>
    <col min="5121" max="5121" width="3.42578125" style="14" customWidth="1"/>
    <col min="5122" max="5122" width="5.42578125" style="14" customWidth="1"/>
    <col min="5123" max="5123" width="25" style="14" customWidth="1"/>
    <col min="5124" max="5125" width="0" style="14" hidden="1" customWidth="1"/>
    <col min="5126" max="5129" width="39.42578125" style="14" customWidth="1"/>
    <col min="5130" max="5131" width="17.5703125" style="14" customWidth="1"/>
    <col min="5132" max="5132" width="27.5703125" style="14" customWidth="1"/>
    <col min="5133" max="5376" width="10.28515625" style="14"/>
    <col min="5377" max="5377" width="3.42578125" style="14" customWidth="1"/>
    <col min="5378" max="5378" width="5.42578125" style="14" customWidth="1"/>
    <col min="5379" max="5379" width="25" style="14" customWidth="1"/>
    <col min="5380" max="5381" width="0" style="14" hidden="1" customWidth="1"/>
    <col min="5382" max="5385" width="39.42578125" style="14" customWidth="1"/>
    <col min="5386" max="5387" width="17.5703125" style="14" customWidth="1"/>
    <col min="5388" max="5388" width="27.5703125" style="14" customWidth="1"/>
    <col min="5389" max="5632" width="10.28515625" style="14"/>
    <col min="5633" max="5633" width="3.42578125" style="14" customWidth="1"/>
    <col min="5634" max="5634" width="5.42578125" style="14" customWidth="1"/>
    <col min="5635" max="5635" width="25" style="14" customWidth="1"/>
    <col min="5636" max="5637" width="0" style="14" hidden="1" customWidth="1"/>
    <col min="5638" max="5641" width="39.42578125" style="14" customWidth="1"/>
    <col min="5642" max="5643" width="17.5703125" style="14" customWidth="1"/>
    <col min="5644" max="5644" width="27.5703125" style="14" customWidth="1"/>
    <col min="5645" max="5888" width="10.28515625" style="14"/>
    <col min="5889" max="5889" width="3.42578125" style="14" customWidth="1"/>
    <col min="5890" max="5890" width="5.42578125" style="14" customWidth="1"/>
    <col min="5891" max="5891" width="25" style="14" customWidth="1"/>
    <col min="5892" max="5893" width="0" style="14" hidden="1" customWidth="1"/>
    <col min="5894" max="5897" width="39.42578125" style="14" customWidth="1"/>
    <col min="5898" max="5899" width="17.5703125" style="14" customWidth="1"/>
    <col min="5900" max="5900" width="27.5703125" style="14" customWidth="1"/>
    <col min="5901" max="6144" width="10.28515625" style="14"/>
    <col min="6145" max="6145" width="3.42578125" style="14" customWidth="1"/>
    <col min="6146" max="6146" width="5.42578125" style="14" customWidth="1"/>
    <col min="6147" max="6147" width="25" style="14" customWidth="1"/>
    <col min="6148" max="6149" width="0" style="14" hidden="1" customWidth="1"/>
    <col min="6150" max="6153" width="39.42578125" style="14" customWidth="1"/>
    <col min="6154" max="6155" width="17.5703125" style="14" customWidth="1"/>
    <col min="6156" max="6156" width="27.5703125" style="14" customWidth="1"/>
    <col min="6157" max="6400" width="10.28515625" style="14"/>
    <col min="6401" max="6401" width="3.42578125" style="14" customWidth="1"/>
    <col min="6402" max="6402" width="5.42578125" style="14" customWidth="1"/>
    <col min="6403" max="6403" width="25" style="14" customWidth="1"/>
    <col min="6404" max="6405" width="0" style="14" hidden="1" customWidth="1"/>
    <col min="6406" max="6409" width="39.42578125" style="14" customWidth="1"/>
    <col min="6410" max="6411" width="17.5703125" style="14" customWidth="1"/>
    <col min="6412" max="6412" width="27.5703125" style="14" customWidth="1"/>
    <col min="6413" max="6656" width="10.28515625" style="14"/>
    <col min="6657" max="6657" width="3.42578125" style="14" customWidth="1"/>
    <col min="6658" max="6658" width="5.42578125" style="14" customWidth="1"/>
    <col min="6659" max="6659" width="25" style="14" customWidth="1"/>
    <col min="6660" max="6661" width="0" style="14" hidden="1" customWidth="1"/>
    <col min="6662" max="6665" width="39.42578125" style="14" customWidth="1"/>
    <col min="6666" max="6667" width="17.5703125" style="14" customWidth="1"/>
    <col min="6668" max="6668" width="27.5703125" style="14" customWidth="1"/>
    <col min="6669" max="6912" width="10.28515625" style="14"/>
    <col min="6913" max="6913" width="3.42578125" style="14" customWidth="1"/>
    <col min="6914" max="6914" width="5.42578125" style="14" customWidth="1"/>
    <col min="6915" max="6915" width="25" style="14" customWidth="1"/>
    <col min="6916" max="6917" width="0" style="14" hidden="1" customWidth="1"/>
    <col min="6918" max="6921" width="39.42578125" style="14" customWidth="1"/>
    <col min="6922" max="6923" width="17.5703125" style="14" customWidth="1"/>
    <col min="6924" max="6924" width="27.5703125" style="14" customWidth="1"/>
    <col min="6925" max="7168" width="10.28515625" style="14"/>
    <col min="7169" max="7169" width="3.42578125" style="14" customWidth="1"/>
    <col min="7170" max="7170" width="5.42578125" style="14" customWidth="1"/>
    <col min="7171" max="7171" width="25" style="14" customWidth="1"/>
    <col min="7172" max="7173" width="0" style="14" hidden="1" customWidth="1"/>
    <col min="7174" max="7177" width="39.42578125" style="14" customWidth="1"/>
    <col min="7178" max="7179" width="17.5703125" style="14" customWidth="1"/>
    <col min="7180" max="7180" width="27.5703125" style="14" customWidth="1"/>
    <col min="7181" max="7424" width="10.28515625" style="14"/>
    <col min="7425" max="7425" width="3.42578125" style="14" customWidth="1"/>
    <col min="7426" max="7426" width="5.42578125" style="14" customWidth="1"/>
    <col min="7427" max="7427" width="25" style="14" customWidth="1"/>
    <col min="7428" max="7429" width="0" style="14" hidden="1" customWidth="1"/>
    <col min="7430" max="7433" width="39.42578125" style="14" customWidth="1"/>
    <col min="7434" max="7435" width="17.5703125" style="14" customWidth="1"/>
    <col min="7436" max="7436" width="27.5703125" style="14" customWidth="1"/>
    <col min="7437" max="7680" width="10.28515625" style="14"/>
    <col min="7681" max="7681" width="3.42578125" style="14" customWidth="1"/>
    <col min="7682" max="7682" width="5.42578125" style="14" customWidth="1"/>
    <col min="7683" max="7683" width="25" style="14" customWidth="1"/>
    <col min="7684" max="7685" width="0" style="14" hidden="1" customWidth="1"/>
    <col min="7686" max="7689" width="39.42578125" style="14" customWidth="1"/>
    <col min="7690" max="7691" width="17.5703125" style="14" customWidth="1"/>
    <col min="7692" max="7692" width="27.5703125" style="14" customWidth="1"/>
    <col min="7693" max="7936" width="10.28515625" style="14"/>
    <col min="7937" max="7937" width="3.42578125" style="14" customWidth="1"/>
    <col min="7938" max="7938" width="5.42578125" style="14" customWidth="1"/>
    <col min="7939" max="7939" width="25" style="14" customWidth="1"/>
    <col min="7940" max="7941" width="0" style="14" hidden="1" customWidth="1"/>
    <col min="7942" max="7945" width="39.42578125" style="14" customWidth="1"/>
    <col min="7946" max="7947" width="17.5703125" style="14" customWidth="1"/>
    <col min="7948" max="7948" width="27.5703125" style="14" customWidth="1"/>
    <col min="7949" max="8192" width="10.28515625" style="14"/>
    <col min="8193" max="8193" width="3.42578125" style="14" customWidth="1"/>
    <col min="8194" max="8194" width="5.42578125" style="14" customWidth="1"/>
    <col min="8195" max="8195" width="25" style="14" customWidth="1"/>
    <col min="8196" max="8197" width="0" style="14" hidden="1" customWidth="1"/>
    <col min="8198" max="8201" width="39.42578125" style="14" customWidth="1"/>
    <col min="8202" max="8203" width="17.5703125" style="14" customWidth="1"/>
    <col min="8204" max="8204" width="27.5703125" style="14" customWidth="1"/>
    <col min="8205" max="8448" width="10.28515625" style="14"/>
    <col min="8449" max="8449" width="3.42578125" style="14" customWidth="1"/>
    <col min="8450" max="8450" width="5.42578125" style="14" customWidth="1"/>
    <col min="8451" max="8451" width="25" style="14" customWidth="1"/>
    <col min="8452" max="8453" width="0" style="14" hidden="1" customWidth="1"/>
    <col min="8454" max="8457" width="39.42578125" style="14" customWidth="1"/>
    <col min="8458" max="8459" width="17.5703125" style="14" customWidth="1"/>
    <col min="8460" max="8460" width="27.5703125" style="14" customWidth="1"/>
    <col min="8461" max="8704" width="10.28515625" style="14"/>
    <col min="8705" max="8705" width="3.42578125" style="14" customWidth="1"/>
    <col min="8706" max="8706" width="5.42578125" style="14" customWidth="1"/>
    <col min="8707" max="8707" width="25" style="14" customWidth="1"/>
    <col min="8708" max="8709" width="0" style="14" hidden="1" customWidth="1"/>
    <col min="8710" max="8713" width="39.42578125" style="14" customWidth="1"/>
    <col min="8714" max="8715" width="17.5703125" style="14" customWidth="1"/>
    <col min="8716" max="8716" width="27.5703125" style="14" customWidth="1"/>
    <col min="8717" max="8960" width="10.28515625" style="14"/>
    <col min="8961" max="8961" width="3.42578125" style="14" customWidth="1"/>
    <col min="8962" max="8962" width="5.42578125" style="14" customWidth="1"/>
    <col min="8963" max="8963" width="25" style="14" customWidth="1"/>
    <col min="8964" max="8965" width="0" style="14" hidden="1" customWidth="1"/>
    <col min="8966" max="8969" width="39.42578125" style="14" customWidth="1"/>
    <col min="8970" max="8971" width="17.5703125" style="14" customWidth="1"/>
    <col min="8972" max="8972" width="27.5703125" style="14" customWidth="1"/>
    <col min="8973" max="9216" width="10.28515625" style="14"/>
    <col min="9217" max="9217" width="3.42578125" style="14" customWidth="1"/>
    <col min="9218" max="9218" width="5.42578125" style="14" customWidth="1"/>
    <col min="9219" max="9219" width="25" style="14" customWidth="1"/>
    <col min="9220" max="9221" width="0" style="14" hidden="1" customWidth="1"/>
    <col min="9222" max="9225" width="39.42578125" style="14" customWidth="1"/>
    <col min="9226" max="9227" width="17.5703125" style="14" customWidth="1"/>
    <col min="9228" max="9228" width="27.5703125" style="14" customWidth="1"/>
    <col min="9229" max="9472" width="10.28515625" style="14"/>
    <col min="9473" max="9473" width="3.42578125" style="14" customWidth="1"/>
    <col min="9474" max="9474" width="5.42578125" style="14" customWidth="1"/>
    <col min="9475" max="9475" width="25" style="14" customWidth="1"/>
    <col min="9476" max="9477" width="0" style="14" hidden="1" customWidth="1"/>
    <col min="9478" max="9481" width="39.42578125" style="14" customWidth="1"/>
    <col min="9482" max="9483" width="17.5703125" style="14" customWidth="1"/>
    <col min="9484" max="9484" width="27.5703125" style="14" customWidth="1"/>
    <col min="9485" max="9728" width="10.28515625" style="14"/>
    <col min="9729" max="9729" width="3.42578125" style="14" customWidth="1"/>
    <col min="9730" max="9730" width="5.42578125" style="14" customWidth="1"/>
    <col min="9731" max="9731" width="25" style="14" customWidth="1"/>
    <col min="9732" max="9733" width="0" style="14" hidden="1" customWidth="1"/>
    <col min="9734" max="9737" width="39.42578125" style="14" customWidth="1"/>
    <col min="9738" max="9739" width="17.5703125" style="14" customWidth="1"/>
    <col min="9740" max="9740" width="27.5703125" style="14" customWidth="1"/>
    <col min="9741" max="9984" width="10.28515625" style="14"/>
    <col min="9985" max="9985" width="3.42578125" style="14" customWidth="1"/>
    <col min="9986" max="9986" width="5.42578125" style="14" customWidth="1"/>
    <col min="9987" max="9987" width="25" style="14" customWidth="1"/>
    <col min="9988" max="9989" width="0" style="14" hidden="1" customWidth="1"/>
    <col min="9990" max="9993" width="39.42578125" style="14" customWidth="1"/>
    <col min="9994" max="9995" width="17.5703125" style="14" customWidth="1"/>
    <col min="9996" max="9996" width="27.5703125" style="14" customWidth="1"/>
    <col min="9997" max="10240" width="10.28515625" style="14"/>
    <col min="10241" max="10241" width="3.42578125" style="14" customWidth="1"/>
    <col min="10242" max="10242" width="5.42578125" style="14" customWidth="1"/>
    <col min="10243" max="10243" width="25" style="14" customWidth="1"/>
    <col min="10244" max="10245" width="0" style="14" hidden="1" customWidth="1"/>
    <col min="10246" max="10249" width="39.42578125" style="14" customWidth="1"/>
    <col min="10250" max="10251" width="17.5703125" style="14" customWidth="1"/>
    <col min="10252" max="10252" width="27.5703125" style="14" customWidth="1"/>
    <col min="10253" max="10496" width="10.28515625" style="14"/>
    <col min="10497" max="10497" width="3.42578125" style="14" customWidth="1"/>
    <col min="10498" max="10498" width="5.42578125" style="14" customWidth="1"/>
    <col min="10499" max="10499" width="25" style="14" customWidth="1"/>
    <col min="10500" max="10501" width="0" style="14" hidden="1" customWidth="1"/>
    <col min="10502" max="10505" width="39.42578125" style="14" customWidth="1"/>
    <col min="10506" max="10507" width="17.5703125" style="14" customWidth="1"/>
    <col min="10508" max="10508" width="27.5703125" style="14" customWidth="1"/>
    <col min="10509" max="10752" width="10.28515625" style="14"/>
    <col min="10753" max="10753" width="3.42578125" style="14" customWidth="1"/>
    <col min="10754" max="10754" width="5.42578125" style="14" customWidth="1"/>
    <col min="10755" max="10755" width="25" style="14" customWidth="1"/>
    <col min="10756" max="10757" width="0" style="14" hidden="1" customWidth="1"/>
    <col min="10758" max="10761" width="39.42578125" style="14" customWidth="1"/>
    <col min="10762" max="10763" width="17.5703125" style="14" customWidth="1"/>
    <col min="10764" max="10764" width="27.5703125" style="14" customWidth="1"/>
    <col min="10765" max="11008" width="10.28515625" style="14"/>
    <col min="11009" max="11009" width="3.42578125" style="14" customWidth="1"/>
    <col min="11010" max="11010" width="5.42578125" style="14" customWidth="1"/>
    <col min="11011" max="11011" width="25" style="14" customWidth="1"/>
    <col min="11012" max="11013" width="0" style="14" hidden="1" customWidth="1"/>
    <col min="11014" max="11017" width="39.42578125" style="14" customWidth="1"/>
    <col min="11018" max="11019" width="17.5703125" style="14" customWidth="1"/>
    <col min="11020" max="11020" width="27.5703125" style="14" customWidth="1"/>
    <col min="11021" max="11264" width="10.28515625" style="14"/>
    <col min="11265" max="11265" width="3.42578125" style="14" customWidth="1"/>
    <col min="11266" max="11266" width="5.42578125" style="14" customWidth="1"/>
    <col min="11267" max="11267" width="25" style="14" customWidth="1"/>
    <col min="11268" max="11269" width="0" style="14" hidden="1" customWidth="1"/>
    <col min="11270" max="11273" width="39.42578125" style="14" customWidth="1"/>
    <col min="11274" max="11275" width="17.5703125" style="14" customWidth="1"/>
    <col min="11276" max="11276" width="27.5703125" style="14" customWidth="1"/>
    <col min="11277" max="11520" width="10.28515625" style="14"/>
    <col min="11521" max="11521" width="3.42578125" style="14" customWidth="1"/>
    <col min="11522" max="11522" width="5.42578125" style="14" customWidth="1"/>
    <col min="11523" max="11523" width="25" style="14" customWidth="1"/>
    <col min="11524" max="11525" width="0" style="14" hidden="1" customWidth="1"/>
    <col min="11526" max="11529" width="39.42578125" style="14" customWidth="1"/>
    <col min="11530" max="11531" width="17.5703125" style="14" customWidth="1"/>
    <col min="11532" max="11532" width="27.5703125" style="14" customWidth="1"/>
    <col min="11533" max="11776" width="10.28515625" style="14"/>
    <col min="11777" max="11777" width="3.42578125" style="14" customWidth="1"/>
    <col min="11778" max="11778" width="5.42578125" style="14" customWidth="1"/>
    <col min="11779" max="11779" width="25" style="14" customWidth="1"/>
    <col min="11780" max="11781" width="0" style="14" hidden="1" customWidth="1"/>
    <col min="11782" max="11785" width="39.42578125" style="14" customWidth="1"/>
    <col min="11786" max="11787" width="17.5703125" style="14" customWidth="1"/>
    <col min="11788" max="11788" width="27.5703125" style="14" customWidth="1"/>
    <col min="11789" max="12032" width="10.28515625" style="14"/>
    <col min="12033" max="12033" width="3.42578125" style="14" customWidth="1"/>
    <col min="12034" max="12034" width="5.42578125" style="14" customWidth="1"/>
    <col min="12035" max="12035" width="25" style="14" customWidth="1"/>
    <col min="12036" max="12037" width="0" style="14" hidden="1" customWidth="1"/>
    <col min="12038" max="12041" width="39.42578125" style="14" customWidth="1"/>
    <col min="12042" max="12043" width="17.5703125" style="14" customWidth="1"/>
    <col min="12044" max="12044" width="27.5703125" style="14" customWidth="1"/>
    <col min="12045" max="12288" width="10.28515625" style="14"/>
    <col min="12289" max="12289" width="3.42578125" style="14" customWidth="1"/>
    <col min="12290" max="12290" width="5.42578125" style="14" customWidth="1"/>
    <col min="12291" max="12291" width="25" style="14" customWidth="1"/>
    <col min="12292" max="12293" width="0" style="14" hidden="1" customWidth="1"/>
    <col min="12294" max="12297" width="39.42578125" style="14" customWidth="1"/>
    <col min="12298" max="12299" width="17.5703125" style="14" customWidth="1"/>
    <col min="12300" max="12300" width="27.5703125" style="14" customWidth="1"/>
    <col min="12301" max="12544" width="10.28515625" style="14"/>
    <col min="12545" max="12545" width="3.42578125" style="14" customWidth="1"/>
    <col min="12546" max="12546" width="5.42578125" style="14" customWidth="1"/>
    <col min="12547" max="12547" width="25" style="14" customWidth="1"/>
    <col min="12548" max="12549" width="0" style="14" hidden="1" customWidth="1"/>
    <col min="12550" max="12553" width="39.42578125" style="14" customWidth="1"/>
    <col min="12554" max="12555" width="17.5703125" style="14" customWidth="1"/>
    <col min="12556" max="12556" width="27.5703125" style="14" customWidth="1"/>
    <col min="12557" max="12800" width="10.28515625" style="14"/>
    <col min="12801" max="12801" width="3.42578125" style="14" customWidth="1"/>
    <col min="12802" max="12802" width="5.42578125" style="14" customWidth="1"/>
    <col min="12803" max="12803" width="25" style="14" customWidth="1"/>
    <col min="12804" max="12805" width="0" style="14" hidden="1" customWidth="1"/>
    <col min="12806" max="12809" width="39.42578125" style="14" customWidth="1"/>
    <col min="12810" max="12811" width="17.5703125" style="14" customWidth="1"/>
    <col min="12812" max="12812" width="27.5703125" style="14" customWidth="1"/>
    <col min="12813" max="13056" width="10.28515625" style="14"/>
    <col min="13057" max="13057" width="3.42578125" style="14" customWidth="1"/>
    <col min="13058" max="13058" width="5.42578125" style="14" customWidth="1"/>
    <col min="13059" max="13059" width="25" style="14" customWidth="1"/>
    <col min="13060" max="13061" width="0" style="14" hidden="1" customWidth="1"/>
    <col min="13062" max="13065" width="39.42578125" style="14" customWidth="1"/>
    <col min="13066" max="13067" width="17.5703125" style="14" customWidth="1"/>
    <col min="13068" max="13068" width="27.5703125" style="14" customWidth="1"/>
    <col min="13069" max="13312" width="10.28515625" style="14"/>
    <col min="13313" max="13313" width="3.42578125" style="14" customWidth="1"/>
    <col min="13314" max="13314" width="5.42578125" style="14" customWidth="1"/>
    <col min="13315" max="13315" width="25" style="14" customWidth="1"/>
    <col min="13316" max="13317" width="0" style="14" hidden="1" customWidth="1"/>
    <col min="13318" max="13321" width="39.42578125" style="14" customWidth="1"/>
    <col min="13322" max="13323" width="17.5703125" style="14" customWidth="1"/>
    <col min="13324" max="13324" width="27.5703125" style="14" customWidth="1"/>
    <col min="13325" max="13568" width="10.28515625" style="14"/>
    <col min="13569" max="13569" width="3.42578125" style="14" customWidth="1"/>
    <col min="13570" max="13570" width="5.42578125" style="14" customWidth="1"/>
    <col min="13571" max="13571" width="25" style="14" customWidth="1"/>
    <col min="13572" max="13573" width="0" style="14" hidden="1" customWidth="1"/>
    <col min="13574" max="13577" width="39.42578125" style="14" customWidth="1"/>
    <col min="13578" max="13579" width="17.5703125" style="14" customWidth="1"/>
    <col min="13580" max="13580" width="27.5703125" style="14" customWidth="1"/>
    <col min="13581" max="13824" width="10.28515625" style="14"/>
    <col min="13825" max="13825" width="3.42578125" style="14" customWidth="1"/>
    <col min="13826" max="13826" width="5.42578125" style="14" customWidth="1"/>
    <col min="13827" max="13827" width="25" style="14" customWidth="1"/>
    <col min="13828" max="13829" width="0" style="14" hidden="1" customWidth="1"/>
    <col min="13830" max="13833" width="39.42578125" style="14" customWidth="1"/>
    <col min="13834" max="13835" width="17.5703125" style="14" customWidth="1"/>
    <col min="13836" max="13836" width="27.5703125" style="14" customWidth="1"/>
    <col min="13837" max="14080" width="10.28515625" style="14"/>
    <col min="14081" max="14081" width="3.42578125" style="14" customWidth="1"/>
    <col min="14082" max="14082" width="5.42578125" style="14" customWidth="1"/>
    <col min="14083" max="14083" width="25" style="14" customWidth="1"/>
    <col min="14084" max="14085" width="0" style="14" hidden="1" customWidth="1"/>
    <col min="14086" max="14089" width="39.42578125" style="14" customWidth="1"/>
    <col min="14090" max="14091" width="17.5703125" style="14" customWidth="1"/>
    <col min="14092" max="14092" width="27.5703125" style="14" customWidth="1"/>
    <col min="14093" max="14336" width="10.28515625" style="14"/>
    <col min="14337" max="14337" width="3.42578125" style="14" customWidth="1"/>
    <col min="14338" max="14338" width="5.42578125" style="14" customWidth="1"/>
    <col min="14339" max="14339" width="25" style="14" customWidth="1"/>
    <col min="14340" max="14341" width="0" style="14" hidden="1" customWidth="1"/>
    <col min="14342" max="14345" width="39.42578125" style="14" customWidth="1"/>
    <col min="14346" max="14347" width="17.5703125" style="14" customWidth="1"/>
    <col min="14348" max="14348" width="27.5703125" style="14" customWidth="1"/>
    <col min="14349" max="14592" width="10.28515625" style="14"/>
    <col min="14593" max="14593" width="3.42578125" style="14" customWidth="1"/>
    <col min="14594" max="14594" width="5.42578125" style="14" customWidth="1"/>
    <col min="14595" max="14595" width="25" style="14" customWidth="1"/>
    <col min="14596" max="14597" width="0" style="14" hidden="1" customWidth="1"/>
    <col min="14598" max="14601" width="39.42578125" style="14" customWidth="1"/>
    <col min="14602" max="14603" width="17.5703125" style="14" customWidth="1"/>
    <col min="14604" max="14604" width="27.5703125" style="14" customWidth="1"/>
    <col min="14605" max="14848" width="10.28515625" style="14"/>
    <col min="14849" max="14849" width="3.42578125" style="14" customWidth="1"/>
    <col min="14850" max="14850" width="5.42578125" style="14" customWidth="1"/>
    <col min="14851" max="14851" width="25" style="14" customWidth="1"/>
    <col min="14852" max="14853" width="0" style="14" hidden="1" customWidth="1"/>
    <col min="14854" max="14857" width="39.42578125" style="14" customWidth="1"/>
    <col min="14858" max="14859" width="17.5703125" style="14" customWidth="1"/>
    <col min="14860" max="14860" width="27.5703125" style="14" customWidth="1"/>
    <col min="14861" max="15104" width="10.28515625" style="14"/>
    <col min="15105" max="15105" width="3.42578125" style="14" customWidth="1"/>
    <col min="15106" max="15106" width="5.42578125" style="14" customWidth="1"/>
    <col min="15107" max="15107" width="25" style="14" customWidth="1"/>
    <col min="15108" max="15109" width="0" style="14" hidden="1" customWidth="1"/>
    <col min="15110" max="15113" width="39.42578125" style="14" customWidth="1"/>
    <col min="15114" max="15115" width="17.5703125" style="14" customWidth="1"/>
    <col min="15116" max="15116" width="27.5703125" style="14" customWidth="1"/>
    <col min="15117" max="15360" width="10.28515625" style="14"/>
    <col min="15361" max="15361" width="3.42578125" style="14" customWidth="1"/>
    <col min="15362" max="15362" width="5.42578125" style="14" customWidth="1"/>
    <col min="15363" max="15363" width="25" style="14" customWidth="1"/>
    <col min="15364" max="15365" width="0" style="14" hidden="1" customWidth="1"/>
    <col min="15366" max="15369" width="39.42578125" style="14" customWidth="1"/>
    <col min="15370" max="15371" width="17.5703125" style="14" customWidth="1"/>
    <col min="15372" max="15372" width="27.5703125" style="14" customWidth="1"/>
    <col min="15373" max="15616" width="10.28515625" style="14"/>
    <col min="15617" max="15617" width="3.42578125" style="14" customWidth="1"/>
    <col min="15618" max="15618" width="5.42578125" style="14" customWidth="1"/>
    <col min="15619" max="15619" width="25" style="14" customWidth="1"/>
    <col min="15620" max="15621" width="0" style="14" hidden="1" customWidth="1"/>
    <col min="15622" max="15625" width="39.42578125" style="14" customWidth="1"/>
    <col min="15626" max="15627" width="17.5703125" style="14" customWidth="1"/>
    <col min="15628" max="15628" width="27.5703125" style="14" customWidth="1"/>
    <col min="15629" max="15872" width="10.28515625" style="14"/>
    <col min="15873" max="15873" width="3.42578125" style="14" customWidth="1"/>
    <col min="15874" max="15874" width="5.42578125" style="14" customWidth="1"/>
    <col min="15875" max="15875" width="25" style="14" customWidth="1"/>
    <col min="15876" max="15877" width="0" style="14" hidden="1" customWidth="1"/>
    <col min="15878" max="15881" width="39.42578125" style="14" customWidth="1"/>
    <col min="15882" max="15883" width="17.5703125" style="14" customWidth="1"/>
    <col min="15884" max="15884" width="27.5703125" style="14" customWidth="1"/>
    <col min="15885" max="16128" width="10.28515625" style="14"/>
    <col min="16129" max="16129" width="3.42578125" style="14" customWidth="1"/>
    <col min="16130" max="16130" width="5.42578125" style="14" customWidth="1"/>
    <col min="16131" max="16131" width="25" style="14" customWidth="1"/>
    <col min="16132" max="16133" width="0" style="14" hidden="1" customWidth="1"/>
    <col min="16134" max="16137" width="39.42578125" style="14" customWidth="1"/>
    <col min="16138" max="16139" width="17.5703125" style="14" customWidth="1"/>
    <col min="16140" max="16140" width="27.5703125" style="14" customWidth="1"/>
    <col min="16141" max="16384" width="10.28515625" style="14"/>
  </cols>
  <sheetData>
    <row r="1" spans="2:14" ht="42" customHeight="1">
      <c r="B1" s="8"/>
      <c r="C1" s="9" t="s">
        <v>117</v>
      </c>
      <c r="D1" s="10"/>
      <c r="E1" s="10"/>
      <c r="F1" s="8"/>
      <c r="G1" s="11"/>
      <c r="H1" s="8"/>
      <c r="I1" s="8"/>
    </row>
    <row r="2" spans="2:14" ht="9" customHeight="1">
      <c r="B2" s="8"/>
      <c r="C2" s="9"/>
      <c r="D2" s="10"/>
      <c r="E2" s="10"/>
      <c r="F2" s="8"/>
      <c r="G2" s="8"/>
      <c r="H2" s="8"/>
      <c r="I2" s="8"/>
    </row>
    <row r="3" spans="2:14" ht="19.5" customHeight="1">
      <c r="B3" s="8"/>
      <c r="C3" s="9"/>
      <c r="D3" s="10"/>
      <c r="E3" s="10"/>
      <c r="F3" s="8"/>
      <c r="G3" s="8"/>
      <c r="H3" s="8"/>
      <c r="I3" s="8"/>
    </row>
    <row r="4" spans="2:14" ht="19.5" customHeight="1" thickBot="1">
      <c r="B4" s="8"/>
      <c r="C4" s="9"/>
      <c r="D4" s="10"/>
      <c r="E4" s="10"/>
      <c r="F4" s="8"/>
      <c r="G4" s="8"/>
      <c r="H4" s="8"/>
      <c r="I4" s="8"/>
    </row>
    <row r="5" spans="2:14" ht="19.5" customHeight="1" thickBot="1">
      <c r="F5" s="869" t="s">
        <v>17</v>
      </c>
      <c r="G5" s="870"/>
      <c r="H5" s="870"/>
      <c r="I5" s="871"/>
      <c r="J5" s="139"/>
      <c r="K5" s="139"/>
    </row>
    <row r="6" spans="2:14" ht="38.25" customHeight="1" thickBot="1">
      <c r="B6" s="18"/>
      <c r="C6" s="855" t="s">
        <v>18</v>
      </c>
      <c r="D6" s="19" t="s">
        <v>19</v>
      </c>
      <c r="E6" s="140" t="s">
        <v>20</v>
      </c>
      <c r="F6" s="863" t="s">
        <v>21</v>
      </c>
      <c r="G6" s="864"/>
      <c r="H6" s="865" t="s">
        <v>22</v>
      </c>
      <c r="I6" s="866"/>
      <c r="J6" s="141" t="s">
        <v>118</v>
      </c>
      <c r="K6" s="142" t="s">
        <v>118</v>
      </c>
      <c r="L6" s="867" t="s">
        <v>119</v>
      </c>
    </row>
    <row r="7" spans="2:14" ht="41.25" customHeight="1" thickBot="1">
      <c r="B7" s="23"/>
      <c r="C7" s="856"/>
      <c r="D7" s="24"/>
      <c r="E7" s="143"/>
      <c r="F7" s="144" t="s">
        <v>25</v>
      </c>
      <c r="G7" s="145" t="s">
        <v>26</v>
      </c>
      <c r="H7" s="146" t="s">
        <v>30</v>
      </c>
      <c r="I7" s="147" t="s">
        <v>26</v>
      </c>
      <c r="J7" s="148" t="s">
        <v>120</v>
      </c>
      <c r="K7" s="149" t="s">
        <v>121</v>
      </c>
      <c r="L7" s="868"/>
      <c r="M7" s="872" t="s">
        <v>122</v>
      </c>
      <c r="N7" s="873"/>
    </row>
    <row r="8" spans="2:14" s="48" customFormat="1" ht="90" customHeight="1">
      <c r="B8" s="33">
        <v>1</v>
      </c>
      <c r="C8" s="34" t="s">
        <v>31</v>
      </c>
      <c r="D8" s="35" t="s">
        <v>32</v>
      </c>
      <c r="E8" s="36" t="s">
        <v>33</v>
      </c>
      <c r="F8" s="150" t="s">
        <v>34</v>
      </c>
      <c r="G8" s="151" t="s">
        <v>35</v>
      </c>
      <c r="H8" s="42" t="s">
        <v>36</v>
      </c>
      <c r="I8" s="152" t="s">
        <v>37</v>
      </c>
      <c r="J8" s="153"/>
      <c r="K8" s="154"/>
      <c r="L8" s="155"/>
      <c r="M8" s="874" t="s">
        <v>256</v>
      </c>
      <c r="N8" s="875"/>
    </row>
    <row r="9" spans="2:14" s="48" customFormat="1" ht="90" customHeight="1">
      <c r="B9" s="33">
        <v>2</v>
      </c>
      <c r="C9" s="34" t="s">
        <v>38</v>
      </c>
      <c r="D9" s="49" t="s">
        <v>39</v>
      </c>
      <c r="E9" s="49" t="s">
        <v>40</v>
      </c>
      <c r="F9" s="156" t="s">
        <v>41</v>
      </c>
      <c r="G9" s="157" t="s">
        <v>42</v>
      </c>
      <c r="H9" s="54" t="s">
        <v>43</v>
      </c>
      <c r="I9" s="158" t="s">
        <v>44</v>
      </c>
      <c r="J9" s="159"/>
      <c r="K9" s="78"/>
      <c r="L9" s="160"/>
      <c r="M9" s="874" t="s">
        <v>257</v>
      </c>
      <c r="N9" s="875"/>
    </row>
    <row r="10" spans="2:14" s="48" customFormat="1" ht="90" customHeight="1">
      <c r="B10" s="33">
        <v>3</v>
      </c>
      <c r="C10" s="34" t="s">
        <v>45</v>
      </c>
      <c r="D10" s="49" t="s">
        <v>46</v>
      </c>
      <c r="E10" s="49" t="s">
        <v>47</v>
      </c>
      <c r="F10" s="156" t="s">
        <v>48</v>
      </c>
      <c r="G10" s="161" t="s">
        <v>49</v>
      </c>
      <c r="H10" s="57" t="s">
        <v>50</v>
      </c>
      <c r="I10" s="161" t="s">
        <v>51</v>
      </c>
      <c r="J10" s="159"/>
      <c r="K10" s="78"/>
      <c r="L10" s="160"/>
    </row>
    <row r="11" spans="2:14" s="48" customFormat="1" ht="90" customHeight="1">
      <c r="B11" s="60">
        <v>4</v>
      </c>
      <c r="C11" s="61" t="s">
        <v>52</v>
      </c>
      <c r="D11" s="62"/>
      <c r="E11" s="62"/>
      <c r="F11" s="156" t="s">
        <v>53</v>
      </c>
      <c r="G11" s="161" t="s">
        <v>54</v>
      </c>
      <c r="H11" s="57" t="s">
        <v>55</v>
      </c>
      <c r="I11" s="161" t="s">
        <v>56</v>
      </c>
      <c r="J11" s="159"/>
      <c r="K11" s="78"/>
      <c r="L11" s="160"/>
    </row>
    <row r="12" spans="2:14" s="48" customFormat="1" ht="90" customHeight="1">
      <c r="B12" s="33">
        <v>5</v>
      </c>
      <c r="C12" s="34" t="s">
        <v>57</v>
      </c>
      <c r="D12" s="68" t="s">
        <v>58</v>
      </c>
      <c r="E12" s="68" t="s">
        <v>59</v>
      </c>
      <c r="F12" s="87" t="s">
        <v>60</v>
      </c>
      <c r="G12" s="161" t="s">
        <v>61</v>
      </c>
      <c r="H12" s="54" t="s">
        <v>62</v>
      </c>
      <c r="I12" s="161" t="s">
        <v>63</v>
      </c>
      <c r="J12" s="159"/>
      <c r="K12" s="78"/>
      <c r="L12" s="160"/>
    </row>
    <row r="13" spans="2:14" s="48" customFormat="1" ht="90" customHeight="1">
      <c r="B13" s="33">
        <v>6</v>
      </c>
      <c r="C13" s="34" t="s">
        <v>64</v>
      </c>
      <c r="D13" s="68" t="s">
        <v>65</v>
      </c>
      <c r="E13" s="68" t="s">
        <v>66</v>
      </c>
      <c r="F13" s="156" t="s">
        <v>67</v>
      </c>
      <c r="G13" s="158" t="s">
        <v>68</v>
      </c>
      <c r="H13" s="54" t="s">
        <v>69</v>
      </c>
      <c r="I13" s="161" t="s">
        <v>70</v>
      </c>
      <c r="J13" s="159"/>
      <c r="K13" s="78"/>
      <c r="L13" s="160"/>
    </row>
    <row r="14" spans="2:14" s="48" customFormat="1" ht="90" customHeight="1">
      <c r="B14" s="33">
        <v>7</v>
      </c>
      <c r="C14" s="75" t="s">
        <v>71</v>
      </c>
      <c r="D14" s="76" t="s">
        <v>72</v>
      </c>
      <c r="E14" s="76" t="s">
        <v>73</v>
      </c>
      <c r="F14" s="156" t="s">
        <v>74</v>
      </c>
      <c r="G14" s="158" t="s">
        <v>75</v>
      </c>
      <c r="H14" s="54" t="s">
        <v>76</v>
      </c>
      <c r="I14" s="161" t="s">
        <v>77</v>
      </c>
      <c r="J14" s="159"/>
      <c r="K14" s="78"/>
      <c r="L14" s="160"/>
    </row>
    <row r="15" spans="2:14" s="48" customFormat="1" ht="90" customHeight="1">
      <c r="B15" s="33">
        <v>8</v>
      </c>
      <c r="C15" s="83" t="s">
        <v>78</v>
      </c>
      <c r="D15" s="84" t="s">
        <v>79</v>
      </c>
      <c r="E15" s="84" t="s">
        <v>80</v>
      </c>
      <c r="F15" s="156" t="s">
        <v>81</v>
      </c>
      <c r="G15" s="157" t="s">
        <v>82</v>
      </c>
      <c r="H15" s="87" t="s">
        <v>83</v>
      </c>
      <c r="I15" s="157" t="s">
        <v>84</v>
      </c>
      <c r="J15" s="159"/>
      <c r="K15" s="78"/>
      <c r="L15" s="160"/>
    </row>
    <row r="16" spans="2:14" s="48" customFormat="1" ht="103.5" customHeight="1">
      <c r="B16" s="90">
        <v>9</v>
      </c>
      <c r="C16" s="91" t="s">
        <v>85</v>
      </c>
      <c r="D16" s="92" t="s">
        <v>86</v>
      </c>
      <c r="E16" s="92" t="s">
        <v>87</v>
      </c>
      <c r="F16" s="156" t="s">
        <v>88</v>
      </c>
      <c r="G16" s="158" t="s">
        <v>89</v>
      </c>
      <c r="H16" s="57" t="s">
        <v>90</v>
      </c>
      <c r="I16" s="161" t="s">
        <v>91</v>
      </c>
      <c r="J16" s="159"/>
      <c r="K16" s="78"/>
      <c r="L16" s="160"/>
    </row>
    <row r="17" spans="2:12" s="48" customFormat="1" ht="90" customHeight="1">
      <c r="B17" s="100">
        <v>10</v>
      </c>
      <c r="C17" s="83" t="s">
        <v>92</v>
      </c>
      <c r="D17" s="68" t="s">
        <v>93</v>
      </c>
      <c r="E17" s="68" t="s">
        <v>94</v>
      </c>
      <c r="F17" s="156" t="s">
        <v>95</v>
      </c>
      <c r="G17" s="161" t="s">
        <v>96</v>
      </c>
      <c r="H17" s="57" t="s">
        <v>97</v>
      </c>
      <c r="I17" s="161" t="s">
        <v>98</v>
      </c>
      <c r="J17" s="159"/>
      <c r="K17" s="78"/>
      <c r="L17" s="160"/>
    </row>
    <row r="18" spans="2:12" s="48" customFormat="1" ht="90" customHeight="1" thickBot="1">
      <c r="B18" s="110">
        <v>11</v>
      </c>
      <c r="C18" s="111" t="s">
        <v>104</v>
      </c>
      <c r="D18" s="112" t="s">
        <v>105</v>
      </c>
      <c r="E18" s="112" t="s">
        <v>106</v>
      </c>
      <c r="F18" s="118" t="s">
        <v>107</v>
      </c>
      <c r="G18" s="162" t="s">
        <v>108</v>
      </c>
      <c r="H18" s="118" t="s">
        <v>109</v>
      </c>
      <c r="I18" s="162" t="s">
        <v>110</v>
      </c>
      <c r="J18" s="163"/>
      <c r="K18" s="164"/>
      <c r="L18" s="165"/>
    </row>
    <row r="19" spans="2:12" ht="34.5" customHeight="1" thickBot="1">
      <c r="B19" s="122"/>
      <c r="C19" s="123"/>
      <c r="D19" s="124"/>
      <c r="E19" s="122"/>
      <c r="F19" s="876" t="s">
        <v>111</v>
      </c>
      <c r="G19" s="877"/>
      <c r="H19" s="878" t="s">
        <v>112</v>
      </c>
      <c r="I19" s="879"/>
      <c r="J19" s="166"/>
      <c r="K19" s="167"/>
      <c r="L19" s="168"/>
    </row>
    <row r="20" spans="2:12" ht="15.75" customHeight="1">
      <c r="F20" s="169"/>
      <c r="G20" s="170"/>
      <c r="H20" s="171"/>
      <c r="K20" s="851" t="s">
        <v>269</v>
      </c>
      <c r="L20" s="851"/>
    </row>
    <row r="21" spans="2:12" ht="18">
      <c r="F21" s="138"/>
      <c r="G21" s="138"/>
      <c r="H21" s="138"/>
      <c r="I21" s="138"/>
      <c r="K21" s="138"/>
    </row>
    <row r="22" spans="2:12" ht="18">
      <c r="F22" s="172"/>
      <c r="G22" s="138"/>
      <c r="H22" s="172"/>
    </row>
    <row r="23" spans="2:12" ht="18">
      <c r="F23" s="138"/>
      <c r="G23" s="138"/>
      <c r="H23" s="138"/>
      <c r="J23" s="138"/>
    </row>
  </sheetData>
  <mergeCells count="11">
    <mergeCell ref="F5:I5"/>
    <mergeCell ref="M7:N7"/>
    <mergeCell ref="M8:N8"/>
    <mergeCell ref="M9:N9"/>
    <mergeCell ref="F19:G19"/>
    <mergeCell ref="H19:I19"/>
    <mergeCell ref="K20:L20"/>
    <mergeCell ref="C6:C7"/>
    <mergeCell ref="F6:G6"/>
    <mergeCell ref="H6:I6"/>
    <mergeCell ref="L6:L7"/>
  </mergeCells>
  <printOptions horizontalCentered="1"/>
  <pageMargins left="0.25" right="0" top="3.9370078740157501E-2" bottom="0" header="0.15748031496063" footer="0"/>
  <pageSetup paperSize="9" scale="44" firstPageNumber="140" orientation="landscape" horizontalDpi="4294967293" verticalDpi="4294967293" r:id="rId1"/>
  <headerFooter alignWithMargins="0"/>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theme="9" tint="0.39997558519241921"/>
  </sheetPr>
  <dimension ref="A7:T39"/>
  <sheetViews>
    <sheetView topLeftCell="A10" zoomScaleNormal="100" workbookViewId="0">
      <selection activeCell="N32" sqref="N32"/>
    </sheetView>
  </sheetViews>
  <sheetFormatPr defaultRowHeight="12.75"/>
  <cols>
    <col min="1" max="1" width="4.28515625" customWidth="1"/>
    <col min="2" max="2" width="29.7109375" customWidth="1"/>
    <col min="3" max="3" width="17" customWidth="1"/>
    <col min="4" max="9" width="13.140625" customWidth="1"/>
    <col min="10" max="10" width="16.140625" customWidth="1"/>
    <col min="11" max="11" width="17.5703125" customWidth="1"/>
    <col min="12" max="14" width="13.140625" customWidth="1"/>
    <col min="15" max="16" width="15.85546875" customWidth="1"/>
    <col min="17" max="17" width="16" customWidth="1"/>
    <col min="18" max="20" width="13.140625" customWidth="1"/>
  </cols>
  <sheetData>
    <row r="7" spans="1:20" ht="18">
      <c r="A7" s="223" t="s">
        <v>277</v>
      </c>
    </row>
    <row r="8" spans="1:20" ht="5.25" customHeight="1" thickBot="1"/>
    <row r="9" spans="1:20" s="224" customFormat="1" ht="16.5" customHeight="1" thickTop="1">
      <c r="A9" s="890" t="s">
        <v>259</v>
      </c>
      <c r="B9" s="892" t="s">
        <v>278</v>
      </c>
      <c r="C9" s="897" t="s">
        <v>283</v>
      </c>
      <c r="D9" s="894">
        <v>44562</v>
      </c>
      <c r="E9" s="894"/>
      <c r="F9" s="894"/>
      <c r="G9" s="895"/>
      <c r="H9" s="896">
        <v>44593</v>
      </c>
      <c r="I9" s="894"/>
      <c r="J9" s="894"/>
      <c r="K9" s="895"/>
      <c r="L9" s="896">
        <v>44621</v>
      </c>
      <c r="M9" s="894"/>
      <c r="N9" s="894"/>
      <c r="O9" s="895"/>
      <c r="P9" s="899" t="s">
        <v>286</v>
      </c>
      <c r="Q9" s="900"/>
      <c r="R9" s="900"/>
      <c r="S9" s="901"/>
      <c r="T9" s="233"/>
    </row>
    <row r="10" spans="1:20" ht="18.75" customHeight="1" thickBot="1">
      <c r="A10" s="891"/>
      <c r="B10" s="893"/>
      <c r="C10" s="898"/>
      <c r="D10" s="240" t="s">
        <v>279</v>
      </c>
      <c r="E10" s="241" t="s">
        <v>280</v>
      </c>
      <c r="F10" s="241" t="s">
        <v>281</v>
      </c>
      <c r="G10" s="242" t="s">
        <v>282</v>
      </c>
      <c r="H10" s="240" t="s">
        <v>279</v>
      </c>
      <c r="I10" s="241" t="s">
        <v>280</v>
      </c>
      <c r="J10" s="241" t="s">
        <v>281</v>
      </c>
      <c r="K10" s="241" t="s">
        <v>282</v>
      </c>
      <c r="L10" s="243" t="s">
        <v>279</v>
      </c>
      <c r="M10" s="241" t="s">
        <v>280</v>
      </c>
      <c r="N10" s="241" t="s">
        <v>281</v>
      </c>
      <c r="O10" s="242" t="s">
        <v>282</v>
      </c>
      <c r="P10" s="902"/>
      <c r="Q10" s="903"/>
      <c r="R10" s="903"/>
      <c r="S10" s="904"/>
      <c r="T10" s="234"/>
    </row>
    <row r="11" spans="1:20" s="225" customFormat="1" ht="23.25" customHeight="1" thickTop="1">
      <c r="A11" s="886">
        <v>1</v>
      </c>
      <c r="B11" s="888" t="s">
        <v>338</v>
      </c>
      <c r="C11" s="237" t="s">
        <v>285</v>
      </c>
      <c r="D11" s="245">
        <v>44565</v>
      </c>
      <c r="E11" s="246"/>
      <c r="F11" s="246">
        <v>44214</v>
      </c>
      <c r="G11" s="247"/>
      <c r="H11" s="245">
        <v>44229</v>
      </c>
      <c r="I11" s="248"/>
      <c r="J11" s="249">
        <v>44249</v>
      </c>
      <c r="K11" s="246"/>
      <c r="L11" s="250">
        <v>44258</v>
      </c>
      <c r="M11" s="246"/>
      <c r="N11" s="251">
        <v>44270</v>
      </c>
      <c r="O11" s="252"/>
      <c r="P11" s="905"/>
      <c r="Q11" s="906"/>
      <c r="R11" s="906"/>
      <c r="S11" s="907"/>
      <c r="T11" s="235"/>
    </row>
    <row r="12" spans="1:20" s="225" customFormat="1" ht="23.25" customHeight="1" thickBot="1">
      <c r="A12" s="887"/>
      <c r="B12" s="889"/>
      <c r="C12" s="238" t="s">
        <v>284</v>
      </c>
      <c r="D12" s="253"/>
      <c r="E12" s="254"/>
      <c r="F12" s="254"/>
      <c r="G12" s="255"/>
      <c r="H12" s="256"/>
      <c r="I12" s="257"/>
      <c r="J12" s="258"/>
      <c r="K12" s="254"/>
      <c r="L12" s="259"/>
      <c r="M12" s="254"/>
      <c r="N12" s="260"/>
      <c r="O12" s="261"/>
      <c r="P12" s="883"/>
      <c r="Q12" s="884"/>
      <c r="R12" s="884"/>
      <c r="S12" s="885"/>
      <c r="T12" s="235"/>
    </row>
    <row r="13" spans="1:20" s="226" customFormat="1" ht="23.25" customHeight="1" thickTop="1">
      <c r="A13" s="886">
        <v>2</v>
      </c>
      <c r="B13" s="888" t="s">
        <v>345</v>
      </c>
      <c r="C13" s="237" t="s">
        <v>285</v>
      </c>
      <c r="D13" s="245">
        <v>44565</v>
      </c>
      <c r="E13" s="246"/>
      <c r="F13" s="246">
        <v>44214</v>
      </c>
      <c r="G13" s="247"/>
      <c r="H13" s="245">
        <v>44229</v>
      </c>
      <c r="I13" s="262"/>
      <c r="J13" s="249">
        <v>44249</v>
      </c>
      <c r="K13" s="249"/>
      <c r="L13" s="250">
        <v>44258</v>
      </c>
      <c r="M13" s="249"/>
      <c r="N13" s="251">
        <v>44270</v>
      </c>
      <c r="O13" s="252"/>
      <c r="P13" s="880"/>
      <c r="Q13" s="881"/>
      <c r="R13" s="881"/>
      <c r="S13" s="882"/>
      <c r="T13" s="236"/>
    </row>
    <row r="14" spans="1:20" s="226" customFormat="1" ht="23.25" customHeight="1" thickBot="1">
      <c r="A14" s="887"/>
      <c r="B14" s="889"/>
      <c r="C14" s="239" t="s">
        <v>284</v>
      </c>
      <c r="D14" s="253"/>
      <c r="E14" s="258"/>
      <c r="F14" s="258"/>
      <c r="G14" s="261"/>
      <c r="H14" s="256"/>
      <c r="I14" s="265"/>
      <c r="J14" s="258"/>
      <c r="K14" s="258"/>
      <c r="L14" s="266"/>
      <c r="M14" s="258"/>
      <c r="N14" s="267"/>
      <c r="O14" s="261"/>
      <c r="P14" s="883"/>
      <c r="Q14" s="884"/>
      <c r="R14" s="884"/>
      <c r="S14" s="885"/>
      <c r="T14" s="236"/>
    </row>
    <row r="15" spans="1:20" s="226" customFormat="1" ht="23.25" customHeight="1" thickTop="1">
      <c r="A15" s="886">
        <v>3</v>
      </c>
      <c r="B15" s="888" t="s">
        <v>339</v>
      </c>
      <c r="C15" s="237" t="s">
        <v>285</v>
      </c>
      <c r="D15" s="245">
        <v>44565</v>
      </c>
      <c r="E15" s="246"/>
      <c r="F15" s="246">
        <v>44214</v>
      </c>
      <c r="G15" s="247"/>
      <c r="H15" s="245">
        <v>44229</v>
      </c>
      <c r="I15" s="262"/>
      <c r="J15" s="249">
        <v>44249</v>
      </c>
      <c r="K15" s="246"/>
      <c r="L15" s="250">
        <v>44258</v>
      </c>
      <c r="M15" s="246"/>
      <c r="N15" s="251">
        <v>44270</v>
      </c>
      <c r="O15" s="252"/>
      <c r="P15" s="880"/>
      <c r="Q15" s="881"/>
      <c r="R15" s="881"/>
      <c r="S15" s="882"/>
      <c r="T15" s="236"/>
    </row>
    <row r="16" spans="1:20" s="226" customFormat="1" ht="23.25" customHeight="1" thickBot="1">
      <c r="A16" s="887"/>
      <c r="B16" s="889"/>
      <c r="C16" s="239" t="s">
        <v>284</v>
      </c>
      <c r="D16" s="253"/>
      <c r="E16" s="258"/>
      <c r="F16" s="258"/>
      <c r="G16" s="261"/>
      <c r="H16" s="256"/>
      <c r="I16" s="265"/>
      <c r="J16" s="258"/>
      <c r="K16" s="254"/>
      <c r="L16" s="259"/>
      <c r="M16" s="254"/>
      <c r="N16" s="267"/>
      <c r="O16" s="261"/>
      <c r="P16" s="883"/>
      <c r="Q16" s="884"/>
      <c r="R16" s="884"/>
      <c r="S16" s="885"/>
      <c r="T16" s="236"/>
    </row>
    <row r="17" spans="1:20" s="226" customFormat="1" ht="23.25" customHeight="1" thickTop="1">
      <c r="A17" s="886">
        <v>4</v>
      </c>
      <c r="B17" s="888" t="s">
        <v>340</v>
      </c>
      <c r="C17" s="237" t="s">
        <v>285</v>
      </c>
      <c r="D17" s="245">
        <v>44567</v>
      </c>
      <c r="E17" s="249"/>
      <c r="F17" s="249">
        <v>44216</v>
      </c>
      <c r="G17" s="252"/>
      <c r="H17" s="245">
        <v>44230</v>
      </c>
      <c r="I17" s="262"/>
      <c r="J17" s="249">
        <v>44250</v>
      </c>
      <c r="K17" s="246"/>
      <c r="L17" s="250">
        <v>44263</v>
      </c>
      <c r="M17" s="246"/>
      <c r="N17" s="264">
        <v>44271</v>
      </c>
      <c r="O17" s="252"/>
      <c r="P17" s="880"/>
      <c r="Q17" s="881"/>
      <c r="R17" s="881"/>
      <c r="S17" s="882"/>
      <c r="T17" s="236"/>
    </row>
    <row r="18" spans="1:20" s="226" customFormat="1" ht="23.25" customHeight="1" thickBot="1">
      <c r="A18" s="887"/>
      <c r="B18" s="889"/>
      <c r="C18" s="239" t="s">
        <v>284</v>
      </c>
      <c r="D18" s="253"/>
      <c r="E18" s="258"/>
      <c r="F18" s="258"/>
      <c r="G18" s="261"/>
      <c r="H18" s="256"/>
      <c r="I18" s="265"/>
      <c r="J18" s="258"/>
      <c r="K18" s="254"/>
      <c r="L18" s="259"/>
      <c r="M18" s="254"/>
      <c r="N18" s="267"/>
      <c r="O18" s="261"/>
      <c r="P18" s="883"/>
      <c r="Q18" s="884"/>
      <c r="R18" s="884"/>
      <c r="S18" s="885"/>
      <c r="T18" s="236"/>
    </row>
    <row r="19" spans="1:20" s="226" customFormat="1" ht="23.25" customHeight="1" thickTop="1">
      <c r="A19" s="886">
        <v>5</v>
      </c>
      <c r="B19" s="888" t="s">
        <v>341</v>
      </c>
      <c r="C19" s="237" t="s">
        <v>285</v>
      </c>
      <c r="D19" s="245">
        <v>44567</v>
      </c>
      <c r="E19" s="249"/>
      <c r="F19" s="249">
        <v>44216</v>
      </c>
      <c r="G19" s="252"/>
      <c r="H19" s="245">
        <v>44230</v>
      </c>
      <c r="I19" s="262"/>
      <c r="J19" s="249">
        <v>44250</v>
      </c>
      <c r="K19" s="246"/>
      <c r="L19" s="250">
        <v>44263</v>
      </c>
      <c r="M19" s="246"/>
      <c r="N19" s="264">
        <v>44271</v>
      </c>
      <c r="O19" s="252"/>
      <c r="P19" s="880"/>
      <c r="Q19" s="881"/>
      <c r="R19" s="881"/>
      <c r="S19" s="882"/>
      <c r="T19" s="236"/>
    </row>
    <row r="20" spans="1:20" s="226" customFormat="1" ht="23.25" customHeight="1" thickBot="1">
      <c r="A20" s="887"/>
      <c r="B20" s="889"/>
      <c r="C20" s="239" t="s">
        <v>284</v>
      </c>
      <c r="D20" s="253"/>
      <c r="E20" s="258"/>
      <c r="F20" s="258"/>
      <c r="G20" s="261"/>
      <c r="H20" s="256"/>
      <c r="I20" s="265"/>
      <c r="J20" s="258"/>
      <c r="K20" s="254"/>
      <c r="L20" s="259"/>
      <c r="M20" s="254"/>
      <c r="N20" s="267"/>
      <c r="O20" s="261"/>
      <c r="P20" s="883"/>
      <c r="Q20" s="884"/>
      <c r="R20" s="884"/>
      <c r="S20" s="885"/>
      <c r="T20" s="236"/>
    </row>
    <row r="21" spans="1:20" s="226" customFormat="1" ht="23.25" customHeight="1" thickTop="1">
      <c r="A21" s="886">
        <v>6</v>
      </c>
      <c r="B21" s="888" t="s">
        <v>342</v>
      </c>
      <c r="C21" s="237" t="s">
        <v>285</v>
      </c>
      <c r="D21" s="245">
        <v>44567</v>
      </c>
      <c r="E21" s="249"/>
      <c r="F21" s="249">
        <v>44216</v>
      </c>
      <c r="G21" s="252"/>
      <c r="H21" s="245">
        <v>44230</v>
      </c>
      <c r="I21" s="262"/>
      <c r="J21" s="249">
        <v>44250</v>
      </c>
      <c r="K21" s="246"/>
      <c r="L21" s="250">
        <v>44263</v>
      </c>
      <c r="M21" s="246"/>
      <c r="N21" s="264">
        <v>44271</v>
      </c>
      <c r="O21" s="252"/>
      <c r="P21" s="880"/>
      <c r="Q21" s="881"/>
      <c r="R21" s="881"/>
      <c r="S21" s="882"/>
      <c r="T21" s="236"/>
    </row>
    <row r="22" spans="1:20" s="226" customFormat="1" ht="23.25" customHeight="1" thickBot="1">
      <c r="A22" s="887"/>
      <c r="B22" s="889"/>
      <c r="C22" s="239" t="s">
        <v>284</v>
      </c>
      <c r="D22" s="253"/>
      <c r="E22" s="258"/>
      <c r="F22" s="258"/>
      <c r="G22" s="261"/>
      <c r="H22" s="256"/>
      <c r="I22" s="265"/>
      <c r="J22" s="258"/>
      <c r="K22" s="254"/>
      <c r="L22" s="259"/>
      <c r="M22" s="254"/>
      <c r="N22" s="267"/>
      <c r="O22" s="261"/>
      <c r="P22" s="883"/>
      <c r="Q22" s="884"/>
      <c r="R22" s="884"/>
      <c r="S22" s="885"/>
      <c r="T22" s="236"/>
    </row>
    <row r="23" spans="1:20" s="226" customFormat="1" ht="23.25" customHeight="1" thickTop="1">
      <c r="A23" s="886">
        <v>7</v>
      </c>
      <c r="B23" s="888" t="s">
        <v>343</v>
      </c>
      <c r="C23" s="237" t="s">
        <v>285</v>
      </c>
      <c r="D23" s="246"/>
      <c r="E23" s="246">
        <v>44207</v>
      </c>
      <c r="F23" s="299"/>
      <c r="G23" s="300">
        <v>44221</v>
      </c>
      <c r="H23" s="245"/>
      <c r="I23" s="245">
        <v>44235</v>
      </c>
      <c r="J23" s="249"/>
      <c r="K23" s="249">
        <v>44252</v>
      </c>
      <c r="L23" s="250"/>
      <c r="M23" s="299">
        <v>44264</v>
      </c>
      <c r="N23" s="264"/>
      <c r="O23" s="264">
        <v>44277</v>
      </c>
      <c r="P23" s="880"/>
      <c r="Q23" s="881"/>
      <c r="R23" s="881"/>
      <c r="S23" s="882"/>
      <c r="T23" s="236"/>
    </row>
    <row r="24" spans="1:20" s="226" customFormat="1" ht="23.25" customHeight="1" thickBot="1">
      <c r="A24" s="887"/>
      <c r="B24" s="889"/>
      <c r="C24" s="239" t="s">
        <v>284</v>
      </c>
      <c r="D24" s="254"/>
      <c r="E24" s="254"/>
      <c r="F24" s="254"/>
      <c r="G24" s="255"/>
      <c r="H24" s="256"/>
      <c r="I24" s="256"/>
      <c r="J24" s="258"/>
      <c r="K24" s="258"/>
      <c r="L24" s="259"/>
      <c r="M24" s="254"/>
      <c r="N24" s="267"/>
      <c r="O24" s="267"/>
      <c r="P24" s="883"/>
      <c r="Q24" s="884"/>
      <c r="R24" s="884"/>
      <c r="S24" s="885"/>
      <c r="T24" s="236"/>
    </row>
    <row r="25" spans="1:20" s="226" customFormat="1" ht="23.25" customHeight="1" thickTop="1">
      <c r="A25" s="886">
        <v>8</v>
      </c>
      <c r="B25" s="888" t="s">
        <v>346</v>
      </c>
      <c r="C25" s="237" t="s">
        <v>285</v>
      </c>
      <c r="D25" s="246"/>
      <c r="E25" s="246">
        <v>44207</v>
      </c>
      <c r="F25" s="246"/>
      <c r="G25" s="247">
        <v>44221</v>
      </c>
      <c r="H25" s="245"/>
      <c r="I25" s="245">
        <v>44235</v>
      </c>
      <c r="J25" s="249"/>
      <c r="K25" s="249">
        <v>44252</v>
      </c>
      <c r="L25" s="250"/>
      <c r="M25" s="246">
        <v>44264</v>
      </c>
      <c r="N25" s="264"/>
      <c r="O25" s="264">
        <v>44277</v>
      </c>
      <c r="P25" s="880"/>
      <c r="Q25" s="881"/>
      <c r="R25" s="881"/>
      <c r="S25" s="882"/>
      <c r="T25" s="236"/>
    </row>
    <row r="26" spans="1:20" s="226" customFormat="1" ht="23.25" customHeight="1" thickBot="1">
      <c r="A26" s="887"/>
      <c r="B26" s="889"/>
      <c r="C26" s="239" t="s">
        <v>284</v>
      </c>
      <c r="D26" s="258"/>
      <c r="E26" s="258"/>
      <c r="F26" s="258"/>
      <c r="G26" s="261"/>
      <c r="H26" s="256"/>
      <c r="I26" s="256"/>
      <c r="J26" s="258"/>
      <c r="K26" s="258"/>
      <c r="L26" s="266"/>
      <c r="M26" s="258"/>
      <c r="N26" s="267"/>
      <c r="O26" s="267"/>
      <c r="P26" s="883"/>
      <c r="Q26" s="884"/>
      <c r="R26" s="884"/>
      <c r="S26" s="885"/>
      <c r="T26" s="236"/>
    </row>
    <row r="27" spans="1:20" s="226" customFormat="1" ht="23.25" customHeight="1" thickTop="1">
      <c r="A27" s="886">
        <v>9</v>
      </c>
      <c r="B27" s="888" t="s">
        <v>347</v>
      </c>
      <c r="C27" s="237" t="s">
        <v>285</v>
      </c>
      <c r="D27" s="246"/>
      <c r="E27" s="246">
        <v>44207</v>
      </c>
      <c r="F27" s="246"/>
      <c r="G27" s="247">
        <v>44221</v>
      </c>
      <c r="H27" s="245"/>
      <c r="I27" s="245">
        <v>44235</v>
      </c>
      <c r="J27" s="249"/>
      <c r="K27" s="249">
        <v>44252</v>
      </c>
      <c r="L27" s="250"/>
      <c r="M27" s="246">
        <v>44264</v>
      </c>
      <c r="N27" s="264"/>
      <c r="O27" s="264">
        <v>44277</v>
      </c>
      <c r="P27" s="880"/>
      <c r="Q27" s="881"/>
      <c r="R27" s="881"/>
      <c r="S27" s="882"/>
      <c r="T27" s="236"/>
    </row>
    <row r="28" spans="1:20" s="226" customFormat="1" ht="23.25" customHeight="1" thickBot="1">
      <c r="A28" s="887"/>
      <c r="B28" s="889"/>
      <c r="C28" s="239" t="s">
        <v>284</v>
      </c>
      <c r="D28" s="266"/>
      <c r="E28" s="258"/>
      <c r="F28" s="258"/>
      <c r="G28" s="261"/>
      <c r="H28" s="256"/>
      <c r="I28" s="256"/>
      <c r="J28" s="258"/>
      <c r="K28" s="258"/>
      <c r="L28" s="266"/>
      <c r="M28" s="258"/>
      <c r="N28" s="267"/>
      <c r="O28" s="267"/>
      <c r="P28" s="883"/>
      <c r="Q28" s="884"/>
      <c r="R28" s="884"/>
      <c r="S28" s="885"/>
      <c r="T28" s="236"/>
    </row>
    <row r="29" spans="1:20" s="226" customFormat="1" ht="23.25" customHeight="1" thickTop="1">
      <c r="A29" s="886">
        <v>10</v>
      </c>
      <c r="B29" s="888" t="s">
        <v>344</v>
      </c>
      <c r="C29" s="237" t="s">
        <v>285</v>
      </c>
      <c r="D29" s="249"/>
      <c r="E29" s="249">
        <v>44209</v>
      </c>
      <c r="F29" s="249"/>
      <c r="G29" s="252">
        <v>44223</v>
      </c>
      <c r="H29" s="245"/>
      <c r="I29" s="245">
        <v>44237</v>
      </c>
      <c r="J29" s="249"/>
      <c r="K29" s="249">
        <v>44255</v>
      </c>
      <c r="L29" s="263"/>
      <c r="M29" s="249">
        <v>44265</v>
      </c>
      <c r="N29" s="264"/>
      <c r="O29" s="264">
        <v>44284</v>
      </c>
      <c r="P29" s="880"/>
      <c r="Q29" s="881"/>
      <c r="R29" s="881"/>
      <c r="S29" s="882"/>
      <c r="T29" s="236"/>
    </row>
    <row r="30" spans="1:20" s="226" customFormat="1" ht="23.25" customHeight="1" thickBot="1">
      <c r="A30" s="887"/>
      <c r="B30" s="889"/>
      <c r="C30" s="239" t="s">
        <v>284</v>
      </c>
      <c r="D30" s="268"/>
      <c r="E30" s="269"/>
      <c r="F30" s="269"/>
      <c r="G30" s="270"/>
      <c r="H30" s="256"/>
      <c r="I30" s="265"/>
      <c r="J30" s="258"/>
      <c r="K30" s="258"/>
      <c r="L30" s="253"/>
      <c r="M30" s="258"/>
      <c r="N30" s="267"/>
      <c r="O30" s="261"/>
      <c r="P30" s="883"/>
      <c r="Q30" s="884"/>
      <c r="R30" s="884"/>
      <c r="S30" s="885"/>
      <c r="T30" s="236"/>
    </row>
    <row r="31" spans="1:20" ht="23.25" customHeight="1" thickTop="1"/>
    <row r="32" spans="1:20" ht="23.25" customHeight="1">
      <c r="B32" s="226" t="s">
        <v>287</v>
      </c>
      <c r="C32" s="226" t="s">
        <v>288</v>
      </c>
      <c r="D32" s="226"/>
    </row>
    <row r="33" spans="2:20" ht="23.25" customHeight="1">
      <c r="B33" s="226"/>
      <c r="C33" s="226" t="s">
        <v>289</v>
      </c>
      <c r="D33" s="226"/>
      <c r="E33" s="230"/>
      <c r="F33" s="230"/>
      <c r="L33" s="230"/>
      <c r="Q33" s="230"/>
      <c r="R33" s="231"/>
      <c r="S33" s="231"/>
      <c r="T33" s="231"/>
    </row>
    <row r="34" spans="2:20" ht="23.25" customHeight="1">
      <c r="R34" s="185"/>
      <c r="S34" s="185"/>
      <c r="T34" s="185"/>
    </row>
    <row r="35" spans="2:20" ht="23.25" customHeight="1">
      <c r="R35" s="185"/>
      <c r="S35" s="185"/>
      <c r="T35" s="185"/>
    </row>
    <row r="36" spans="2:20" ht="23.25" customHeight="1">
      <c r="R36" s="185"/>
      <c r="S36" s="185"/>
      <c r="T36" s="185"/>
    </row>
    <row r="37" spans="2:20">
      <c r="R37" s="185"/>
      <c r="S37" s="185"/>
      <c r="T37" s="185"/>
    </row>
    <row r="38" spans="2:20">
      <c r="R38" s="185"/>
      <c r="S38" s="185"/>
      <c r="T38" s="185"/>
    </row>
    <row r="39" spans="2:20">
      <c r="E39" s="230"/>
      <c r="F39" s="230"/>
      <c r="L39" s="230"/>
      <c r="Q39" s="230"/>
      <c r="R39" s="231"/>
      <c r="S39" s="231"/>
      <c r="T39" s="231"/>
    </row>
  </sheetData>
  <mergeCells count="37">
    <mergeCell ref="A9:A10"/>
    <mergeCell ref="B9:B10"/>
    <mergeCell ref="P29:S30"/>
    <mergeCell ref="D9:G9"/>
    <mergeCell ref="H9:K9"/>
    <mergeCell ref="L9:O9"/>
    <mergeCell ref="C9:C10"/>
    <mergeCell ref="P9:S10"/>
    <mergeCell ref="P11:S12"/>
    <mergeCell ref="P13:S14"/>
    <mergeCell ref="P15:S16"/>
    <mergeCell ref="P17:S18"/>
    <mergeCell ref="P25:S26"/>
    <mergeCell ref="P27:S28"/>
    <mergeCell ref="B29:B30"/>
    <mergeCell ref="A11:A12"/>
    <mergeCell ref="A29:A30"/>
    <mergeCell ref="B11:B12"/>
    <mergeCell ref="B13:B14"/>
    <mergeCell ref="B15:B16"/>
    <mergeCell ref="B17:B18"/>
    <mergeCell ref="B25:B26"/>
    <mergeCell ref="B27:B28"/>
    <mergeCell ref="A13:A14"/>
    <mergeCell ref="A15:A16"/>
    <mergeCell ref="A17:A18"/>
    <mergeCell ref="A25:A26"/>
    <mergeCell ref="A27:A28"/>
    <mergeCell ref="A19:A20"/>
    <mergeCell ref="B19:B20"/>
    <mergeCell ref="P19:S20"/>
    <mergeCell ref="A21:A22"/>
    <mergeCell ref="B21:B22"/>
    <mergeCell ref="P21:S22"/>
    <mergeCell ref="A23:A24"/>
    <mergeCell ref="B23:B24"/>
    <mergeCell ref="P23:S24"/>
  </mergeCells>
  <conditionalFormatting sqref="E14:I14 K14:O14 D30:O30 D16:J16 N18:O18 K13 O15:P15 N16:O16 N17:P17 D28 I15 E17:E18 I13 G17:J18 H26 M13 O13:P13 P25 P27 F28:F29 H28:H29 J28:J29 J26 L26 L28:L29 N28:N29 N26 P29">
    <cfRule type="containsText" dxfId="48" priority="60" operator="containsText" text="O">
      <formula>NOT(ISERROR(SEARCH("O",D13)))</formula>
    </cfRule>
  </conditionalFormatting>
  <conditionalFormatting sqref="D11:D12">
    <cfRule type="containsText" dxfId="47" priority="59" operator="containsText" text="O">
      <formula>NOT(ISERROR(SEARCH("O",D11)))</formula>
    </cfRule>
  </conditionalFormatting>
  <conditionalFormatting sqref="O11:P11 O12">
    <cfRule type="containsText" dxfId="46" priority="58" operator="containsText" text="O">
      <formula>NOT(ISERROR(SEARCH("O",O11)))</formula>
    </cfRule>
  </conditionalFormatting>
  <conditionalFormatting sqref="T15:T18 T25:T30">
    <cfRule type="containsText" dxfId="45" priority="57" operator="containsText" text="O">
      <formula>NOT(ISERROR(SEARCH("O",T15)))</formula>
    </cfRule>
  </conditionalFormatting>
  <conditionalFormatting sqref="T13:T14">
    <cfRule type="containsText" dxfId="44" priority="54" operator="containsText" text="O">
      <formula>NOT(ISERROR(SEARCH("O",T13)))</formula>
    </cfRule>
  </conditionalFormatting>
  <conditionalFormatting sqref="J11:J12">
    <cfRule type="containsText" dxfId="43" priority="53" operator="containsText" text="O">
      <formula>NOT(ISERROR(SEARCH("O",J11)))</formula>
    </cfRule>
  </conditionalFormatting>
  <conditionalFormatting sqref="D14">
    <cfRule type="containsText" dxfId="42" priority="52" operator="containsText" text="O">
      <formula>NOT(ISERROR(SEARCH("O",D14)))</formula>
    </cfRule>
  </conditionalFormatting>
  <conditionalFormatting sqref="J14">
    <cfRule type="containsText" dxfId="41" priority="51" operator="containsText" text="O">
      <formula>NOT(ISERROR(SEARCH("O",J14)))</formula>
    </cfRule>
  </conditionalFormatting>
  <conditionalFormatting sqref="H11:H12">
    <cfRule type="containsText" dxfId="40" priority="50" operator="containsText" text="O">
      <formula>NOT(ISERROR(SEARCH("O",H11)))</formula>
    </cfRule>
  </conditionalFormatting>
  <conditionalFormatting sqref="E20 N20:O20 O19:P19 G20:J20 G19 I19">
    <cfRule type="containsText" dxfId="39" priority="45" operator="containsText" text="O">
      <formula>NOT(ISERROR(SEARCH("O",E19)))</formula>
    </cfRule>
  </conditionalFormatting>
  <conditionalFormatting sqref="T19:T20">
    <cfRule type="containsText" dxfId="38" priority="44" operator="containsText" text="O">
      <formula>NOT(ISERROR(SEARCH("O",T19)))</formula>
    </cfRule>
  </conditionalFormatting>
  <conditionalFormatting sqref="D22:J22 N22:O22 O21:P21 G21 I21">
    <cfRule type="containsText" dxfId="37" priority="43" operator="containsText" text="O">
      <formula>NOT(ISERROR(SEARCH("O",D21)))</formula>
    </cfRule>
  </conditionalFormatting>
  <conditionalFormatting sqref="T21:T22">
    <cfRule type="containsText" dxfId="36" priority="42" operator="containsText" text="O">
      <formula>NOT(ISERROR(SEARCH("O",T21)))</formula>
    </cfRule>
  </conditionalFormatting>
  <conditionalFormatting sqref="N23:N24 H23:H24 J23:J24 P23">
    <cfRule type="containsText" dxfId="35" priority="41" operator="containsText" text="O">
      <formula>NOT(ISERROR(SEARCH("O",H23)))</formula>
    </cfRule>
  </conditionalFormatting>
  <conditionalFormatting sqref="T23:T24">
    <cfRule type="containsText" dxfId="34" priority="40" operator="containsText" text="O">
      <formula>NOT(ISERROR(SEARCH("O",T23)))</formula>
    </cfRule>
  </conditionalFormatting>
  <conditionalFormatting sqref="D15 D13">
    <cfRule type="containsText" dxfId="33" priority="37" operator="containsText" text="O">
      <formula>NOT(ISERROR(SEARCH("O",D13)))</formula>
    </cfRule>
  </conditionalFormatting>
  <conditionalFormatting sqref="E21 E19">
    <cfRule type="containsText" dxfId="32" priority="36" operator="containsText" text="O">
      <formula>NOT(ISERROR(SEARCH("O",E19)))</formula>
    </cfRule>
  </conditionalFormatting>
  <conditionalFormatting sqref="D20">
    <cfRule type="containsText" dxfId="31" priority="32" operator="containsText" text="O">
      <formula>NOT(ISERROR(SEARCH("O",D20)))</formula>
    </cfRule>
  </conditionalFormatting>
  <conditionalFormatting sqref="D18">
    <cfRule type="containsText" dxfId="30" priority="31" operator="containsText" text="O">
      <formula>NOT(ISERROR(SEARCH("O",D18)))</formula>
    </cfRule>
  </conditionalFormatting>
  <conditionalFormatting sqref="D17 D19 D21">
    <cfRule type="containsText" dxfId="29" priority="30" operator="containsText" text="O">
      <formula>NOT(ISERROR(SEARCH("O",D17)))</formula>
    </cfRule>
  </conditionalFormatting>
  <conditionalFormatting sqref="D26">
    <cfRule type="containsText" dxfId="28" priority="29" operator="containsText" text="O">
      <formula>NOT(ISERROR(SEARCH("O",D26)))</formula>
    </cfRule>
  </conditionalFormatting>
  <conditionalFormatting sqref="D29">
    <cfRule type="containsText" dxfId="27" priority="28" operator="containsText" text="O">
      <formula>NOT(ISERROR(SEARCH("O",D29)))</formula>
    </cfRule>
  </conditionalFormatting>
  <conditionalFormatting sqref="F20">
    <cfRule type="containsText" dxfId="26" priority="27" operator="containsText" text="O">
      <formula>NOT(ISERROR(SEARCH("O",F20)))</formula>
    </cfRule>
  </conditionalFormatting>
  <conditionalFormatting sqref="F17:F18">
    <cfRule type="containsText" dxfId="25" priority="26" operator="containsText" text="O">
      <formula>NOT(ISERROR(SEARCH("O",F17)))</formula>
    </cfRule>
  </conditionalFormatting>
  <conditionalFormatting sqref="F21 F19">
    <cfRule type="containsText" dxfId="24" priority="25" operator="containsText" text="O">
      <formula>NOT(ISERROR(SEARCH("O",F19)))</formula>
    </cfRule>
  </conditionalFormatting>
  <conditionalFormatting sqref="F26">
    <cfRule type="containsText" dxfId="23" priority="24" operator="containsText" text="O">
      <formula>NOT(ISERROR(SEARCH("O",F26)))</formula>
    </cfRule>
  </conditionalFormatting>
  <conditionalFormatting sqref="H15 H13">
    <cfRule type="containsText" dxfId="22" priority="23" operator="containsText" text="O">
      <formula>NOT(ISERROR(SEARCH("O",H13)))</formula>
    </cfRule>
  </conditionalFormatting>
  <conditionalFormatting sqref="H21 H19">
    <cfRule type="containsText" dxfId="21" priority="22" operator="containsText" text="O">
      <formula>NOT(ISERROR(SEARCH("O",H19)))</formula>
    </cfRule>
  </conditionalFormatting>
  <conditionalFormatting sqref="H27 H25">
    <cfRule type="containsText" dxfId="20" priority="21" operator="containsText" text="O">
      <formula>NOT(ISERROR(SEARCH("O",H25)))</formula>
    </cfRule>
  </conditionalFormatting>
  <conditionalFormatting sqref="J15 J13">
    <cfRule type="containsText" dxfId="19" priority="20" operator="containsText" text="O">
      <formula>NOT(ISERROR(SEARCH("O",J13)))</formula>
    </cfRule>
  </conditionalFormatting>
  <conditionalFormatting sqref="J21 J19">
    <cfRule type="containsText" dxfId="18" priority="19" operator="containsText" text="O">
      <formula>NOT(ISERROR(SEARCH("O",J19)))</formula>
    </cfRule>
  </conditionalFormatting>
  <conditionalFormatting sqref="J27 J25">
    <cfRule type="containsText" dxfId="17" priority="18" operator="containsText" text="O">
      <formula>NOT(ISERROR(SEARCH("O",J25)))</formula>
    </cfRule>
  </conditionalFormatting>
  <conditionalFormatting sqref="N21 N19">
    <cfRule type="containsText" dxfId="16" priority="17" operator="containsText" text="O">
      <formula>NOT(ISERROR(SEARCH("O",N19)))</formula>
    </cfRule>
  </conditionalFormatting>
  <conditionalFormatting sqref="N27 N25">
    <cfRule type="containsText" dxfId="15" priority="16" operator="containsText" text="O">
      <formula>NOT(ISERROR(SEARCH("O",N25)))</formula>
    </cfRule>
  </conditionalFormatting>
  <conditionalFormatting sqref="E28">
    <cfRule type="containsText" dxfId="14" priority="15" operator="containsText" text="O">
      <formula>NOT(ISERROR(SEARCH("O",E28)))</formula>
    </cfRule>
  </conditionalFormatting>
  <conditionalFormatting sqref="E26">
    <cfRule type="containsText" dxfId="13" priority="14" operator="containsText" text="O">
      <formula>NOT(ISERROR(SEARCH("O",E26)))</formula>
    </cfRule>
  </conditionalFormatting>
  <conditionalFormatting sqref="E29">
    <cfRule type="containsText" dxfId="12" priority="13" operator="containsText" text="O">
      <formula>NOT(ISERROR(SEARCH("O",E29)))</formula>
    </cfRule>
  </conditionalFormatting>
  <conditionalFormatting sqref="G28:G29">
    <cfRule type="containsText" dxfId="11" priority="12" operator="containsText" text="O">
      <formula>NOT(ISERROR(SEARCH("O",G28)))</formula>
    </cfRule>
  </conditionalFormatting>
  <conditionalFormatting sqref="G26">
    <cfRule type="containsText" dxfId="10" priority="11" operator="containsText" text="O">
      <formula>NOT(ISERROR(SEARCH("O",G26)))</formula>
    </cfRule>
  </conditionalFormatting>
  <conditionalFormatting sqref="I26 I28:I29">
    <cfRule type="containsText" dxfId="9" priority="10" operator="containsText" text="O">
      <formula>NOT(ISERROR(SEARCH("O",I26)))</formula>
    </cfRule>
  </conditionalFormatting>
  <conditionalFormatting sqref="I23:I24">
    <cfRule type="containsText" dxfId="8" priority="9" operator="containsText" text="O">
      <formula>NOT(ISERROR(SEARCH("O",I23)))</formula>
    </cfRule>
  </conditionalFormatting>
  <conditionalFormatting sqref="I27 I25">
    <cfRule type="containsText" dxfId="7" priority="8" operator="containsText" text="O">
      <formula>NOT(ISERROR(SEARCH("O",I25)))</formula>
    </cfRule>
  </conditionalFormatting>
  <conditionalFormatting sqref="K28:K29 K26">
    <cfRule type="containsText" dxfId="6" priority="7" operator="containsText" text="O">
      <formula>NOT(ISERROR(SEARCH("O",K26)))</formula>
    </cfRule>
  </conditionalFormatting>
  <conditionalFormatting sqref="K23:K24">
    <cfRule type="containsText" dxfId="5" priority="6" operator="containsText" text="O">
      <formula>NOT(ISERROR(SEARCH("O",K23)))</formula>
    </cfRule>
  </conditionalFormatting>
  <conditionalFormatting sqref="K27 K25">
    <cfRule type="containsText" dxfId="4" priority="5" operator="containsText" text="O">
      <formula>NOT(ISERROR(SEARCH("O",K25)))</formula>
    </cfRule>
  </conditionalFormatting>
  <conditionalFormatting sqref="M26 M28:M29">
    <cfRule type="containsText" dxfId="3" priority="4" operator="containsText" text="O">
      <formula>NOT(ISERROR(SEARCH("O",M26)))</formula>
    </cfRule>
  </conditionalFormatting>
  <conditionalFormatting sqref="O28:O29 O26">
    <cfRule type="containsText" dxfId="2" priority="3" operator="containsText" text="O">
      <formula>NOT(ISERROR(SEARCH("O",O26)))</formula>
    </cfRule>
  </conditionalFormatting>
  <conditionalFormatting sqref="O23:O24">
    <cfRule type="containsText" dxfId="1" priority="2" operator="containsText" text="O">
      <formula>NOT(ISERROR(SEARCH("O",O23)))</formula>
    </cfRule>
  </conditionalFormatting>
  <conditionalFormatting sqref="O27 O25">
    <cfRule type="containsText" dxfId="0" priority="1" operator="containsText" text="O">
      <formula>NOT(ISERROR(SEARCH("O",O25)))</formula>
    </cfRule>
  </conditionalFormatting>
  <pageMargins left="0.7" right="0.7" top="0.75" bottom="0.75" header="0.3" footer="0.3"/>
  <pageSetup paperSize="9" orientation="portrait" horizontalDpi="0" verticalDpi="0" r:id="rId1"/>
  <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theme="3" tint="0.79998168889431442"/>
  </sheetPr>
  <dimension ref="B1:AG21"/>
  <sheetViews>
    <sheetView showGridLines="0" topLeftCell="A4" zoomScale="85" zoomScaleNormal="85" workbookViewId="0">
      <selection activeCell="M9" sqref="M9"/>
    </sheetView>
  </sheetViews>
  <sheetFormatPr defaultColWidth="10.28515625" defaultRowHeight="16.5"/>
  <cols>
    <col min="1" max="1" width="3.42578125" style="14" customWidth="1"/>
    <col min="2" max="2" width="5.42578125" style="15" customWidth="1"/>
    <col min="3" max="3" width="25" style="13" customWidth="1"/>
    <col min="4" max="4" width="36.7109375" style="13" customWidth="1"/>
    <col min="5" max="5" width="39.42578125" style="13" customWidth="1"/>
    <col min="6" max="6" width="39.5703125" style="13" customWidth="1"/>
    <col min="7" max="18" width="8.85546875" style="13" customWidth="1"/>
    <col min="19" max="19" width="14.140625" style="14" customWidth="1"/>
    <col min="20" max="20" width="15.42578125" style="14" customWidth="1"/>
    <col min="21" max="24" width="10.28515625" style="14"/>
    <col min="25" max="30" width="16.42578125" style="14" customWidth="1"/>
    <col min="31" max="32" width="18.5703125" style="14" customWidth="1"/>
    <col min="33" max="262" width="10.28515625" style="14"/>
    <col min="263" max="263" width="3.42578125" style="14" customWidth="1"/>
    <col min="264" max="264" width="5.42578125" style="14" customWidth="1"/>
    <col min="265" max="265" width="25" style="14" customWidth="1"/>
    <col min="266" max="267" width="0" style="14" hidden="1" customWidth="1"/>
    <col min="268" max="271" width="39.42578125" style="14" customWidth="1"/>
    <col min="272" max="273" width="17.5703125" style="14" customWidth="1"/>
    <col min="274" max="274" width="27.5703125" style="14" customWidth="1"/>
    <col min="275" max="518" width="10.28515625" style="14"/>
    <col min="519" max="519" width="3.42578125" style="14" customWidth="1"/>
    <col min="520" max="520" width="5.42578125" style="14" customWidth="1"/>
    <col min="521" max="521" width="25" style="14" customWidth="1"/>
    <col min="522" max="523" width="0" style="14" hidden="1" customWidth="1"/>
    <col min="524" max="527" width="39.42578125" style="14" customWidth="1"/>
    <col min="528" max="529" width="17.5703125" style="14" customWidth="1"/>
    <col min="530" max="530" width="27.5703125" style="14" customWidth="1"/>
    <col min="531" max="774" width="10.28515625" style="14"/>
    <col min="775" max="775" width="3.42578125" style="14" customWidth="1"/>
    <col min="776" max="776" width="5.42578125" style="14" customWidth="1"/>
    <col min="777" max="777" width="25" style="14" customWidth="1"/>
    <col min="778" max="779" width="0" style="14" hidden="1" customWidth="1"/>
    <col min="780" max="783" width="39.42578125" style="14" customWidth="1"/>
    <col min="784" max="785" width="17.5703125" style="14" customWidth="1"/>
    <col min="786" max="786" width="27.5703125" style="14" customWidth="1"/>
    <col min="787" max="1030" width="10.28515625" style="14"/>
    <col min="1031" max="1031" width="3.42578125" style="14" customWidth="1"/>
    <col min="1032" max="1032" width="5.42578125" style="14" customWidth="1"/>
    <col min="1033" max="1033" width="25" style="14" customWidth="1"/>
    <col min="1034" max="1035" width="0" style="14" hidden="1" customWidth="1"/>
    <col min="1036" max="1039" width="39.42578125" style="14" customWidth="1"/>
    <col min="1040" max="1041" width="17.5703125" style="14" customWidth="1"/>
    <col min="1042" max="1042" width="27.5703125" style="14" customWidth="1"/>
    <col min="1043" max="1286" width="10.28515625" style="14"/>
    <col min="1287" max="1287" width="3.42578125" style="14" customWidth="1"/>
    <col min="1288" max="1288" width="5.42578125" style="14" customWidth="1"/>
    <col min="1289" max="1289" width="25" style="14" customWidth="1"/>
    <col min="1290" max="1291" width="0" style="14" hidden="1" customWidth="1"/>
    <col min="1292" max="1295" width="39.42578125" style="14" customWidth="1"/>
    <col min="1296" max="1297" width="17.5703125" style="14" customWidth="1"/>
    <col min="1298" max="1298" width="27.5703125" style="14" customWidth="1"/>
    <col min="1299" max="1542" width="10.28515625" style="14"/>
    <col min="1543" max="1543" width="3.42578125" style="14" customWidth="1"/>
    <col min="1544" max="1544" width="5.42578125" style="14" customWidth="1"/>
    <col min="1545" max="1545" width="25" style="14" customWidth="1"/>
    <col min="1546" max="1547" width="0" style="14" hidden="1" customWidth="1"/>
    <col min="1548" max="1551" width="39.42578125" style="14" customWidth="1"/>
    <col min="1552" max="1553" width="17.5703125" style="14" customWidth="1"/>
    <col min="1554" max="1554" width="27.5703125" style="14" customWidth="1"/>
    <col min="1555" max="1798" width="10.28515625" style="14"/>
    <col min="1799" max="1799" width="3.42578125" style="14" customWidth="1"/>
    <col min="1800" max="1800" width="5.42578125" style="14" customWidth="1"/>
    <col min="1801" max="1801" width="25" style="14" customWidth="1"/>
    <col min="1802" max="1803" width="0" style="14" hidden="1" customWidth="1"/>
    <col min="1804" max="1807" width="39.42578125" style="14" customWidth="1"/>
    <col min="1808" max="1809" width="17.5703125" style="14" customWidth="1"/>
    <col min="1810" max="1810" width="27.5703125" style="14" customWidth="1"/>
    <col min="1811" max="2054" width="10.28515625" style="14"/>
    <col min="2055" max="2055" width="3.42578125" style="14" customWidth="1"/>
    <col min="2056" max="2056" width="5.42578125" style="14" customWidth="1"/>
    <col min="2057" max="2057" width="25" style="14" customWidth="1"/>
    <col min="2058" max="2059" width="0" style="14" hidden="1" customWidth="1"/>
    <col min="2060" max="2063" width="39.42578125" style="14" customWidth="1"/>
    <col min="2064" max="2065" width="17.5703125" style="14" customWidth="1"/>
    <col min="2066" max="2066" width="27.5703125" style="14" customWidth="1"/>
    <col min="2067" max="2310" width="10.28515625" style="14"/>
    <col min="2311" max="2311" width="3.42578125" style="14" customWidth="1"/>
    <col min="2312" max="2312" width="5.42578125" style="14" customWidth="1"/>
    <col min="2313" max="2313" width="25" style="14" customWidth="1"/>
    <col min="2314" max="2315" width="0" style="14" hidden="1" customWidth="1"/>
    <col min="2316" max="2319" width="39.42578125" style="14" customWidth="1"/>
    <col min="2320" max="2321" width="17.5703125" style="14" customWidth="1"/>
    <col min="2322" max="2322" width="27.5703125" style="14" customWidth="1"/>
    <col min="2323" max="2566" width="10.28515625" style="14"/>
    <col min="2567" max="2567" width="3.42578125" style="14" customWidth="1"/>
    <col min="2568" max="2568" width="5.42578125" style="14" customWidth="1"/>
    <col min="2569" max="2569" width="25" style="14" customWidth="1"/>
    <col min="2570" max="2571" width="0" style="14" hidden="1" customWidth="1"/>
    <col min="2572" max="2575" width="39.42578125" style="14" customWidth="1"/>
    <col min="2576" max="2577" width="17.5703125" style="14" customWidth="1"/>
    <col min="2578" max="2578" width="27.5703125" style="14" customWidth="1"/>
    <col min="2579" max="2822" width="10.28515625" style="14"/>
    <col min="2823" max="2823" width="3.42578125" style="14" customWidth="1"/>
    <col min="2824" max="2824" width="5.42578125" style="14" customWidth="1"/>
    <col min="2825" max="2825" width="25" style="14" customWidth="1"/>
    <col min="2826" max="2827" width="0" style="14" hidden="1" customWidth="1"/>
    <col min="2828" max="2831" width="39.42578125" style="14" customWidth="1"/>
    <col min="2832" max="2833" width="17.5703125" style="14" customWidth="1"/>
    <col min="2834" max="2834" width="27.5703125" style="14" customWidth="1"/>
    <col min="2835" max="3078" width="10.28515625" style="14"/>
    <col min="3079" max="3079" width="3.42578125" style="14" customWidth="1"/>
    <col min="3080" max="3080" width="5.42578125" style="14" customWidth="1"/>
    <col min="3081" max="3081" width="25" style="14" customWidth="1"/>
    <col min="3082" max="3083" width="0" style="14" hidden="1" customWidth="1"/>
    <col min="3084" max="3087" width="39.42578125" style="14" customWidth="1"/>
    <col min="3088" max="3089" width="17.5703125" style="14" customWidth="1"/>
    <col min="3090" max="3090" width="27.5703125" style="14" customWidth="1"/>
    <col min="3091" max="3334" width="10.28515625" style="14"/>
    <col min="3335" max="3335" width="3.42578125" style="14" customWidth="1"/>
    <col min="3336" max="3336" width="5.42578125" style="14" customWidth="1"/>
    <col min="3337" max="3337" width="25" style="14" customWidth="1"/>
    <col min="3338" max="3339" width="0" style="14" hidden="1" customWidth="1"/>
    <col min="3340" max="3343" width="39.42578125" style="14" customWidth="1"/>
    <col min="3344" max="3345" width="17.5703125" style="14" customWidth="1"/>
    <col min="3346" max="3346" width="27.5703125" style="14" customWidth="1"/>
    <col min="3347" max="3590" width="10.28515625" style="14"/>
    <col min="3591" max="3591" width="3.42578125" style="14" customWidth="1"/>
    <col min="3592" max="3592" width="5.42578125" style="14" customWidth="1"/>
    <col min="3593" max="3593" width="25" style="14" customWidth="1"/>
    <col min="3594" max="3595" width="0" style="14" hidden="1" customWidth="1"/>
    <col min="3596" max="3599" width="39.42578125" style="14" customWidth="1"/>
    <col min="3600" max="3601" width="17.5703125" style="14" customWidth="1"/>
    <col min="3602" max="3602" width="27.5703125" style="14" customWidth="1"/>
    <col min="3603" max="3846" width="10.28515625" style="14"/>
    <col min="3847" max="3847" width="3.42578125" style="14" customWidth="1"/>
    <col min="3848" max="3848" width="5.42578125" style="14" customWidth="1"/>
    <col min="3849" max="3849" width="25" style="14" customWidth="1"/>
    <col min="3850" max="3851" width="0" style="14" hidden="1" customWidth="1"/>
    <col min="3852" max="3855" width="39.42578125" style="14" customWidth="1"/>
    <col min="3856" max="3857" width="17.5703125" style="14" customWidth="1"/>
    <col min="3858" max="3858" width="27.5703125" style="14" customWidth="1"/>
    <col min="3859" max="4102" width="10.28515625" style="14"/>
    <col min="4103" max="4103" width="3.42578125" style="14" customWidth="1"/>
    <col min="4104" max="4104" width="5.42578125" style="14" customWidth="1"/>
    <col min="4105" max="4105" width="25" style="14" customWidth="1"/>
    <col min="4106" max="4107" width="0" style="14" hidden="1" customWidth="1"/>
    <col min="4108" max="4111" width="39.42578125" style="14" customWidth="1"/>
    <col min="4112" max="4113" width="17.5703125" style="14" customWidth="1"/>
    <col min="4114" max="4114" width="27.5703125" style="14" customWidth="1"/>
    <col min="4115" max="4358" width="10.28515625" style="14"/>
    <col min="4359" max="4359" width="3.42578125" style="14" customWidth="1"/>
    <col min="4360" max="4360" width="5.42578125" style="14" customWidth="1"/>
    <col min="4361" max="4361" width="25" style="14" customWidth="1"/>
    <col min="4362" max="4363" width="0" style="14" hidden="1" customWidth="1"/>
    <col min="4364" max="4367" width="39.42578125" style="14" customWidth="1"/>
    <col min="4368" max="4369" width="17.5703125" style="14" customWidth="1"/>
    <col min="4370" max="4370" width="27.5703125" style="14" customWidth="1"/>
    <col min="4371" max="4614" width="10.28515625" style="14"/>
    <col min="4615" max="4615" width="3.42578125" style="14" customWidth="1"/>
    <col min="4616" max="4616" width="5.42578125" style="14" customWidth="1"/>
    <col min="4617" max="4617" width="25" style="14" customWidth="1"/>
    <col min="4618" max="4619" width="0" style="14" hidden="1" customWidth="1"/>
    <col min="4620" max="4623" width="39.42578125" style="14" customWidth="1"/>
    <col min="4624" max="4625" width="17.5703125" style="14" customWidth="1"/>
    <col min="4626" max="4626" width="27.5703125" style="14" customWidth="1"/>
    <col min="4627" max="4870" width="10.28515625" style="14"/>
    <col min="4871" max="4871" width="3.42578125" style="14" customWidth="1"/>
    <col min="4872" max="4872" width="5.42578125" style="14" customWidth="1"/>
    <col min="4873" max="4873" width="25" style="14" customWidth="1"/>
    <col min="4874" max="4875" width="0" style="14" hidden="1" customWidth="1"/>
    <col min="4876" max="4879" width="39.42578125" style="14" customWidth="1"/>
    <col min="4880" max="4881" width="17.5703125" style="14" customWidth="1"/>
    <col min="4882" max="4882" width="27.5703125" style="14" customWidth="1"/>
    <col min="4883" max="5126" width="10.28515625" style="14"/>
    <col min="5127" max="5127" width="3.42578125" style="14" customWidth="1"/>
    <col min="5128" max="5128" width="5.42578125" style="14" customWidth="1"/>
    <col min="5129" max="5129" width="25" style="14" customWidth="1"/>
    <col min="5130" max="5131" width="0" style="14" hidden="1" customWidth="1"/>
    <col min="5132" max="5135" width="39.42578125" style="14" customWidth="1"/>
    <col min="5136" max="5137" width="17.5703125" style="14" customWidth="1"/>
    <col min="5138" max="5138" width="27.5703125" style="14" customWidth="1"/>
    <col min="5139" max="5382" width="10.28515625" style="14"/>
    <col min="5383" max="5383" width="3.42578125" style="14" customWidth="1"/>
    <col min="5384" max="5384" width="5.42578125" style="14" customWidth="1"/>
    <col min="5385" max="5385" width="25" style="14" customWidth="1"/>
    <col min="5386" max="5387" width="0" style="14" hidden="1" customWidth="1"/>
    <col min="5388" max="5391" width="39.42578125" style="14" customWidth="1"/>
    <col min="5392" max="5393" width="17.5703125" style="14" customWidth="1"/>
    <col min="5394" max="5394" width="27.5703125" style="14" customWidth="1"/>
    <col min="5395" max="5638" width="10.28515625" style="14"/>
    <col min="5639" max="5639" width="3.42578125" style="14" customWidth="1"/>
    <col min="5640" max="5640" width="5.42578125" style="14" customWidth="1"/>
    <col min="5641" max="5641" width="25" style="14" customWidth="1"/>
    <col min="5642" max="5643" width="0" style="14" hidden="1" customWidth="1"/>
    <col min="5644" max="5647" width="39.42578125" style="14" customWidth="1"/>
    <col min="5648" max="5649" width="17.5703125" style="14" customWidth="1"/>
    <col min="5650" max="5650" width="27.5703125" style="14" customWidth="1"/>
    <col min="5651" max="5894" width="10.28515625" style="14"/>
    <col min="5895" max="5895" width="3.42578125" style="14" customWidth="1"/>
    <col min="5896" max="5896" width="5.42578125" style="14" customWidth="1"/>
    <col min="5897" max="5897" width="25" style="14" customWidth="1"/>
    <col min="5898" max="5899" width="0" style="14" hidden="1" customWidth="1"/>
    <col min="5900" max="5903" width="39.42578125" style="14" customWidth="1"/>
    <col min="5904" max="5905" width="17.5703125" style="14" customWidth="1"/>
    <col min="5906" max="5906" width="27.5703125" style="14" customWidth="1"/>
    <col min="5907" max="6150" width="10.28515625" style="14"/>
    <col min="6151" max="6151" width="3.42578125" style="14" customWidth="1"/>
    <col min="6152" max="6152" width="5.42578125" style="14" customWidth="1"/>
    <col min="6153" max="6153" width="25" style="14" customWidth="1"/>
    <col min="6154" max="6155" width="0" style="14" hidden="1" customWidth="1"/>
    <col min="6156" max="6159" width="39.42578125" style="14" customWidth="1"/>
    <col min="6160" max="6161" width="17.5703125" style="14" customWidth="1"/>
    <col min="6162" max="6162" width="27.5703125" style="14" customWidth="1"/>
    <col min="6163" max="6406" width="10.28515625" style="14"/>
    <col min="6407" max="6407" width="3.42578125" style="14" customWidth="1"/>
    <col min="6408" max="6408" width="5.42578125" style="14" customWidth="1"/>
    <col min="6409" max="6409" width="25" style="14" customWidth="1"/>
    <col min="6410" max="6411" width="0" style="14" hidden="1" customWidth="1"/>
    <col min="6412" max="6415" width="39.42578125" style="14" customWidth="1"/>
    <col min="6416" max="6417" width="17.5703125" style="14" customWidth="1"/>
    <col min="6418" max="6418" width="27.5703125" style="14" customWidth="1"/>
    <col min="6419" max="6662" width="10.28515625" style="14"/>
    <col min="6663" max="6663" width="3.42578125" style="14" customWidth="1"/>
    <col min="6664" max="6664" width="5.42578125" style="14" customWidth="1"/>
    <col min="6665" max="6665" width="25" style="14" customWidth="1"/>
    <col min="6666" max="6667" width="0" style="14" hidden="1" customWidth="1"/>
    <col min="6668" max="6671" width="39.42578125" style="14" customWidth="1"/>
    <col min="6672" max="6673" width="17.5703125" style="14" customWidth="1"/>
    <col min="6674" max="6674" width="27.5703125" style="14" customWidth="1"/>
    <col min="6675" max="6918" width="10.28515625" style="14"/>
    <col min="6919" max="6919" width="3.42578125" style="14" customWidth="1"/>
    <col min="6920" max="6920" width="5.42578125" style="14" customWidth="1"/>
    <col min="6921" max="6921" width="25" style="14" customWidth="1"/>
    <col min="6922" max="6923" width="0" style="14" hidden="1" customWidth="1"/>
    <col min="6924" max="6927" width="39.42578125" style="14" customWidth="1"/>
    <col min="6928" max="6929" width="17.5703125" style="14" customWidth="1"/>
    <col min="6930" max="6930" width="27.5703125" style="14" customWidth="1"/>
    <col min="6931" max="7174" width="10.28515625" style="14"/>
    <col min="7175" max="7175" width="3.42578125" style="14" customWidth="1"/>
    <col min="7176" max="7176" width="5.42578125" style="14" customWidth="1"/>
    <col min="7177" max="7177" width="25" style="14" customWidth="1"/>
    <col min="7178" max="7179" width="0" style="14" hidden="1" customWidth="1"/>
    <col min="7180" max="7183" width="39.42578125" style="14" customWidth="1"/>
    <col min="7184" max="7185" width="17.5703125" style="14" customWidth="1"/>
    <col min="7186" max="7186" width="27.5703125" style="14" customWidth="1"/>
    <col min="7187" max="7430" width="10.28515625" style="14"/>
    <col min="7431" max="7431" width="3.42578125" style="14" customWidth="1"/>
    <col min="7432" max="7432" width="5.42578125" style="14" customWidth="1"/>
    <col min="7433" max="7433" width="25" style="14" customWidth="1"/>
    <col min="7434" max="7435" width="0" style="14" hidden="1" customWidth="1"/>
    <col min="7436" max="7439" width="39.42578125" style="14" customWidth="1"/>
    <col min="7440" max="7441" width="17.5703125" style="14" customWidth="1"/>
    <col min="7442" max="7442" width="27.5703125" style="14" customWidth="1"/>
    <col min="7443" max="7686" width="10.28515625" style="14"/>
    <col min="7687" max="7687" width="3.42578125" style="14" customWidth="1"/>
    <col min="7688" max="7688" width="5.42578125" style="14" customWidth="1"/>
    <col min="7689" max="7689" width="25" style="14" customWidth="1"/>
    <col min="7690" max="7691" width="0" style="14" hidden="1" customWidth="1"/>
    <col min="7692" max="7695" width="39.42578125" style="14" customWidth="1"/>
    <col min="7696" max="7697" width="17.5703125" style="14" customWidth="1"/>
    <col min="7698" max="7698" width="27.5703125" style="14" customWidth="1"/>
    <col min="7699" max="7942" width="10.28515625" style="14"/>
    <col min="7943" max="7943" width="3.42578125" style="14" customWidth="1"/>
    <col min="7944" max="7944" width="5.42578125" style="14" customWidth="1"/>
    <col min="7945" max="7945" width="25" style="14" customWidth="1"/>
    <col min="7946" max="7947" width="0" style="14" hidden="1" customWidth="1"/>
    <col min="7948" max="7951" width="39.42578125" style="14" customWidth="1"/>
    <col min="7952" max="7953" width="17.5703125" style="14" customWidth="1"/>
    <col min="7954" max="7954" width="27.5703125" style="14" customWidth="1"/>
    <col min="7955" max="8198" width="10.28515625" style="14"/>
    <col min="8199" max="8199" width="3.42578125" style="14" customWidth="1"/>
    <col min="8200" max="8200" width="5.42578125" style="14" customWidth="1"/>
    <col min="8201" max="8201" width="25" style="14" customWidth="1"/>
    <col min="8202" max="8203" width="0" style="14" hidden="1" customWidth="1"/>
    <col min="8204" max="8207" width="39.42578125" style="14" customWidth="1"/>
    <col min="8208" max="8209" width="17.5703125" style="14" customWidth="1"/>
    <col min="8210" max="8210" width="27.5703125" style="14" customWidth="1"/>
    <col min="8211" max="8454" width="10.28515625" style="14"/>
    <col min="8455" max="8455" width="3.42578125" style="14" customWidth="1"/>
    <col min="8456" max="8456" width="5.42578125" style="14" customWidth="1"/>
    <col min="8457" max="8457" width="25" style="14" customWidth="1"/>
    <col min="8458" max="8459" width="0" style="14" hidden="1" customWidth="1"/>
    <col min="8460" max="8463" width="39.42578125" style="14" customWidth="1"/>
    <col min="8464" max="8465" width="17.5703125" style="14" customWidth="1"/>
    <col min="8466" max="8466" width="27.5703125" style="14" customWidth="1"/>
    <col min="8467" max="8710" width="10.28515625" style="14"/>
    <col min="8711" max="8711" width="3.42578125" style="14" customWidth="1"/>
    <col min="8712" max="8712" width="5.42578125" style="14" customWidth="1"/>
    <col min="8713" max="8713" width="25" style="14" customWidth="1"/>
    <col min="8714" max="8715" width="0" style="14" hidden="1" customWidth="1"/>
    <col min="8716" max="8719" width="39.42578125" style="14" customWidth="1"/>
    <col min="8720" max="8721" width="17.5703125" style="14" customWidth="1"/>
    <col min="8722" max="8722" width="27.5703125" style="14" customWidth="1"/>
    <col min="8723" max="8966" width="10.28515625" style="14"/>
    <col min="8967" max="8967" width="3.42578125" style="14" customWidth="1"/>
    <col min="8968" max="8968" width="5.42578125" style="14" customWidth="1"/>
    <col min="8969" max="8969" width="25" style="14" customWidth="1"/>
    <col min="8970" max="8971" width="0" style="14" hidden="1" customWidth="1"/>
    <col min="8972" max="8975" width="39.42578125" style="14" customWidth="1"/>
    <col min="8976" max="8977" width="17.5703125" style="14" customWidth="1"/>
    <col min="8978" max="8978" width="27.5703125" style="14" customWidth="1"/>
    <col min="8979" max="9222" width="10.28515625" style="14"/>
    <col min="9223" max="9223" width="3.42578125" style="14" customWidth="1"/>
    <col min="9224" max="9224" width="5.42578125" style="14" customWidth="1"/>
    <col min="9225" max="9225" width="25" style="14" customWidth="1"/>
    <col min="9226" max="9227" width="0" style="14" hidden="1" customWidth="1"/>
    <col min="9228" max="9231" width="39.42578125" style="14" customWidth="1"/>
    <col min="9232" max="9233" width="17.5703125" style="14" customWidth="1"/>
    <col min="9234" max="9234" width="27.5703125" style="14" customWidth="1"/>
    <col min="9235" max="9478" width="10.28515625" style="14"/>
    <col min="9479" max="9479" width="3.42578125" style="14" customWidth="1"/>
    <col min="9480" max="9480" width="5.42578125" style="14" customWidth="1"/>
    <col min="9481" max="9481" width="25" style="14" customWidth="1"/>
    <col min="9482" max="9483" width="0" style="14" hidden="1" customWidth="1"/>
    <col min="9484" max="9487" width="39.42578125" style="14" customWidth="1"/>
    <col min="9488" max="9489" width="17.5703125" style="14" customWidth="1"/>
    <col min="9490" max="9490" width="27.5703125" style="14" customWidth="1"/>
    <col min="9491" max="9734" width="10.28515625" style="14"/>
    <col min="9735" max="9735" width="3.42578125" style="14" customWidth="1"/>
    <col min="9736" max="9736" width="5.42578125" style="14" customWidth="1"/>
    <col min="9737" max="9737" width="25" style="14" customWidth="1"/>
    <col min="9738" max="9739" width="0" style="14" hidden="1" customWidth="1"/>
    <col min="9740" max="9743" width="39.42578125" style="14" customWidth="1"/>
    <col min="9744" max="9745" width="17.5703125" style="14" customWidth="1"/>
    <col min="9746" max="9746" width="27.5703125" style="14" customWidth="1"/>
    <col min="9747" max="9990" width="10.28515625" style="14"/>
    <col min="9991" max="9991" width="3.42578125" style="14" customWidth="1"/>
    <col min="9992" max="9992" width="5.42578125" style="14" customWidth="1"/>
    <col min="9993" max="9993" width="25" style="14" customWidth="1"/>
    <col min="9994" max="9995" width="0" style="14" hidden="1" customWidth="1"/>
    <col min="9996" max="9999" width="39.42578125" style="14" customWidth="1"/>
    <col min="10000" max="10001" width="17.5703125" style="14" customWidth="1"/>
    <col min="10002" max="10002" width="27.5703125" style="14" customWidth="1"/>
    <col min="10003" max="10246" width="10.28515625" style="14"/>
    <col min="10247" max="10247" width="3.42578125" style="14" customWidth="1"/>
    <col min="10248" max="10248" width="5.42578125" style="14" customWidth="1"/>
    <col min="10249" max="10249" width="25" style="14" customWidth="1"/>
    <col min="10250" max="10251" width="0" style="14" hidden="1" customWidth="1"/>
    <col min="10252" max="10255" width="39.42578125" style="14" customWidth="1"/>
    <col min="10256" max="10257" width="17.5703125" style="14" customWidth="1"/>
    <col min="10258" max="10258" width="27.5703125" style="14" customWidth="1"/>
    <col min="10259" max="10502" width="10.28515625" style="14"/>
    <col min="10503" max="10503" width="3.42578125" style="14" customWidth="1"/>
    <col min="10504" max="10504" width="5.42578125" style="14" customWidth="1"/>
    <col min="10505" max="10505" width="25" style="14" customWidth="1"/>
    <col min="10506" max="10507" width="0" style="14" hidden="1" customWidth="1"/>
    <col min="10508" max="10511" width="39.42578125" style="14" customWidth="1"/>
    <col min="10512" max="10513" width="17.5703125" style="14" customWidth="1"/>
    <col min="10514" max="10514" width="27.5703125" style="14" customWidth="1"/>
    <col min="10515" max="10758" width="10.28515625" style="14"/>
    <col min="10759" max="10759" width="3.42578125" style="14" customWidth="1"/>
    <col min="10760" max="10760" width="5.42578125" style="14" customWidth="1"/>
    <col min="10761" max="10761" width="25" style="14" customWidth="1"/>
    <col min="10762" max="10763" width="0" style="14" hidden="1" customWidth="1"/>
    <col min="10764" max="10767" width="39.42578125" style="14" customWidth="1"/>
    <col min="10768" max="10769" width="17.5703125" style="14" customWidth="1"/>
    <col min="10770" max="10770" width="27.5703125" style="14" customWidth="1"/>
    <col min="10771" max="11014" width="10.28515625" style="14"/>
    <col min="11015" max="11015" width="3.42578125" style="14" customWidth="1"/>
    <col min="11016" max="11016" width="5.42578125" style="14" customWidth="1"/>
    <col min="11017" max="11017" width="25" style="14" customWidth="1"/>
    <col min="11018" max="11019" width="0" style="14" hidden="1" customWidth="1"/>
    <col min="11020" max="11023" width="39.42578125" style="14" customWidth="1"/>
    <col min="11024" max="11025" width="17.5703125" style="14" customWidth="1"/>
    <col min="11026" max="11026" width="27.5703125" style="14" customWidth="1"/>
    <col min="11027" max="11270" width="10.28515625" style="14"/>
    <col min="11271" max="11271" width="3.42578125" style="14" customWidth="1"/>
    <col min="11272" max="11272" width="5.42578125" style="14" customWidth="1"/>
    <col min="11273" max="11273" width="25" style="14" customWidth="1"/>
    <col min="11274" max="11275" width="0" style="14" hidden="1" customWidth="1"/>
    <col min="11276" max="11279" width="39.42578125" style="14" customWidth="1"/>
    <col min="11280" max="11281" width="17.5703125" style="14" customWidth="1"/>
    <col min="11282" max="11282" width="27.5703125" style="14" customWidth="1"/>
    <col min="11283" max="11526" width="10.28515625" style="14"/>
    <col min="11527" max="11527" width="3.42578125" style="14" customWidth="1"/>
    <col min="11528" max="11528" width="5.42578125" style="14" customWidth="1"/>
    <col min="11529" max="11529" width="25" style="14" customWidth="1"/>
    <col min="11530" max="11531" width="0" style="14" hidden="1" customWidth="1"/>
    <col min="11532" max="11535" width="39.42578125" style="14" customWidth="1"/>
    <col min="11536" max="11537" width="17.5703125" style="14" customWidth="1"/>
    <col min="11538" max="11538" width="27.5703125" style="14" customWidth="1"/>
    <col min="11539" max="11782" width="10.28515625" style="14"/>
    <col min="11783" max="11783" width="3.42578125" style="14" customWidth="1"/>
    <col min="11784" max="11784" width="5.42578125" style="14" customWidth="1"/>
    <col min="11785" max="11785" width="25" style="14" customWidth="1"/>
    <col min="11786" max="11787" width="0" style="14" hidden="1" customWidth="1"/>
    <col min="11788" max="11791" width="39.42578125" style="14" customWidth="1"/>
    <col min="11792" max="11793" width="17.5703125" style="14" customWidth="1"/>
    <col min="11794" max="11794" width="27.5703125" style="14" customWidth="1"/>
    <col min="11795" max="12038" width="10.28515625" style="14"/>
    <col min="12039" max="12039" width="3.42578125" style="14" customWidth="1"/>
    <col min="12040" max="12040" width="5.42578125" style="14" customWidth="1"/>
    <col min="12041" max="12041" width="25" style="14" customWidth="1"/>
    <col min="12042" max="12043" width="0" style="14" hidden="1" customWidth="1"/>
    <col min="12044" max="12047" width="39.42578125" style="14" customWidth="1"/>
    <col min="12048" max="12049" width="17.5703125" style="14" customWidth="1"/>
    <col min="12050" max="12050" width="27.5703125" style="14" customWidth="1"/>
    <col min="12051" max="12294" width="10.28515625" style="14"/>
    <col min="12295" max="12295" width="3.42578125" style="14" customWidth="1"/>
    <col min="12296" max="12296" width="5.42578125" style="14" customWidth="1"/>
    <col min="12297" max="12297" width="25" style="14" customWidth="1"/>
    <col min="12298" max="12299" width="0" style="14" hidden="1" customWidth="1"/>
    <col min="12300" max="12303" width="39.42578125" style="14" customWidth="1"/>
    <col min="12304" max="12305" width="17.5703125" style="14" customWidth="1"/>
    <col min="12306" max="12306" width="27.5703125" style="14" customWidth="1"/>
    <col min="12307" max="12550" width="10.28515625" style="14"/>
    <col min="12551" max="12551" width="3.42578125" style="14" customWidth="1"/>
    <col min="12552" max="12552" width="5.42578125" style="14" customWidth="1"/>
    <col min="12553" max="12553" width="25" style="14" customWidth="1"/>
    <col min="12554" max="12555" width="0" style="14" hidden="1" customWidth="1"/>
    <col min="12556" max="12559" width="39.42578125" style="14" customWidth="1"/>
    <col min="12560" max="12561" width="17.5703125" style="14" customWidth="1"/>
    <col min="12562" max="12562" width="27.5703125" style="14" customWidth="1"/>
    <col min="12563" max="12806" width="10.28515625" style="14"/>
    <col min="12807" max="12807" width="3.42578125" style="14" customWidth="1"/>
    <col min="12808" max="12808" width="5.42578125" style="14" customWidth="1"/>
    <col min="12809" max="12809" width="25" style="14" customWidth="1"/>
    <col min="12810" max="12811" width="0" style="14" hidden="1" customWidth="1"/>
    <col min="12812" max="12815" width="39.42578125" style="14" customWidth="1"/>
    <col min="12816" max="12817" width="17.5703125" style="14" customWidth="1"/>
    <col min="12818" max="12818" width="27.5703125" style="14" customWidth="1"/>
    <col min="12819" max="13062" width="10.28515625" style="14"/>
    <col min="13063" max="13063" width="3.42578125" style="14" customWidth="1"/>
    <col min="13064" max="13064" width="5.42578125" style="14" customWidth="1"/>
    <col min="13065" max="13065" width="25" style="14" customWidth="1"/>
    <col min="13066" max="13067" width="0" style="14" hidden="1" customWidth="1"/>
    <col min="13068" max="13071" width="39.42578125" style="14" customWidth="1"/>
    <col min="13072" max="13073" width="17.5703125" style="14" customWidth="1"/>
    <col min="13074" max="13074" width="27.5703125" style="14" customWidth="1"/>
    <col min="13075" max="13318" width="10.28515625" style="14"/>
    <col min="13319" max="13319" width="3.42578125" style="14" customWidth="1"/>
    <col min="13320" max="13320" width="5.42578125" style="14" customWidth="1"/>
    <col min="13321" max="13321" width="25" style="14" customWidth="1"/>
    <col min="13322" max="13323" width="0" style="14" hidden="1" customWidth="1"/>
    <col min="13324" max="13327" width="39.42578125" style="14" customWidth="1"/>
    <col min="13328" max="13329" width="17.5703125" style="14" customWidth="1"/>
    <col min="13330" max="13330" width="27.5703125" style="14" customWidth="1"/>
    <col min="13331" max="13574" width="10.28515625" style="14"/>
    <col min="13575" max="13575" width="3.42578125" style="14" customWidth="1"/>
    <col min="13576" max="13576" width="5.42578125" style="14" customWidth="1"/>
    <col min="13577" max="13577" width="25" style="14" customWidth="1"/>
    <col min="13578" max="13579" width="0" style="14" hidden="1" customWidth="1"/>
    <col min="13580" max="13583" width="39.42578125" style="14" customWidth="1"/>
    <col min="13584" max="13585" width="17.5703125" style="14" customWidth="1"/>
    <col min="13586" max="13586" width="27.5703125" style="14" customWidth="1"/>
    <col min="13587" max="13830" width="10.28515625" style="14"/>
    <col min="13831" max="13831" width="3.42578125" style="14" customWidth="1"/>
    <col min="13832" max="13832" width="5.42578125" style="14" customWidth="1"/>
    <col min="13833" max="13833" width="25" style="14" customWidth="1"/>
    <col min="13834" max="13835" width="0" style="14" hidden="1" customWidth="1"/>
    <col min="13836" max="13839" width="39.42578125" style="14" customWidth="1"/>
    <col min="13840" max="13841" width="17.5703125" style="14" customWidth="1"/>
    <col min="13842" max="13842" width="27.5703125" style="14" customWidth="1"/>
    <col min="13843" max="14086" width="10.28515625" style="14"/>
    <col min="14087" max="14087" width="3.42578125" style="14" customWidth="1"/>
    <col min="14088" max="14088" width="5.42578125" style="14" customWidth="1"/>
    <col min="14089" max="14089" width="25" style="14" customWidth="1"/>
    <col min="14090" max="14091" width="0" style="14" hidden="1" customWidth="1"/>
    <col min="14092" max="14095" width="39.42578125" style="14" customWidth="1"/>
    <col min="14096" max="14097" width="17.5703125" style="14" customWidth="1"/>
    <col min="14098" max="14098" width="27.5703125" style="14" customWidth="1"/>
    <col min="14099" max="14342" width="10.28515625" style="14"/>
    <col min="14343" max="14343" width="3.42578125" style="14" customWidth="1"/>
    <col min="14344" max="14344" width="5.42578125" style="14" customWidth="1"/>
    <col min="14345" max="14345" width="25" style="14" customWidth="1"/>
    <col min="14346" max="14347" width="0" style="14" hidden="1" customWidth="1"/>
    <col min="14348" max="14351" width="39.42578125" style="14" customWidth="1"/>
    <col min="14352" max="14353" width="17.5703125" style="14" customWidth="1"/>
    <col min="14354" max="14354" width="27.5703125" style="14" customWidth="1"/>
    <col min="14355" max="14598" width="10.28515625" style="14"/>
    <col min="14599" max="14599" width="3.42578125" style="14" customWidth="1"/>
    <col min="14600" max="14600" width="5.42578125" style="14" customWidth="1"/>
    <col min="14601" max="14601" width="25" style="14" customWidth="1"/>
    <col min="14602" max="14603" width="0" style="14" hidden="1" customWidth="1"/>
    <col min="14604" max="14607" width="39.42578125" style="14" customWidth="1"/>
    <col min="14608" max="14609" width="17.5703125" style="14" customWidth="1"/>
    <col min="14610" max="14610" width="27.5703125" style="14" customWidth="1"/>
    <col min="14611" max="14854" width="10.28515625" style="14"/>
    <col min="14855" max="14855" width="3.42578125" style="14" customWidth="1"/>
    <col min="14856" max="14856" width="5.42578125" style="14" customWidth="1"/>
    <col min="14857" max="14857" width="25" style="14" customWidth="1"/>
    <col min="14858" max="14859" width="0" style="14" hidden="1" customWidth="1"/>
    <col min="14860" max="14863" width="39.42578125" style="14" customWidth="1"/>
    <col min="14864" max="14865" width="17.5703125" style="14" customWidth="1"/>
    <col min="14866" max="14866" width="27.5703125" style="14" customWidth="1"/>
    <col min="14867" max="15110" width="10.28515625" style="14"/>
    <col min="15111" max="15111" width="3.42578125" style="14" customWidth="1"/>
    <col min="15112" max="15112" width="5.42578125" style="14" customWidth="1"/>
    <col min="15113" max="15113" width="25" style="14" customWidth="1"/>
    <col min="15114" max="15115" width="0" style="14" hidden="1" customWidth="1"/>
    <col min="15116" max="15119" width="39.42578125" style="14" customWidth="1"/>
    <col min="15120" max="15121" width="17.5703125" style="14" customWidth="1"/>
    <col min="15122" max="15122" width="27.5703125" style="14" customWidth="1"/>
    <col min="15123" max="15366" width="10.28515625" style="14"/>
    <col min="15367" max="15367" width="3.42578125" style="14" customWidth="1"/>
    <col min="15368" max="15368" width="5.42578125" style="14" customWidth="1"/>
    <col min="15369" max="15369" width="25" style="14" customWidth="1"/>
    <col min="15370" max="15371" width="0" style="14" hidden="1" customWidth="1"/>
    <col min="15372" max="15375" width="39.42578125" style="14" customWidth="1"/>
    <col min="15376" max="15377" width="17.5703125" style="14" customWidth="1"/>
    <col min="15378" max="15378" width="27.5703125" style="14" customWidth="1"/>
    <col min="15379" max="15622" width="10.28515625" style="14"/>
    <col min="15623" max="15623" width="3.42578125" style="14" customWidth="1"/>
    <col min="15624" max="15624" width="5.42578125" style="14" customWidth="1"/>
    <col min="15625" max="15625" width="25" style="14" customWidth="1"/>
    <col min="15626" max="15627" width="0" style="14" hidden="1" customWidth="1"/>
    <col min="15628" max="15631" width="39.42578125" style="14" customWidth="1"/>
    <col min="15632" max="15633" width="17.5703125" style="14" customWidth="1"/>
    <col min="15634" max="15634" width="27.5703125" style="14" customWidth="1"/>
    <col min="15635" max="15878" width="10.28515625" style="14"/>
    <col min="15879" max="15879" width="3.42578125" style="14" customWidth="1"/>
    <col min="15880" max="15880" width="5.42578125" style="14" customWidth="1"/>
    <col min="15881" max="15881" width="25" style="14" customWidth="1"/>
    <col min="15882" max="15883" width="0" style="14" hidden="1" customWidth="1"/>
    <col min="15884" max="15887" width="39.42578125" style="14" customWidth="1"/>
    <col min="15888" max="15889" width="17.5703125" style="14" customWidth="1"/>
    <col min="15890" max="15890" width="27.5703125" style="14" customWidth="1"/>
    <col min="15891" max="16134" width="10.28515625" style="14"/>
    <col min="16135" max="16135" width="3.42578125" style="14" customWidth="1"/>
    <col min="16136" max="16136" width="5.42578125" style="14" customWidth="1"/>
    <col min="16137" max="16137" width="25" style="14" customWidth="1"/>
    <col min="16138" max="16139" width="0" style="14" hidden="1" customWidth="1"/>
    <col min="16140" max="16143" width="39.42578125" style="14" customWidth="1"/>
    <col min="16144" max="16145" width="17.5703125" style="14" customWidth="1"/>
    <col min="16146" max="16146" width="27.5703125" style="14" customWidth="1"/>
    <col min="16147" max="16384" width="10.28515625" style="14"/>
  </cols>
  <sheetData>
    <row r="1" spans="2:33" ht="30">
      <c r="B1" s="8"/>
      <c r="C1" s="9" t="s">
        <v>117</v>
      </c>
      <c r="D1" s="9"/>
      <c r="E1" s="11"/>
      <c r="F1" s="8"/>
      <c r="X1" s="184"/>
      <c r="Y1" s="183"/>
      <c r="Z1" s="183"/>
      <c r="AA1" s="183"/>
      <c r="AB1" s="183"/>
      <c r="AC1" s="183"/>
      <c r="AD1" s="183"/>
      <c r="AE1" s="183"/>
      <c r="AF1" s="183"/>
      <c r="AG1" s="182"/>
    </row>
    <row r="2" spans="2:33" ht="30">
      <c r="B2" s="8"/>
      <c r="C2" s="9"/>
      <c r="D2" s="9"/>
      <c r="E2" s="8"/>
      <c r="F2" s="8"/>
      <c r="X2" s="179"/>
      <c r="Y2" s="177"/>
      <c r="Z2" s="292" t="s">
        <v>133</v>
      </c>
      <c r="AA2" s="177"/>
      <c r="AB2" s="177"/>
      <c r="AC2" s="177"/>
      <c r="AD2" s="177"/>
      <c r="AE2" s="177"/>
      <c r="AF2" s="177"/>
      <c r="AG2" s="176"/>
    </row>
    <row r="3" spans="2:33" ht="30">
      <c r="B3" s="8"/>
      <c r="C3" s="9"/>
      <c r="D3" s="9"/>
      <c r="E3" s="8"/>
      <c r="F3" s="8"/>
      <c r="X3" s="179"/>
      <c r="Y3" s="177"/>
      <c r="Z3" s="177"/>
      <c r="AA3" s="177"/>
      <c r="AB3" s="177"/>
      <c r="AC3" s="177"/>
      <c r="AD3" s="177"/>
      <c r="AE3" s="177"/>
      <c r="AF3" s="177"/>
      <c r="AG3" s="176"/>
    </row>
    <row r="4" spans="2:33" ht="30.75" thickBot="1">
      <c r="B4" s="8"/>
      <c r="C4" s="9"/>
      <c r="D4" s="9"/>
      <c r="E4" s="8"/>
      <c r="F4" s="8"/>
      <c r="G4" s="912"/>
      <c r="H4" s="912"/>
      <c r="I4" s="912"/>
      <c r="J4" s="912"/>
      <c r="K4" s="912"/>
      <c r="L4" s="912"/>
      <c r="M4" s="912"/>
      <c r="N4" s="912"/>
      <c r="O4" s="912"/>
      <c r="P4" s="912"/>
      <c r="Q4" s="912"/>
      <c r="R4" s="912"/>
      <c r="X4" s="179"/>
      <c r="Y4" s="290" t="s">
        <v>132</v>
      </c>
      <c r="Z4" s="290" t="s">
        <v>131</v>
      </c>
      <c r="AA4" s="290" t="s">
        <v>130</v>
      </c>
      <c r="AB4" s="290" t="s">
        <v>129</v>
      </c>
      <c r="AC4" s="291" t="s">
        <v>128</v>
      </c>
      <c r="AD4" s="290" t="s">
        <v>127</v>
      </c>
      <c r="AE4" s="181"/>
      <c r="AF4" s="177"/>
      <c r="AG4" s="176"/>
    </row>
    <row r="5" spans="2:33" ht="18.75" thickBot="1">
      <c r="E5" s="870"/>
      <c r="F5" s="871"/>
      <c r="G5" s="913" t="s">
        <v>290</v>
      </c>
      <c r="H5" s="914"/>
      <c r="I5" s="914"/>
      <c r="J5" s="914"/>
      <c r="K5" s="914"/>
      <c r="L5" s="914"/>
      <c r="M5" s="914"/>
      <c r="N5" s="914"/>
      <c r="O5" s="914"/>
      <c r="P5" s="914"/>
      <c r="Q5" s="914"/>
      <c r="R5" s="915"/>
      <c r="S5" s="271"/>
      <c r="T5" s="272"/>
      <c r="X5" s="179"/>
      <c r="Y5" s="931">
        <v>44540</v>
      </c>
      <c r="Z5" s="934" t="s">
        <v>330</v>
      </c>
      <c r="AA5" s="922" t="s">
        <v>274</v>
      </c>
      <c r="AB5" s="922" t="s">
        <v>331</v>
      </c>
      <c r="AC5" s="922" t="s">
        <v>334</v>
      </c>
      <c r="AD5" s="922" t="s">
        <v>335</v>
      </c>
      <c r="AE5" s="177"/>
      <c r="AF5" s="177"/>
      <c r="AG5" s="176"/>
    </row>
    <row r="6" spans="2:33" ht="30" customHeight="1" thickBot="1">
      <c r="B6" s="18"/>
      <c r="C6" s="855" t="s">
        <v>291</v>
      </c>
      <c r="D6" s="941" t="s">
        <v>21</v>
      </c>
      <c r="E6" s="942"/>
      <c r="F6" s="232"/>
      <c r="G6" s="938">
        <v>44531</v>
      </c>
      <c r="H6" s="914"/>
      <c r="I6" s="914"/>
      <c r="J6" s="914"/>
      <c r="K6" s="913" t="s">
        <v>327</v>
      </c>
      <c r="L6" s="914"/>
      <c r="M6" s="914"/>
      <c r="N6" s="914"/>
      <c r="O6" s="913" t="s">
        <v>328</v>
      </c>
      <c r="P6" s="914"/>
      <c r="Q6" s="914"/>
      <c r="R6" s="915"/>
      <c r="S6" s="273"/>
      <c r="T6" s="274"/>
      <c r="X6" s="179"/>
      <c r="Y6" s="932"/>
      <c r="Z6" s="767"/>
      <c r="AA6" s="923"/>
      <c r="AB6" s="923"/>
      <c r="AC6" s="923"/>
      <c r="AD6" s="923"/>
      <c r="AE6" s="177"/>
      <c r="AF6" s="177"/>
      <c r="AG6" s="176"/>
    </row>
    <row r="7" spans="2:33" ht="30" customHeight="1" thickBot="1">
      <c r="B7" s="23"/>
      <c r="C7" s="856"/>
      <c r="D7" s="144" t="s">
        <v>25</v>
      </c>
      <c r="E7" s="145" t="s">
        <v>292</v>
      </c>
      <c r="F7" s="147" t="s">
        <v>292</v>
      </c>
      <c r="G7" s="275" t="s">
        <v>279</v>
      </c>
      <c r="H7" s="275" t="s">
        <v>280</v>
      </c>
      <c r="I7" s="275" t="s">
        <v>281</v>
      </c>
      <c r="J7" s="275" t="s">
        <v>282</v>
      </c>
      <c r="K7" s="275" t="s">
        <v>279</v>
      </c>
      <c r="L7" s="275" t="s">
        <v>280</v>
      </c>
      <c r="M7" s="275" t="s">
        <v>281</v>
      </c>
      <c r="N7" s="275" t="s">
        <v>282</v>
      </c>
      <c r="O7" s="275" t="s">
        <v>279</v>
      </c>
      <c r="P7" s="275" t="s">
        <v>280</v>
      </c>
      <c r="Q7" s="275" t="s">
        <v>281</v>
      </c>
      <c r="R7" s="275" t="s">
        <v>282</v>
      </c>
      <c r="S7" s="939" t="s">
        <v>122</v>
      </c>
      <c r="T7" s="940"/>
      <c r="X7" s="179"/>
      <c r="Y7" s="933"/>
      <c r="Z7" s="762"/>
      <c r="AA7" s="924"/>
      <c r="AB7" s="924"/>
      <c r="AC7" s="924"/>
      <c r="AD7" s="924"/>
      <c r="AE7" s="177"/>
      <c r="AF7" s="177"/>
      <c r="AG7" s="176"/>
    </row>
    <row r="8" spans="2:33" s="48" customFormat="1" ht="81.75" customHeight="1" thickBot="1">
      <c r="B8" s="33">
        <v>1</v>
      </c>
      <c r="C8" s="34" t="s">
        <v>293</v>
      </c>
      <c r="D8" s="150" t="s">
        <v>34</v>
      </c>
      <c r="E8" s="151" t="s">
        <v>294</v>
      </c>
      <c r="F8" s="152" t="s">
        <v>295</v>
      </c>
      <c r="G8" s="289" t="s">
        <v>272</v>
      </c>
      <c r="H8" s="289"/>
      <c r="I8" s="289" t="s">
        <v>272</v>
      </c>
      <c r="J8" s="289"/>
      <c r="K8" s="289"/>
      <c r="L8" s="289"/>
      <c r="M8" s="289"/>
      <c r="N8" s="289"/>
      <c r="O8" s="289"/>
      <c r="P8" s="289"/>
      <c r="Q8" s="289"/>
      <c r="R8" s="289"/>
      <c r="S8" s="916" t="s">
        <v>296</v>
      </c>
      <c r="T8" s="917"/>
      <c r="X8" s="179"/>
      <c r="Y8" s="177"/>
      <c r="Z8" s="177"/>
      <c r="AA8" s="177"/>
      <c r="AB8" s="177"/>
      <c r="AC8" s="177"/>
      <c r="AD8" s="177"/>
      <c r="AE8" s="177"/>
      <c r="AF8" s="177"/>
      <c r="AG8" s="176"/>
    </row>
    <row r="9" spans="2:33" s="48" customFormat="1" ht="94.5" customHeight="1" thickBot="1">
      <c r="B9" s="33">
        <v>2</v>
      </c>
      <c r="C9" s="34" t="s">
        <v>297</v>
      </c>
      <c r="D9" s="156" t="s">
        <v>41</v>
      </c>
      <c r="E9" s="157" t="s">
        <v>298</v>
      </c>
      <c r="F9" s="158" t="s">
        <v>299</v>
      </c>
      <c r="G9" s="289" t="s">
        <v>272</v>
      </c>
      <c r="H9" s="289"/>
      <c r="I9" s="289" t="s">
        <v>272</v>
      </c>
      <c r="J9" s="289"/>
      <c r="K9" s="289"/>
      <c r="L9" s="289"/>
      <c r="M9" s="289"/>
      <c r="N9" s="289"/>
      <c r="O9" s="289"/>
      <c r="P9" s="289"/>
      <c r="Q9" s="289"/>
      <c r="R9" s="289"/>
      <c r="S9" s="918" t="s">
        <v>300</v>
      </c>
      <c r="T9" s="919"/>
      <c r="X9" s="179"/>
      <c r="Y9" s="935" t="s">
        <v>126</v>
      </c>
      <c r="Z9" s="936"/>
      <c r="AA9" s="937"/>
      <c r="AB9" s="935" t="s">
        <v>125</v>
      </c>
      <c r="AC9" s="936"/>
      <c r="AD9" s="937"/>
      <c r="AE9" s="290" t="s">
        <v>124</v>
      </c>
      <c r="AF9" s="290" t="s">
        <v>123</v>
      </c>
      <c r="AG9" s="176"/>
    </row>
    <row r="10" spans="2:33" s="48" customFormat="1" ht="81.75" customHeight="1" thickBot="1">
      <c r="B10" s="33">
        <v>3</v>
      </c>
      <c r="C10" s="34" t="s">
        <v>301</v>
      </c>
      <c r="D10" s="156" t="s">
        <v>48</v>
      </c>
      <c r="E10" s="161" t="s">
        <v>302</v>
      </c>
      <c r="F10" s="161" t="s">
        <v>303</v>
      </c>
      <c r="G10" s="289" t="s">
        <v>272</v>
      </c>
      <c r="H10" s="289"/>
      <c r="I10" s="289" t="s">
        <v>272</v>
      </c>
      <c r="J10" s="289"/>
      <c r="K10" s="289"/>
      <c r="L10" s="289"/>
      <c r="M10" s="289"/>
      <c r="N10" s="289"/>
      <c r="O10" s="289"/>
      <c r="P10" s="289"/>
      <c r="Q10" s="289"/>
      <c r="R10" s="289"/>
      <c r="S10" s="276"/>
      <c r="T10" s="277"/>
      <c r="X10" s="179"/>
      <c r="Y10" s="925" t="s">
        <v>336</v>
      </c>
      <c r="Z10" s="926"/>
      <c r="AA10" s="927"/>
      <c r="AB10" s="925" t="s">
        <v>332</v>
      </c>
      <c r="AC10" s="926"/>
      <c r="AD10" s="927"/>
      <c r="AE10" s="294">
        <v>44547</v>
      </c>
      <c r="AF10" s="295" t="s">
        <v>333</v>
      </c>
      <c r="AG10" s="176"/>
    </row>
    <row r="11" spans="2:33" s="48" customFormat="1" ht="81.75" customHeight="1" thickBot="1">
      <c r="B11" s="60">
        <v>4</v>
      </c>
      <c r="C11" s="61" t="s">
        <v>304</v>
      </c>
      <c r="D11" s="156" t="s">
        <v>53</v>
      </c>
      <c r="E11" s="161" t="s">
        <v>305</v>
      </c>
      <c r="F11" s="161" t="s">
        <v>56</v>
      </c>
      <c r="G11" s="289" t="s">
        <v>272</v>
      </c>
      <c r="H11" s="289"/>
      <c r="I11" s="289" t="s">
        <v>272</v>
      </c>
      <c r="J11" s="289"/>
      <c r="K11" s="289"/>
      <c r="L11" s="289"/>
      <c r="M11" s="289"/>
      <c r="N11" s="289"/>
      <c r="O11" s="289"/>
      <c r="P11" s="289"/>
      <c r="Q11" s="289"/>
      <c r="R11" s="289"/>
      <c r="S11" s="276"/>
      <c r="T11" s="277"/>
      <c r="X11" s="179"/>
      <c r="Y11" s="928"/>
      <c r="Z11" s="929"/>
      <c r="AA11" s="930"/>
      <c r="AB11" s="908"/>
      <c r="AC11" s="909"/>
      <c r="AD11" s="910"/>
      <c r="AE11" s="296"/>
      <c r="AF11" s="296"/>
      <c r="AG11" s="176"/>
    </row>
    <row r="12" spans="2:33" s="48" customFormat="1" ht="81.75" customHeight="1" thickBot="1">
      <c r="B12" s="33">
        <v>5</v>
      </c>
      <c r="C12" s="34" t="s">
        <v>306</v>
      </c>
      <c r="D12" s="87" t="s">
        <v>60</v>
      </c>
      <c r="E12" s="161" t="s">
        <v>307</v>
      </c>
      <c r="F12" s="161" t="s">
        <v>308</v>
      </c>
      <c r="G12" s="289" t="s">
        <v>272</v>
      </c>
      <c r="H12" s="289"/>
      <c r="I12" s="289" t="s">
        <v>272</v>
      </c>
      <c r="J12" s="289"/>
      <c r="K12" s="289"/>
      <c r="L12" s="289"/>
      <c r="M12" s="289"/>
      <c r="N12" s="289"/>
      <c r="O12" s="289"/>
      <c r="P12" s="289"/>
      <c r="Q12" s="289"/>
      <c r="R12" s="289"/>
      <c r="S12" s="276"/>
      <c r="T12" s="277"/>
      <c r="X12" s="179"/>
      <c r="Y12" s="928"/>
      <c r="Z12" s="929"/>
      <c r="AA12" s="930"/>
      <c r="AB12" s="908"/>
      <c r="AC12" s="909"/>
      <c r="AD12" s="910"/>
      <c r="AE12" s="296"/>
      <c r="AF12" s="296"/>
      <c r="AG12" s="176"/>
    </row>
    <row r="13" spans="2:33" s="48" customFormat="1" ht="81.75" customHeight="1" thickBot="1">
      <c r="B13" s="33">
        <v>6</v>
      </c>
      <c r="C13" s="34" t="s">
        <v>309</v>
      </c>
      <c r="D13" s="156" t="s">
        <v>67</v>
      </c>
      <c r="E13" s="158" t="s">
        <v>310</v>
      </c>
      <c r="F13" s="161" t="s">
        <v>311</v>
      </c>
      <c r="G13" s="289" t="s">
        <v>272</v>
      </c>
      <c r="H13" s="289"/>
      <c r="I13" s="289" t="s">
        <v>272</v>
      </c>
      <c r="J13" s="289"/>
      <c r="K13" s="289"/>
      <c r="L13" s="289"/>
      <c r="M13" s="289"/>
      <c r="N13" s="289"/>
      <c r="O13" s="289"/>
      <c r="P13" s="289"/>
      <c r="Q13" s="289"/>
      <c r="R13" s="289"/>
      <c r="S13" s="276"/>
      <c r="T13" s="277"/>
      <c r="X13" s="179"/>
      <c r="Y13" s="928"/>
      <c r="Z13" s="929"/>
      <c r="AA13" s="930"/>
      <c r="AB13" s="908"/>
      <c r="AC13" s="909"/>
      <c r="AD13" s="910"/>
      <c r="AE13" s="293"/>
      <c r="AF13" s="293"/>
      <c r="AG13" s="176"/>
    </row>
    <row r="14" spans="2:33" s="48" customFormat="1" ht="81.75" customHeight="1" thickBot="1">
      <c r="B14" s="33">
        <v>7</v>
      </c>
      <c r="C14" s="75" t="s">
        <v>312</v>
      </c>
      <c r="D14" s="156" t="s">
        <v>74</v>
      </c>
      <c r="E14" s="158" t="s">
        <v>313</v>
      </c>
      <c r="F14" s="161" t="s">
        <v>314</v>
      </c>
      <c r="G14" s="289" t="s">
        <v>272</v>
      </c>
      <c r="H14" s="289"/>
      <c r="I14" s="289" t="s">
        <v>272</v>
      </c>
      <c r="J14" s="289"/>
      <c r="K14" s="289"/>
      <c r="L14" s="289"/>
      <c r="M14" s="289"/>
      <c r="N14" s="289"/>
      <c r="O14" s="289"/>
      <c r="P14" s="289"/>
      <c r="Q14" s="289"/>
      <c r="R14" s="289"/>
      <c r="S14" s="276"/>
      <c r="T14" s="277"/>
      <c r="X14" s="179"/>
      <c r="Y14" s="180"/>
      <c r="Z14" s="180"/>
      <c r="AA14" s="180"/>
      <c r="AB14" s="180"/>
      <c r="AC14" s="180"/>
      <c r="AD14" s="180"/>
      <c r="AE14" s="911" t="s">
        <v>270</v>
      </c>
      <c r="AF14" s="911"/>
      <c r="AG14" s="176"/>
    </row>
    <row r="15" spans="2:33" s="48" customFormat="1" ht="81.75" customHeight="1" thickBot="1">
      <c r="B15" s="33">
        <v>8</v>
      </c>
      <c r="C15" s="83" t="s">
        <v>315</v>
      </c>
      <c r="D15" s="156" t="s">
        <v>81</v>
      </c>
      <c r="E15" s="157" t="s">
        <v>316</v>
      </c>
      <c r="F15" s="157" t="s">
        <v>317</v>
      </c>
      <c r="G15" s="289" t="s">
        <v>272</v>
      </c>
      <c r="H15" s="289"/>
      <c r="I15" s="289" t="s">
        <v>272</v>
      </c>
      <c r="J15" s="289"/>
      <c r="K15" s="289"/>
      <c r="L15" s="289"/>
      <c r="M15" s="289"/>
      <c r="N15" s="289"/>
      <c r="O15" s="289"/>
      <c r="P15" s="289"/>
      <c r="Q15" s="289"/>
      <c r="R15" s="289"/>
      <c r="S15" s="276"/>
      <c r="T15" s="277"/>
      <c r="X15" s="175"/>
      <c r="Y15" s="174"/>
      <c r="Z15" s="174"/>
      <c r="AA15" s="174"/>
      <c r="AB15" s="174"/>
      <c r="AC15" s="174"/>
      <c r="AD15" s="174"/>
      <c r="AE15" s="174"/>
      <c r="AF15" s="174"/>
      <c r="AG15" s="173"/>
    </row>
    <row r="16" spans="2:33" s="48" customFormat="1" ht="81.75" customHeight="1" thickBot="1">
      <c r="B16" s="90">
        <v>9</v>
      </c>
      <c r="C16" s="91" t="s">
        <v>318</v>
      </c>
      <c r="D16" s="156" t="s">
        <v>88</v>
      </c>
      <c r="E16" s="158" t="s">
        <v>319</v>
      </c>
      <c r="F16" s="161" t="s">
        <v>320</v>
      </c>
      <c r="G16" s="289" t="s">
        <v>329</v>
      </c>
      <c r="H16" s="289"/>
      <c r="I16" s="289" t="s">
        <v>272</v>
      </c>
      <c r="J16" s="289"/>
      <c r="K16" s="289"/>
      <c r="L16" s="289"/>
      <c r="M16" s="289"/>
      <c r="N16" s="289"/>
      <c r="O16" s="289"/>
      <c r="P16" s="289"/>
      <c r="Q16" s="289"/>
      <c r="R16" s="289"/>
      <c r="S16" s="276"/>
      <c r="T16" s="277"/>
      <c r="X16" s="183"/>
      <c r="Y16" s="183"/>
      <c r="Z16" s="183"/>
      <c r="AA16" s="183"/>
      <c r="AB16" s="183"/>
      <c r="AC16" s="183"/>
      <c r="AD16" s="183"/>
      <c r="AE16" s="183"/>
      <c r="AF16" s="183"/>
      <c r="AG16" s="183"/>
    </row>
    <row r="17" spans="2:33" s="48" customFormat="1" ht="81.75" customHeight="1" thickBot="1">
      <c r="B17" s="100">
        <v>10</v>
      </c>
      <c r="C17" s="83" t="s">
        <v>321</v>
      </c>
      <c r="D17" s="156" t="s">
        <v>95</v>
      </c>
      <c r="E17" s="161" t="s">
        <v>322</v>
      </c>
      <c r="F17" s="161" t="s">
        <v>323</v>
      </c>
      <c r="G17" s="289" t="s">
        <v>272</v>
      </c>
      <c r="H17" s="289"/>
      <c r="I17" s="289" t="s">
        <v>272</v>
      </c>
      <c r="J17" s="289"/>
      <c r="K17" s="289"/>
      <c r="L17" s="289"/>
      <c r="M17" s="289"/>
      <c r="N17" s="289"/>
      <c r="O17" s="289"/>
      <c r="P17" s="289"/>
      <c r="Q17" s="289"/>
      <c r="R17" s="289"/>
      <c r="S17" s="276"/>
      <c r="T17" s="277"/>
      <c r="X17" s="177"/>
      <c r="Y17" s="177"/>
      <c r="Z17" s="177"/>
      <c r="AA17" s="177"/>
      <c r="AB17" s="177"/>
      <c r="AC17" s="177"/>
      <c r="AD17" s="177"/>
      <c r="AE17" s="177"/>
      <c r="AF17" s="177"/>
      <c r="AG17" s="177"/>
    </row>
    <row r="18" spans="2:33" s="48" customFormat="1" ht="81.75" customHeight="1" thickBot="1">
      <c r="B18" s="110">
        <v>11</v>
      </c>
      <c r="C18" s="278" t="s">
        <v>324</v>
      </c>
      <c r="D18" s="118" t="s">
        <v>107</v>
      </c>
      <c r="E18" s="279" t="s">
        <v>108</v>
      </c>
      <c r="F18" s="279" t="s">
        <v>325</v>
      </c>
      <c r="G18" s="289" t="s">
        <v>272</v>
      </c>
      <c r="H18" s="289"/>
      <c r="I18" s="289" t="s">
        <v>272</v>
      </c>
      <c r="J18" s="289"/>
      <c r="K18" s="289"/>
      <c r="L18" s="289"/>
      <c r="M18" s="289"/>
      <c r="N18" s="289"/>
      <c r="O18" s="289"/>
      <c r="P18" s="289"/>
      <c r="Q18" s="289"/>
      <c r="R18" s="289"/>
      <c r="S18" s="276"/>
      <c r="T18" s="277"/>
      <c r="X18" s="177"/>
      <c r="Y18" s="177"/>
      <c r="Z18" s="177"/>
      <c r="AA18" s="177"/>
      <c r="AB18" s="177"/>
      <c r="AC18" s="177"/>
      <c r="AD18" s="177"/>
      <c r="AE18" s="177"/>
      <c r="AF18" s="177"/>
      <c r="AG18" s="177"/>
    </row>
    <row r="19" spans="2:33" ht="17.25" thickBot="1">
      <c r="B19" s="282" t="s">
        <v>326</v>
      </c>
      <c r="C19" s="283"/>
      <c r="D19" s="287"/>
      <c r="E19" s="284"/>
      <c r="F19" s="920"/>
      <c r="G19" s="920"/>
      <c r="H19" s="920"/>
      <c r="I19" s="920"/>
      <c r="J19" s="920"/>
      <c r="K19" s="920"/>
      <c r="L19" s="920"/>
      <c r="M19" s="920"/>
      <c r="N19" s="920"/>
      <c r="O19" s="920"/>
      <c r="P19" s="920"/>
      <c r="Q19" s="920"/>
      <c r="R19" s="921"/>
      <c r="S19" s="285"/>
      <c r="T19" s="286"/>
      <c r="X19" s="177"/>
      <c r="Y19" s="177"/>
      <c r="Z19" s="177"/>
      <c r="AA19" s="177"/>
      <c r="AB19" s="177"/>
      <c r="AC19" s="177"/>
      <c r="AD19" s="177"/>
      <c r="AE19" s="177"/>
      <c r="AF19" s="177"/>
      <c r="AG19" s="177"/>
    </row>
    <row r="20" spans="2:33" ht="18">
      <c r="E20" s="170"/>
      <c r="X20" s="177"/>
      <c r="Y20" s="178"/>
      <c r="Z20" s="177"/>
      <c r="AA20" s="177"/>
      <c r="AB20" s="177"/>
      <c r="AC20" s="177"/>
      <c r="AD20" s="177"/>
      <c r="AE20" s="177"/>
      <c r="AF20" s="177"/>
      <c r="AG20" s="177"/>
    </row>
    <row r="21" spans="2:33" ht="18">
      <c r="E21" s="138"/>
      <c r="F21" s="138"/>
      <c r="M21" s="138"/>
      <c r="X21" s="177"/>
      <c r="Y21" s="178"/>
      <c r="Z21" s="177"/>
      <c r="AA21" s="177"/>
      <c r="AB21" s="177"/>
      <c r="AC21" s="177"/>
      <c r="AD21" s="177"/>
      <c r="AE21" s="177"/>
      <c r="AF21" s="177"/>
      <c r="AG21" s="177"/>
    </row>
  </sheetData>
  <mergeCells count="29">
    <mergeCell ref="C6:C7"/>
    <mergeCell ref="G6:J6"/>
    <mergeCell ref="K6:N6"/>
    <mergeCell ref="O6:R6"/>
    <mergeCell ref="S7:T7"/>
    <mergeCell ref="D6:E6"/>
    <mergeCell ref="F19:R19"/>
    <mergeCell ref="AD5:AD7"/>
    <mergeCell ref="AB10:AD10"/>
    <mergeCell ref="Y10:AA10"/>
    <mergeCell ref="Y11:AA11"/>
    <mergeCell ref="AB11:AD11"/>
    <mergeCell ref="Y5:Y7"/>
    <mergeCell ref="Z5:Z7"/>
    <mergeCell ref="AA5:AA7"/>
    <mergeCell ref="AB5:AB7"/>
    <mergeCell ref="AC5:AC7"/>
    <mergeCell ref="Y9:AA9"/>
    <mergeCell ref="AB9:AD9"/>
    <mergeCell ref="Y12:AA12"/>
    <mergeCell ref="AB12:AD12"/>
    <mergeCell ref="Y13:AA13"/>
    <mergeCell ref="AB13:AD13"/>
    <mergeCell ref="AE14:AF14"/>
    <mergeCell ref="G4:R4"/>
    <mergeCell ref="E5:F5"/>
    <mergeCell ref="G5:R5"/>
    <mergeCell ref="S8:T8"/>
    <mergeCell ref="S9:T9"/>
  </mergeCells>
  <printOptions horizontalCentered="1"/>
  <pageMargins left="0" right="0" top="0.75" bottom="0" header="0" footer="0"/>
  <pageSetup paperSize="9" scale="46" orientation="landscape" horizontalDpi="0" verticalDpi="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2:G22"/>
  <sheetViews>
    <sheetView topLeftCell="A10" zoomScale="112" zoomScaleNormal="112" workbookViewId="0">
      <selection activeCell="S47" sqref="S47"/>
    </sheetView>
  </sheetViews>
  <sheetFormatPr defaultRowHeight="12.75"/>
  <cols>
    <col min="1" max="1" width="2.5703125" customWidth="1"/>
    <col min="2" max="2" width="6.5703125" customWidth="1"/>
    <col min="4" max="4" width="34" customWidth="1"/>
    <col min="5" max="5" width="10.7109375" style="622" customWidth="1"/>
    <col min="6" max="6" width="9.7109375" customWidth="1"/>
    <col min="7" max="7" width="10.28515625" customWidth="1"/>
  </cols>
  <sheetData>
    <row r="2" spans="3:7" ht="15">
      <c r="C2" s="618" t="s">
        <v>375</v>
      </c>
      <c r="D2" s="313" t="s">
        <v>376</v>
      </c>
      <c r="E2" s="313" t="s">
        <v>378</v>
      </c>
      <c r="F2" s="313" t="s">
        <v>379</v>
      </c>
      <c r="G2" s="313" t="s">
        <v>380</v>
      </c>
    </row>
    <row r="3" spans="3:7">
      <c r="C3" s="619">
        <v>1</v>
      </c>
      <c r="D3" s="487" t="str">
        <f>LAPORAN!C13</f>
        <v>SATRIA ASNADI</v>
      </c>
      <c r="E3" s="316">
        <f>LAPORAN!E13</f>
        <v>68</v>
      </c>
      <c r="F3" s="308">
        <f>LAPORAN!F13</f>
        <v>98</v>
      </c>
      <c r="G3" s="308">
        <f>LAPORAN!G13</f>
        <v>100</v>
      </c>
    </row>
    <row r="4" spans="3:7">
      <c r="C4" s="619">
        <v>2</v>
      </c>
      <c r="D4" s="487" t="str">
        <f>LAPORAN!C14</f>
        <v>ADIT APRILA</v>
      </c>
      <c r="E4" s="316">
        <f>LAPORAN!E14</f>
        <v>63</v>
      </c>
      <c r="F4" s="308">
        <f>LAPORAN!F14</f>
        <v>100</v>
      </c>
      <c r="G4" s="308" t="str">
        <f>LAPORAN!G14</f>
        <v/>
      </c>
    </row>
    <row r="5" spans="3:7">
      <c r="C5" s="619">
        <v>3</v>
      </c>
      <c r="D5" s="487" t="str">
        <f>LAPORAN!C15</f>
        <v>ABDUL SAHAB</v>
      </c>
      <c r="E5" s="316">
        <f>LAPORAN!E15</f>
        <v>62</v>
      </c>
      <c r="F5" s="308">
        <f>LAPORAN!F15</f>
        <v>98</v>
      </c>
      <c r="G5" s="308">
        <f>LAPORAN!G15</f>
        <v>100</v>
      </c>
    </row>
    <row r="6" spans="3:7">
      <c r="C6" s="619">
        <v>4</v>
      </c>
      <c r="D6" s="487" t="str">
        <f>LAPORAN!C16</f>
        <v>ICHA PERMATA SARI</v>
      </c>
      <c r="E6" s="316">
        <f>LAPORAN!E16</f>
        <v>60</v>
      </c>
      <c r="F6" s="308">
        <f>LAPORAN!F16</f>
        <v>99</v>
      </c>
      <c r="G6" s="308">
        <f>LAPORAN!G16</f>
        <v>100</v>
      </c>
    </row>
    <row r="7" spans="3:7">
      <c r="C7" s="619">
        <v>5</v>
      </c>
      <c r="D7" s="487" t="str">
        <f>LAPORAN!C17</f>
        <v>ELISA SIAHAAN</v>
      </c>
      <c r="E7" s="316">
        <f>LAPORAN!E17</f>
        <v>63</v>
      </c>
      <c r="F7" s="308">
        <f>LAPORAN!F17</f>
        <v>100</v>
      </c>
      <c r="G7" s="308" t="str">
        <f>LAPORAN!G17</f>
        <v/>
      </c>
    </row>
    <row r="8" spans="3:7">
      <c r="C8" s="619">
        <v>6</v>
      </c>
      <c r="D8" s="487" t="str">
        <f>LAPORAN!C18</f>
        <v>ROHMAD RIZKI ABDUL S</v>
      </c>
      <c r="E8" s="316">
        <f>LAPORAN!E18</f>
        <v>68</v>
      </c>
      <c r="F8" s="308">
        <f>LAPORAN!F18</f>
        <v>100</v>
      </c>
      <c r="G8" s="308" t="str">
        <f>LAPORAN!G18</f>
        <v/>
      </c>
    </row>
    <row r="9" spans="3:7">
      <c r="C9" s="619">
        <v>7</v>
      </c>
      <c r="D9" s="487" t="str">
        <f>LAPORAN!C19</f>
        <v>SINTA MELIA</v>
      </c>
      <c r="E9" s="316">
        <f>LAPORAN!E19</f>
        <v>57</v>
      </c>
      <c r="F9" s="308">
        <f>LAPORAN!F19</f>
        <v>97</v>
      </c>
      <c r="G9" s="308">
        <f>LAPORAN!G19</f>
        <v>100</v>
      </c>
    </row>
    <row r="10" spans="3:7">
      <c r="C10" s="619">
        <v>8</v>
      </c>
      <c r="D10" s="487" t="str">
        <f>LAPORAN!C20</f>
        <v>ISWARA FRISKA NAINGGOLAN</v>
      </c>
      <c r="E10" s="316">
        <f>LAPORAN!E20</f>
        <v>53</v>
      </c>
      <c r="F10" s="308">
        <f>LAPORAN!F20</f>
        <v>95</v>
      </c>
      <c r="G10" s="308">
        <f>LAPORAN!G20</f>
        <v>100</v>
      </c>
    </row>
    <row r="11" spans="3:7">
      <c r="C11" s="619">
        <v>9</v>
      </c>
      <c r="D11" s="487" t="str">
        <f>LAPORAN!C21</f>
        <v>RIVO RAMADHAN TANJUNG</v>
      </c>
      <c r="E11" s="316">
        <f>LAPORAN!E21</f>
        <v>60</v>
      </c>
      <c r="F11" s="308">
        <f>LAPORAN!F21</f>
        <v>98</v>
      </c>
      <c r="G11" s="308">
        <f>LAPORAN!G21</f>
        <v>100</v>
      </c>
    </row>
    <row r="12" spans="3:7" ht="13.5" thickBot="1">
      <c r="C12" s="619">
        <v>10</v>
      </c>
      <c r="D12" s="487" t="str">
        <f>LAPORAN!C22</f>
        <v>ANNISA ZAKIYA FIRJA</v>
      </c>
      <c r="E12" s="316">
        <f>LAPORAN!E22</f>
        <v>50</v>
      </c>
      <c r="F12" s="308">
        <f>LAPORAN!F22</f>
        <v>100</v>
      </c>
      <c r="G12" s="308" t="str">
        <f>LAPORAN!G22</f>
        <v/>
      </c>
    </row>
    <row r="13" spans="3:7" ht="13.5" hidden="1" thickBot="1">
      <c r="C13" s="619"/>
      <c r="D13" s="487">
        <f>LAPORAN!C23</f>
        <v>0</v>
      </c>
      <c r="E13" s="316"/>
      <c r="F13" s="308">
        <f>LAPORAN!F23</f>
        <v>0</v>
      </c>
      <c r="G13" s="308" t="str">
        <f>LAPORAN!G23</f>
        <v>Remedial</v>
      </c>
    </row>
    <row r="14" spans="3:7" ht="13.5" hidden="1" thickBot="1">
      <c r="C14" s="619"/>
      <c r="D14" s="487">
        <f>LAPORAN!C24</f>
        <v>0</v>
      </c>
      <c r="E14" s="316"/>
      <c r="F14" s="308">
        <f>LAPORAN!F24</f>
        <v>0</v>
      </c>
      <c r="G14" s="308" t="str">
        <f>LAPORAN!G24</f>
        <v>Remedial</v>
      </c>
    </row>
    <row r="15" spans="3:7" ht="13.5" hidden="1" thickBot="1">
      <c r="C15" s="619"/>
      <c r="D15" s="487">
        <f>LAPORAN!C25</f>
        <v>0</v>
      </c>
      <c r="E15" s="316"/>
      <c r="F15" s="308">
        <f>LAPORAN!F25</f>
        <v>0</v>
      </c>
      <c r="G15" s="308" t="str">
        <f>LAPORAN!G25</f>
        <v>Remedial</v>
      </c>
    </row>
    <row r="16" spans="3:7" ht="13.5" hidden="1" thickBot="1">
      <c r="C16" s="619"/>
      <c r="D16" s="487">
        <f>LAPORAN!C26</f>
        <v>0</v>
      </c>
      <c r="E16" s="316"/>
      <c r="F16" s="308">
        <f>LAPORAN!F26</f>
        <v>0</v>
      </c>
      <c r="G16" s="308" t="str">
        <f>LAPORAN!G26</f>
        <v>Remedial</v>
      </c>
    </row>
    <row r="17" spans="4:7" ht="13.5" hidden="1" thickBot="1">
      <c r="D17" s="487"/>
      <c r="E17" s="316"/>
      <c r="F17" s="308">
        <f>LAPORAN!F27</f>
        <v>0</v>
      </c>
      <c r="G17" s="308"/>
    </row>
    <row r="18" spans="4:7" ht="13.5" hidden="1" thickBot="1">
      <c r="D18" s="487"/>
      <c r="E18" s="316"/>
      <c r="F18" s="308">
        <f>LAPORAN!F28</f>
        <v>0</v>
      </c>
      <c r="G18" s="308"/>
    </row>
    <row r="19" spans="4:7" ht="13.5" hidden="1" thickBot="1">
      <c r="D19" s="487"/>
      <c r="E19" s="316"/>
      <c r="F19" s="308">
        <f>LAPORAN!F29</f>
        <v>0</v>
      </c>
      <c r="G19" s="557"/>
    </row>
    <row r="20" spans="4:7" ht="13.5" hidden="1" thickBot="1">
      <c r="D20" s="487"/>
      <c r="E20" s="316"/>
      <c r="F20" s="308">
        <f>LAPORAN!F30</f>
        <v>0</v>
      </c>
      <c r="G20" s="557"/>
    </row>
    <row r="21" spans="4:7" ht="13.5" hidden="1" thickBot="1">
      <c r="D21" s="614"/>
      <c r="E21" s="620"/>
      <c r="F21" s="308">
        <f>LAPORAN!F31</f>
        <v>0</v>
      </c>
      <c r="G21" s="557"/>
    </row>
    <row r="22" spans="4:7" ht="15.75" thickBot="1">
      <c r="D22" s="615" t="s">
        <v>382</v>
      </c>
      <c r="E22" s="621"/>
      <c r="F22" s="616"/>
      <c r="G22" s="617"/>
    </row>
  </sheetData>
  <conditionalFormatting sqref="F22:G22">
    <cfRule type="containsBlanks" dxfId="245" priority="143">
      <formula>LEN(TRIM(F22))=0</formula>
    </cfRule>
  </conditionalFormatting>
  <conditionalFormatting sqref="E22:F22">
    <cfRule type="cellIs" dxfId="244" priority="141" operator="between">
      <formula>0</formula>
      <formula>79</formula>
    </cfRule>
  </conditionalFormatting>
  <conditionalFormatting sqref="D3:D22">
    <cfRule type="cellIs" dxfId="243" priority="76" operator="lessThan">
      <formula>1</formula>
    </cfRule>
  </conditionalFormatting>
  <conditionalFormatting sqref="E3:F21">
    <cfRule type="cellIs" dxfId="242" priority="27" operator="between">
      <formula>0</formula>
      <formula>79</formula>
    </cfRule>
  </conditionalFormatting>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3" tint="0.79998168889431442"/>
  </sheetPr>
  <dimension ref="B1:T23"/>
  <sheetViews>
    <sheetView showGridLines="0" topLeftCell="A16" zoomScaleNormal="100" zoomScaleSheetLayoutView="70" workbookViewId="0">
      <selection activeCell="M9" sqref="M9"/>
    </sheetView>
  </sheetViews>
  <sheetFormatPr defaultColWidth="10.28515625" defaultRowHeight="16.5"/>
  <cols>
    <col min="1" max="1" width="3.42578125" style="14" customWidth="1"/>
    <col min="2" max="2" width="5.42578125" style="15" customWidth="1"/>
    <col min="3" max="3" width="25" style="13" customWidth="1"/>
    <col min="4" max="4" width="36.7109375" style="13" customWidth="1"/>
    <col min="5" max="5" width="39.42578125" style="13" customWidth="1"/>
    <col min="6" max="6" width="39.5703125" style="13" customWidth="1"/>
    <col min="7" max="18" width="8.85546875" style="13" customWidth="1"/>
    <col min="19" max="19" width="14.140625" style="14" customWidth="1"/>
    <col min="20" max="20" width="15.42578125" style="14" customWidth="1"/>
    <col min="21" max="262" width="10.28515625" style="14"/>
    <col min="263" max="263" width="3.42578125" style="14" customWidth="1"/>
    <col min="264" max="264" width="5.42578125" style="14" customWidth="1"/>
    <col min="265" max="265" width="25" style="14" customWidth="1"/>
    <col min="266" max="267" width="0" style="14" hidden="1" customWidth="1"/>
    <col min="268" max="271" width="39.42578125" style="14" customWidth="1"/>
    <col min="272" max="273" width="17.5703125" style="14" customWidth="1"/>
    <col min="274" max="274" width="27.5703125" style="14" customWidth="1"/>
    <col min="275" max="518" width="10.28515625" style="14"/>
    <col min="519" max="519" width="3.42578125" style="14" customWidth="1"/>
    <col min="520" max="520" width="5.42578125" style="14" customWidth="1"/>
    <col min="521" max="521" width="25" style="14" customWidth="1"/>
    <col min="522" max="523" width="0" style="14" hidden="1" customWidth="1"/>
    <col min="524" max="527" width="39.42578125" style="14" customWidth="1"/>
    <col min="528" max="529" width="17.5703125" style="14" customWidth="1"/>
    <col min="530" max="530" width="27.5703125" style="14" customWidth="1"/>
    <col min="531" max="774" width="10.28515625" style="14"/>
    <col min="775" max="775" width="3.42578125" style="14" customWidth="1"/>
    <col min="776" max="776" width="5.42578125" style="14" customWidth="1"/>
    <col min="777" max="777" width="25" style="14" customWidth="1"/>
    <col min="778" max="779" width="0" style="14" hidden="1" customWidth="1"/>
    <col min="780" max="783" width="39.42578125" style="14" customWidth="1"/>
    <col min="784" max="785" width="17.5703125" style="14" customWidth="1"/>
    <col min="786" max="786" width="27.5703125" style="14" customWidth="1"/>
    <col min="787" max="1030" width="10.28515625" style="14"/>
    <col min="1031" max="1031" width="3.42578125" style="14" customWidth="1"/>
    <col min="1032" max="1032" width="5.42578125" style="14" customWidth="1"/>
    <col min="1033" max="1033" width="25" style="14" customWidth="1"/>
    <col min="1034" max="1035" width="0" style="14" hidden="1" customWidth="1"/>
    <col min="1036" max="1039" width="39.42578125" style="14" customWidth="1"/>
    <col min="1040" max="1041" width="17.5703125" style="14" customWidth="1"/>
    <col min="1042" max="1042" width="27.5703125" style="14" customWidth="1"/>
    <col min="1043" max="1286" width="10.28515625" style="14"/>
    <col min="1287" max="1287" width="3.42578125" style="14" customWidth="1"/>
    <col min="1288" max="1288" width="5.42578125" style="14" customWidth="1"/>
    <col min="1289" max="1289" width="25" style="14" customWidth="1"/>
    <col min="1290" max="1291" width="0" style="14" hidden="1" customWidth="1"/>
    <col min="1292" max="1295" width="39.42578125" style="14" customWidth="1"/>
    <col min="1296" max="1297" width="17.5703125" style="14" customWidth="1"/>
    <col min="1298" max="1298" width="27.5703125" style="14" customWidth="1"/>
    <col min="1299" max="1542" width="10.28515625" style="14"/>
    <col min="1543" max="1543" width="3.42578125" style="14" customWidth="1"/>
    <col min="1544" max="1544" width="5.42578125" style="14" customWidth="1"/>
    <col min="1545" max="1545" width="25" style="14" customWidth="1"/>
    <col min="1546" max="1547" width="0" style="14" hidden="1" customWidth="1"/>
    <col min="1548" max="1551" width="39.42578125" style="14" customWidth="1"/>
    <col min="1552" max="1553" width="17.5703125" style="14" customWidth="1"/>
    <col min="1554" max="1554" width="27.5703125" style="14" customWidth="1"/>
    <col min="1555" max="1798" width="10.28515625" style="14"/>
    <col min="1799" max="1799" width="3.42578125" style="14" customWidth="1"/>
    <col min="1800" max="1800" width="5.42578125" style="14" customWidth="1"/>
    <col min="1801" max="1801" width="25" style="14" customWidth="1"/>
    <col min="1802" max="1803" width="0" style="14" hidden="1" customWidth="1"/>
    <col min="1804" max="1807" width="39.42578125" style="14" customWidth="1"/>
    <col min="1808" max="1809" width="17.5703125" style="14" customWidth="1"/>
    <col min="1810" max="1810" width="27.5703125" style="14" customWidth="1"/>
    <col min="1811" max="2054" width="10.28515625" style="14"/>
    <col min="2055" max="2055" width="3.42578125" style="14" customWidth="1"/>
    <col min="2056" max="2056" width="5.42578125" style="14" customWidth="1"/>
    <col min="2057" max="2057" width="25" style="14" customWidth="1"/>
    <col min="2058" max="2059" width="0" style="14" hidden="1" customWidth="1"/>
    <col min="2060" max="2063" width="39.42578125" style="14" customWidth="1"/>
    <col min="2064" max="2065" width="17.5703125" style="14" customWidth="1"/>
    <col min="2066" max="2066" width="27.5703125" style="14" customWidth="1"/>
    <col min="2067" max="2310" width="10.28515625" style="14"/>
    <col min="2311" max="2311" width="3.42578125" style="14" customWidth="1"/>
    <col min="2312" max="2312" width="5.42578125" style="14" customWidth="1"/>
    <col min="2313" max="2313" width="25" style="14" customWidth="1"/>
    <col min="2314" max="2315" width="0" style="14" hidden="1" customWidth="1"/>
    <col min="2316" max="2319" width="39.42578125" style="14" customWidth="1"/>
    <col min="2320" max="2321" width="17.5703125" style="14" customWidth="1"/>
    <col min="2322" max="2322" width="27.5703125" style="14" customWidth="1"/>
    <col min="2323" max="2566" width="10.28515625" style="14"/>
    <col min="2567" max="2567" width="3.42578125" style="14" customWidth="1"/>
    <col min="2568" max="2568" width="5.42578125" style="14" customWidth="1"/>
    <col min="2569" max="2569" width="25" style="14" customWidth="1"/>
    <col min="2570" max="2571" width="0" style="14" hidden="1" customWidth="1"/>
    <col min="2572" max="2575" width="39.42578125" style="14" customWidth="1"/>
    <col min="2576" max="2577" width="17.5703125" style="14" customWidth="1"/>
    <col min="2578" max="2578" width="27.5703125" style="14" customWidth="1"/>
    <col min="2579" max="2822" width="10.28515625" style="14"/>
    <col min="2823" max="2823" width="3.42578125" style="14" customWidth="1"/>
    <col min="2824" max="2824" width="5.42578125" style="14" customWidth="1"/>
    <col min="2825" max="2825" width="25" style="14" customWidth="1"/>
    <col min="2826" max="2827" width="0" style="14" hidden="1" customWidth="1"/>
    <col min="2828" max="2831" width="39.42578125" style="14" customWidth="1"/>
    <col min="2832" max="2833" width="17.5703125" style="14" customWidth="1"/>
    <col min="2834" max="2834" width="27.5703125" style="14" customWidth="1"/>
    <col min="2835" max="3078" width="10.28515625" style="14"/>
    <col min="3079" max="3079" width="3.42578125" style="14" customWidth="1"/>
    <col min="3080" max="3080" width="5.42578125" style="14" customWidth="1"/>
    <col min="3081" max="3081" width="25" style="14" customWidth="1"/>
    <col min="3082" max="3083" width="0" style="14" hidden="1" customWidth="1"/>
    <col min="3084" max="3087" width="39.42578125" style="14" customWidth="1"/>
    <col min="3088" max="3089" width="17.5703125" style="14" customWidth="1"/>
    <col min="3090" max="3090" width="27.5703125" style="14" customWidth="1"/>
    <col min="3091" max="3334" width="10.28515625" style="14"/>
    <col min="3335" max="3335" width="3.42578125" style="14" customWidth="1"/>
    <col min="3336" max="3336" width="5.42578125" style="14" customWidth="1"/>
    <col min="3337" max="3337" width="25" style="14" customWidth="1"/>
    <col min="3338" max="3339" width="0" style="14" hidden="1" customWidth="1"/>
    <col min="3340" max="3343" width="39.42578125" style="14" customWidth="1"/>
    <col min="3344" max="3345" width="17.5703125" style="14" customWidth="1"/>
    <col min="3346" max="3346" width="27.5703125" style="14" customWidth="1"/>
    <col min="3347" max="3590" width="10.28515625" style="14"/>
    <col min="3591" max="3591" width="3.42578125" style="14" customWidth="1"/>
    <col min="3592" max="3592" width="5.42578125" style="14" customWidth="1"/>
    <col min="3593" max="3593" width="25" style="14" customWidth="1"/>
    <col min="3594" max="3595" width="0" style="14" hidden="1" customWidth="1"/>
    <col min="3596" max="3599" width="39.42578125" style="14" customWidth="1"/>
    <col min="3600" max="3601" width="17.5703125" style="14" customWidth="1"/>
    <col min="3602" max="3602" width="27.5703125" style="14" customWidth="1"/>
    <col min="3603" max="3846" width="10.28515625" style="14"/>
    <col min="3847" max="3847" width="3.42578125" style="14" customWidth="1"/>
    <col min="3848" max="3848" width="5.42578125" style="14" customWidth="1"/>
    <col min="3849" max="3849" width="25" style="14" customWidth="1"/>
    <col min="3850" max="3851" width="0" style="14" hidden="1" customWidth="1"/>
    <col min="3852" max="3855" width="39.42578125" style="14" customWidth="1"/>
    <col min="3856" max="3857" width="17.5703125" style="14" customWidth="1"/>
    <col min="3858" max="3858" width="27.5703125" style="14" customWidth="1"/>
    <col min="3859" max="4102" width="10.28515625" style="14"/>
    <col min="4103" max="4103" width="3.42578125" style="14" customWidth="1"/>
    <col min="4104" max="4104" width="5.42578125" style="14" customWidth="1"/>
    <col min="4105" max="4105" width="25" style="14" customWidth="1"/>
    <col min="4106" max="4107" width="0" style="14" hidden="1" customWidth="1"/>
    <col min="4108" max="4111" width="39.42578125" style="14" customWidth="1"/>
    <col min="4112" max="4113" width="17.5703125" style="14" customWidth="1"/>
    <col min="4114" max="4114" width="27.5703125" style="14" customWidth="1"/>
    <col min="4115" max="4358" width="10.28515625" style="14"/>
    <col min="4359" max="4359" width="3.42578125" style="14" customWidth="1"/>
    <col min="4360" max="4360" width="5.42578125" style="14" customWidth="1"/>
    <col min="4361" max="4361" width="25" style="14" customWidth="1"/>
    <col min="4362" max="4363" width="0" style="14" hidden="1" customWidth="1"/>
    <col min="4364" max="4367" width="39.42578125" style="14" customWidth="1"/>
    <col min="4368" max="4369" width="17.5703125" style="14" customWidth="1"/>
    <col min="4370" max="4370" width="27.5703125" style="14" customWidth="1"/>
    <col min="4371" max="4614" width="10.28515625" style="14"/>
    <col min="4615" max="4615" width="3.42578125" style="14" customWidth="1"/>
    <col min="4616" max="4616" width="5.42578125" style="14" customWidth="1"/>
    <col min="4617" max="4617" width="25" style="14" customWidth="1"/>
    <col min="4618" max="4619" width="0" style="14" hidden="1" customWidth="1"/>
    <col min="4620" max="4623" width="39.42578125" style="14" customWidth="1"/>
    <col min="4624" max="4625" width="17.5703125" style="14" customWidth="1"/>
    <col min="4626" max="4626" width="27.5703125" style="14" customWidth="1"/>
    <col min="4627" max="4870" width="10.28515625" style="14"/>
    <col min="4871" max="4871" width="3.42578125" style="14" customWidth="1"/>
    <col min="4872" max="4872" width="5.42578125" style="14" customWidth="1"/>
    <col min="4873" max="4873" width="25" style="14" customWidth="1"/>
    <col min="4874" max="4875" width="0" style="14" hidden="1" customWidth="1"/>
    <col min="4876" max="4879" width="39.42578125" style="14" customWidth="1"/>
    <col min="4880" max="4881" width="17.5703125" style="14" customWidth="1"/>
    <col min="4882" max="4882" width="27.5703125" style="14" customWidth="1"/>
    <col min="4883" max="5126" width="10.28515625" style="14"/>
    <col min="5127" max="5127" width="3.42578125" style="14" customWidth="1"/>
    <col min="5128" max="5128" width="5.42578125" style="14" customWidth="1"/>
    <col min="5129" max="5129" width="25" style="14" customWidth="1"/>
    <col min="5130" max="5131" width="0" style="14" hidden="1" customWidth="1"/>
    <col min="5132" max="5135" width="39.42578125" style="14" customWidth="1"/>
    <col min="5136" max="5137" width="17.5703125" style="14" customWidth="1"/>
    <col min="5138" max="5138" width="27.5703125" style="14" customWidth="1"/>
    <col min="5139" max="5382" width="10.28515625" style="14"/>
    <col min="5383" max="5383" width="3.42578125" style="14" customWidth="1"/>
    <col min="5384" max="5384" width="5.42578125" style="14" customWidth="1"/>
    <col min="5385" max="5385" width="25" style="14" customWidth="1"/>
    <col min="5386" max="5387" width="0" style="14" hidden="1" customWidth="1"/>
    <col min="5388" max="5391" width="39.42578125" style="14" customWidth="1"/>
    <col min="5392" max="5393" width="17.5703125" style="14" customWidth="1"/>
    <col min="5394" max="5394" width="27.5703125" style="14" customWidth="1"/>
    <col min="5395" max="5638" width="10.28515625" style="14"/>
    <col min="5639" max="5639" width="3.42578125" style="14" customWidth="1"/>
    <col min="5640" max="5640" width="5.42578125" style="14" customWidth="1"/>
    <col min="5641" max="5641" width="25" style="14" customWidth="1"/>
    <col min="5642" max="5643" width="0" style="14" hidden="1" customWidth="1"/>
    <col min="5644" max="5647" width="39.42578125" style="14" customWidth="1"/>
    <col min="5648" max="5649" width="17.5703125" style="14" customWidth="1"/>
    <col min="5650" max="5650" width="27.5703125" style="14" customWidth="1"/>
    <col min="5651" max="5894" width="10.28515625" style="14"/>
    <col min="5895" max="5895" width="3.42578125" style="14" customWidth="1"/>
    <col min="5896" max="5896" width="5.42578125" style="14" customWidth="1"/>
    <col min="5897" max="5897" width="25" style="14" customWidth="1"/>
    <col min="5898" max="5899" width="0" style="14" hidden="1" customWidth="1"/>
    <col min="5900" max="5903" width="39.42578125" style="14" customWidth="1"/>
    <col min="5904" max="5905" width="17.5703125" style="14" customWidth="1"/>
    <col min="5906" max="5906" width="27.5703125" style="14" customWidth="1"/>
    <col min="5907" max="6150" width="10.28515625" style="14"/>
    <col min="6151" max="6151" width="3.42578125" style="14" customWidth="1"/>
    <col min="6152" max="6152" width="5.42578125" style="14" customWidth="1"/>
    <col min="6153" max="6153" width="25" style="14" customWidth="1"/>
    <col min="6154" max="6155" width="0" style="14" hidden="1" customWidth="1"/>
    <col min="6156" max="6159" width="39.42578125" style="14" customWidth="1"/>
    <col min="6160" max="6161" width="17.5703125" style="14" customWidth="1"/>
    <col min="6162" max="6162" width="27.5703125" style="14" customWidth="1"/>
    <col min="6163" max="6406" width="10.28515625" style="14"/>
    <col min="6407" max="6407" width="3.42578125" style="14" customWidth="1"/>
    <col min="6408" max="6408" width="5.42578125" style="14" customWidth="1"/>
    <col min="6409" max="6409" width="25" style="14" customWidth="1"/>
    <col min="6410" max="6411" width="0" style="14" hidden="1" customWidth="1"/>
    <col min="6412" max="6415" width="39.42578125" style="14" customWidth="1"/>
    <col min="6416" max="6417" width="17.5703125" style="14" customWidth="1"/>
    <col min="6418" max="6418" width="27.5703125" style="14" customWidth="1"/>
    <col min="6419" max="6662" width="10.28515625" style="14"/>
    <col min="6663" max="6663" width="3.42578125" style="14" customWidth="1"/>
    <col min="6664" max="6664" width="5.42578125" style="14" customWidth="1"/>
    <col min="6665" max="6665" width="25" style="14" customWidth="1"/>
    <col min="6666" max="6667" width="0" style="14" hidden="1" customWidth="1"/>
    <col min="6668" max="6671" width="39.42578125" style="14" customWidth="1"/>
    <col min="6672" max="6673" width="17.5703125" style="14" customWidth="1"/>
    <col min="6674" max="6674" width="27.5703125" style="14" customWidth="1"/>
    <col min="6675" max="6918" width="10.28515625" style="14"/>
    <col min="6919" max="6919" width="3.42578125" style="14" customWidth="1"/>
    <col min="6920" max="6920" width="5.42578125" style="14" customWidth="1"/>
    <col min="6921" max="6921" width="25" style="14" customWidth="1"/>
    <col min="6922" max="6923" width="0" style="14" hidden="1" customWidth="1"/>
    <col min="6924" max="6927" width="39.42578125" style="14" customWidth="1"/>
    <col min="6928" max="6929" width="17.5703125" style="14" customWidth="1"/>
    <col min="6930" max="6930" width="27.5703125" style="14" customWidth="1"/>
    <col min="6931" max="7174" width="10.28515625" style="14"/>
    <col min="7175" max="7175" width="3.42578125" style="14" customWidth="1"/>
    <col min="7176" max="7176" width="5.42578125" style="14" customWidth="1"/>
    <col min="7177" max="7177" width="25" style="14" customWidth="1"/>
    <col min="7178" max="7179" width="0" style="14" hidden="1" customWidth="1"/>
    <col min="7180" max="7183" width="39.42578125" style="14" customWidth="1"/>
    <col min="7184" max="7185" width="17.5703125" style="14" customWidth="1"/>
    <col min="7186" max="7186" width="27.5703125" style="14" customWidth="1"/>
    <col min="7187" max="7430" width="10.28515625" style="14"/>
    <col min="7431" max="7431" width="3.42578125" style="14" customWidth="1"/>
    <col min="7432" max="7432" width="5.42578125" style="14" customWidth="1"/>
    <col min="7433" max="7433" width="25" style="14" customWidth="1"/>
    <col min="7434" max="7435" width="0" style="14" hidden="1" customWidth="1"/>
    <col min="7436" max="7439" width="39.42578125" style="14" customWidth="1"/>
    <col min="7440" max="7441" width="17.5703125" style="14" customWidth="1"/>
    <col min="7442" max="7442" width="27.5703125" style="14" customWidth="1"/>
    <col min="7443" max="7686" width="10.28515625" style="14"/>
    <col min="7687" max="7687" width="3.42578125" style="14" customWidth="1"/>
    <col min="7688" max="7688" width="5.42578125" style="14" customWidth="1"/>
    <col min="7689" max="7689" width="25" style="14" customWidth="1"/>
    <col min="7690" max="7691" width="0" style="14" hidden="1" customWidth="1"/>
    <col min="7692" max="7695" width="39.42578125" style="14" customWidth="1"/>
    <col min="7696" max="7697" width="17.5703125" style="14" customWidth="1"/>
    <col min="7698" max="7698" width="27.5703125" style="14" customWidth="1"/>
    <col min="7699" max="7942" width="10.28515625" style="14"/>
    <col min="7943" max="7943" width="3.42578125" style="14" customWidth="1"/>
    <col min="7944" max="7944" width="5.42578125" style="14" customWidth="1"/>
    <col min="7945" max="7945" width="25" style="14" customWidth="1"/>
    <col min="7946" max="7947" width="0" style="14" hidden="1" customWidth="1"/>
    <col min="7948" max="7951" width="39.42578125" style="14" customWidth="1"/>
    <col min="7952" max="7953" width="17.5703125" style="14" customWidth="1"/>
    <col min="7954" max="7954" width="27.5703125" style="14" customWidth="1"/>
    <col min="7955" max="8198" width="10.28515625" style="14"/>
    <col min="8199" max="8199" width="3.42578125" style="14" customWidth="1"/>
    <col min="8200" max="8200" width="5.42578125" style="14" customWidth="1"/>
    <col min="8201" max="8201" width="25" style="14" customWidth="1"/>
    <col min="8202" max="8203" width="0" style="14" hidden="1" customWidth="1"/>
    <col min="8204" max="8207" width="39.42578125" style="14" customWidth="1"/>
    <col min="8208" max="8209" width="17.5703125" style="14" customWidth="1"/>
    <col min="8210" max="8210" width="27.5703125" style="14" customWidth="1"/>
    <col min="8211" max="8454" width="10.28515625" style="14"/>
    <col min="8455" max="8455" width="3.42578125" style="14" customWidth="1"/>
    <col min="8456" max="8456" width="5.42578125" style="14" customWidth="1"/>
    <col min="8457" max="8457" width="25" style="14" customWidth="1"/>
    <col min="8458" max="8459" width="0" style="14" hidden="1" customWidth="1"/>
    <col min="8460" max="8463" width="39.42578125" style="14" customWidth="1"/>
    <col min="8464" max="8465" width="17.5703125" style="14" customWidth="1"/>
    <col min="8466" max="8466" width="27.5703125" style="14" customWidth="1"/>
    <col min="8467" max="8710" width="10.28515625" style="14"/>
    <col min="8711" max="8711" width="3.42578125" style="14" customWidth="1"/>
    <col min="8712" max="8712" width="5.42578125" style="14" customWidth="1"/>
    <col min="8713" max="8713" width="25" style="14" customWidth="1"/>
    <col min="8714" max="8715" width="0" style="14" hidden="1" customWidth="1"/>
    <col min="8716" max="8719" width="39.42578125" style="14" customWidth="1"/>
    <col min="8720" max="8721" width="17.5703125" style="14" customWidth="1"/>
    <col min="8722" max="8722" width="27.5703125" style="14" customWidth="1"/>
    <col min="8723" max="8966" width="10.28515625" style="14"/>
    <col min="8967" max="8967" width="3.42578125" style="14" customWidth="1"/>
    <col min="8968" max="8968" width="5.42578125" style="14" customWidth="1"/>
    <col min="8969" max="8969" width="25" style="14" customWidth="1"/>
    <col min="8970" max="8971" width="0" style="14" hidden="1" customWidth="1"/>
    <col min="8972" max="8975" width="39.42578125" style="14" customWidth="1"/>
    <col min="8976" max="8977" width="17.5703125" style="14" customWidth="1"/>
    <col min="8978" max="8978" width="27.5703125" style="14" customWidth="1"/>
    <col min="8979" max="9222" width="10.28515625" style="14"/>
    <col min="9223" max="9223" width="3.42578125" style="14" customWidth="1"/>
    <col min="9224" max="9224" width="5.42578125" style="14" customWidth="1"/>
    <col min="9225" max="9225" width="25" style="14" customWidth="1"/>
    <col min="9226" max="9227" width="0" style="14" hidden="1" customWidth="1"/>
    <col min="9228" max="9231" width="39.42578125" style="14" customWidth="1"/>
    <col min="9232" max="9233" width="17.5703125" style="14" customWidth="1"/>
    <col min="9234" max="9234" width="27.5703125" style="14" customWidth="1"/>
    <col min="9235" max="9478" width="10.28515625" style="14"/>
    <col min="9479" max="9479" width="3.42578125" style="14" customWidth="1"/>
    <col min="9480" max="9480" width="5.42578125" style="14" customWidth="1"/>
    <col min="9481" max="9481" width="25" style="14" customWidth="1"/>
    <col min="9482" max="9483" width="0" style="14" hidden="1" customWidth="1"/>
    <col min="9484" max="9487" width="39.42578125" style="14" customWidth="1"/>
    <col min="9488" max="9489" width="17.5703125" style="14" customWidth="1"/>
    <col min="9490" max="9490" width="27.5703125" style="14" customWidth="1"/>
    <col min="9491" max="9734" width="10.28515625" style="14"/>
    <col min="9735" max="9735" width="3.42578125" style="14" customWidth="1"/>
    <col min="9736" max="9736" width="5.42578125" style="14" customWidth="1"/>
    <col min="9737" max="9737" width="25" style="14" customWidth="1"/>
    <col min="9738" max="9739" width="0" style="14" hidden="1" customWidth="1"/>
    <col min="9740" max="9743" width="39.42578125" style="14" customWidth="1"/>
    <col min="9744" max="9745" width="17.5703125" style="14" customWidth="1"/>
    <col min="9746" max="9746" width="27.5703125" style="14" customWidth="1"/>
    <col min="9747" max="9990" width="10.28515625" style="14"/>
    <col min="9991" max="9991" width="3.42578125" style="14" customWidth="1"/>
    <col min="9992" max="9992" width="5.42578125" style="14" customWidth="1"/>
    <col min="9993" max="9993" width="25" style="14" customWidth="1"/>
    <col min="9994" max="9995" width="0" style="14" hidden="1" customWidth="1"/>
    <col min="9996" max="9999" width="39.42578125" style="14" customWidth="1"/>
    <col min="10000" max="10001" width="17.5703125" style="14" customWidth="1"/>
    <col min="10002" max="10002" width="27.5703125" style="14" customWidth="1"/>
    <col min="10003" max="10246" width="10.28515625" style="14"/>
    <col min="10247" max="10247" width="3.42578125" style="14" customWidth="1"/>
    <col min="10248" max="10248" width="5.42578125" style="14" customWidth="1"/>
    <col min="10249" max="10249" width="25" style="14" customWidth="1"/>
    <col min="10250" max="10251" width="0" style="14" hidden="1" customWidth="1"/>
    <col min="10252" max="10255" width="39.42578125" style="14" customWidth="1"/>
    <col min="10256" max="10257" width="17.5703125" style="14" customWidth="1"/>
    <col min="10258" max="10258" width="27.5703125" style="14" customWidth="1"/>
    <col min="10259" max="10502" width="10.28515625" style="14"/>
    <col min="10503" max="10503" width="3.42578125" style="14" customWidth="1"/>
    <col min="10504" max="10504" width="5.42578125" style="14" customWidth="1"/>
    <col min="10505" max="10505" width="25" style="14" customWidth="1"/>
    <col min="10506" max="10507" width="0" style="14" hidden="1" customWidth="1"/>
    <col min="10508" max="10511" width="39.42578125" style="14" customWidth="1"/>
    <col min="10512" max="10513" width="17.5703125" style="14" customWidth="1"/>
    <col min="10514" max="10514" width="27.5703125" style="14" customWidth="1"/>
    <col min="10515" max="10758" width="10.28515625" style="14"/>
    <col min="10759" max="10759" width="3.42578125" style="14" customWidth="1"/>
    <col min="10760" max="10760" width="5.42578125" style="14" customWidth="1"/>
    <col min="10761" max="10761" width="25" style="14" customWidth="1"/>
    <col min="10762" max="10763" width="0" style="14" hidden="1" customWidth="1"/>
    <col min="10764" max="10767" width="39.42578125" style="14" customWidth="1"/>
    <col min="10768" max="10769" width="17.5703125" style="14" customWidth="1"/>
    <col min="10770" max="10770" width="27.5703125" style="14" customWidth="1"/>
    <col min="10771" max="11014" width="10.28515625" style="14"/>
    <col min="11015" max="11015" width="3.42578125" style="14" customWidth="1"/>
    <col min="11016" max="11016" width="5.42578125" style="14" customWidth="1"/>
    <col min="11017" max="11017" width="25" style="14" customWidth="1"/>
    <col min="11018" max="11019" width="0" style="14" hidden="1" customWidth="1"/>
    <col min="11020" max="11023" width="39.42578125" style="14" customWidth="1"/>
    <col min="11024" max="11025" width="17.5703125" style="14" customWidth="1"/>
    <col min="11026" max="11026" width="27.5703125" style="14" customWidth="1"/>
    <col min="11027" max="11270" width="10.28515625" style="14"/>
    <col min="11271" max="11271" width="3.42578125" style="14" customWidth="1"/>
    <col min="11272" max="11272" width="5.42578125" style="14" customWidth="1"/>
    <col min="11273" max="11273" width="25" style="14" customWidth="1"/>
    <col min="11274" max="11275" width="0" style="14" hidden="1" customWidth="1"/>
    <col min="11276" max="11279" width="39.42578125" style="14" customWidth="1"/>
    <col min="11280" max="11281" width="17.5703125" style="14" customWidth="1"/>
    <col min="11282" max="11282" width="27.5703125" style="14" customWidth="1"/>
    <col min="11283" max="11526" width="10.28515625" style="14"/>
    <col min="11527" max="11527" width="3.42578125" style="14" customWidth="1"/>
    <col min="11528" max="11528" width="5.42578125" style="14" customWidth="1"/>
    <col min="11529" max="11529" width="25" style="14" customWidth="1"/>
    <col min="11530" max="11531" width="0" style="14" hidden="1" customWidth="1"/>
    <col min="11532" max="11535" width="39.42578125" style="14" customWidth="1"/>
    <col min="11536" max="11537" width="17.5703125" style="14" customWidth="1"/>
    <col min="11538" max="11538" width="27.5703125" style="14" customWidth="1"/>
    <col min="11539" max="11782" width="10.28515625" style="14"/>
    <col min="11783" max="11783" width="3.42578125" style="14" customWidth="1"/>
    <col min="11784" max="11784" width="5.42578125" style="14" customWidth="1"/>
    <col min="11785" max="11785" width="25" style="14" customWidth="1"/>
    <col min="11786" max="11787" width="0" style="14" hidden="1" customWidth="1"/>
    <col min="11788" max="11791" width="39.42578125" style="14" customWidth="1"/>
    <col min="11792" max="11793" width="17.5703125" style="14" customWidth="1"/>
    <col min="11794" max="11794" width="27.5703125" style="14" customWidth="1"/>
    <col min="11795" max="12038" width="10.28515625" style="14"/>
    <col min="12039" max="12039" width="3.42578125" style="14" customWidth="1"/>
    <col min="12040" max="12040" width="5.42578125" style="14" customWidth="1"/>
    <col min="12041" max="12041" width="25" style="14" customWidth="1"/>
    <col min="12042" max="12043" width="0" style="14" hidden="1" customWidth="1"/>
    <col min="12044" max="12047" width="39.42578125" style="14" customWidth="1"/>
    <col min="12048" max="12049" width="17.5703125" style="14" customWidth="1"/>
    <col min="12050" max="12050" width="27.5703125" style="14" customWidth="1"/>
    <col min="12051" max="12294" width="10.28515625" style="14"/>
    <col min="12295" max="12295" width="3.42578125" style="14" customWidth="1"/>
    <col min="12296" max="12296" width="5.42578125" style="14" customWidth="1"/>
    <col min="12297" max="12297" width="25" style="14" customWidth="1"/>
    <col min="12298" max="12299" width="0" style="14" hidden="1" customWidth="1"/>
    <col min="12300" max="12303" width="39.42578125" style="14" customWidth="1"/>
    <col min="12304" max="12305" width="17.5703125" style="14" customWidth="1"/>
    <col min="12306" max="12306" width="27.5703125" style="14" customWidth="1"/>
    <col min="12307" max="12550" width="10.28515625" style="14"/>
    <col min="12551" max="12551" width="3.42578125" style="14" customWidth="1"/>
    <col min="12552" max="12552" width="5.42578125" style="14" customWidth="1"/>
    <col min="12553" max="12553" width="25" style="14" customWidth="1"/>
    <col min="12554" max="12555" width="0" style="14" hidden="1" customWidth="1"/>
    <col min="12556" max="12559" width="39.42578125" style="14" customWidth="1"/>
    <col min="12560" max="12561" width="17.5703125" style="14" customWidth="1"/>
    <col min="12562" max="12562" width="27.5703125" style="14" customWidth="1"/>
    <col min="12563" max="12806" width="10.28515625" style="14"/>
    <col min="12807" max="12807" width="3.42578125" style="14" customWidth="1"/>
    <col min="12808" max="12808" width="5.42578125" style="14" customWidth="1"/>
    <col min="12809" max="12809" width="25" style="14" customWidth="1"/>
    <col min="12810" max="12811" width="0" style="14" hidden="1" customWidth="1"/>
    <col min="12812" max="12815" width="39.42578125" style="14" customWidth="1"/>
    <col min="12816" max="12817" width="17.5703125" style="14" customWidth="1"/>
    <col min="12818" max="12818" width="27.5703125" style="14" customWidth="1"/>
    <col min="12819" max="13062" width="10.28515625" style="14"/>
    <col min="13063" max="13063" width="3.42578125" style="14" customWidth="1"/>
    <col min="13064" max="13064" width="5.42578125" style="14" customWidth="1"/>
    <col min="13065" max="13065" width="25" style="14" customWidth="1"/>
    <col min="13066" max="13067" width="0" style="14" hidden="1" customWidth="1"/>
    <col min="13068" max="13071" width="39.42578125" style="14" customWidth="1"/>
    <col min="13072" max="13073" width="17.5703125" style="14" customWidth="1"/>
    <col min="13074" max="13074" width="27.5703125" style="14" customWidth="1"/>
    <col min="13075" max="13318" width="10.28515625" style="14"/>
    <col min="13319" max="13319" width="3.42578125" style="14" customWidth="1"/>
    <col min="13320" max="13320" width="5.42578125" style="14" customWidth="1"/>
    <col min="13321" max="13321" width="25" style="14" customWidth="1"/>
    <col min="13322" max="13323" width="0" style="14" hidden="1" customWidth="1"/>
    <col min="13324" max="13327" width="39.42578125" style="14" customWidth="1"/>
    <col min="13328" max="13329" width="17.5703125" style="14" customWidth="1"/>
    <col min="13330" max="13330" width="27.5703125" style="14" customWidth="1"/>
    <col min="13331" max="13574" width="10.28515625" style="14"/>
    <col min="13575" max="13575" width="3.42578125" style="14" customWidth="1"/>
    <col min="13576" max="13576" width="5.42578125" style="14" customWidth="1"/>
    <col min="13577" max="13577" width="25" style="14" customWidth="1"/>
    <col min="13578" max="13579" width="0" style="14" hidden="1" customWidth="1"/>
    <col min="13580" max="13583" width="39.42578125" style="14" customWidth="1"/>
    <col min="13584" max="13585" width="17.5703125" style="14" customWidth="1"/>
    <col min="13586" max="13586" width="27.5703125" style="14" customWidth="1"/>
    <col min="13587" max="13830" width="10.28515625" style="14"/>
    <col min="13831" max="13831" width="3.42578125" style="14" customWidth="1"/>
    <col min="13832" max="13832" width="5.42578125" style="14" customWidth="1"/>
    <col min="13833" max="13833" width="25" style="14" customWidth="1"/>
    <col min="13834" max="13835" width="0" style="14" hidden="1" customWidth="1"/>
    <col min="13836" max="13839" width="39.42578125" style="14" customWidth="1"/>
    <col min="13840" max="13841" width="17.5703125" style="14" customWidth="1"/>
    <col min="13842" max="13842" width="27.5703125" style="14" customWidth="1"/>
    <col min="13843" max="14086" width="10.28515625" style="14"/>
    <col min="14087" max="14087" width="3.42578125" style="14" customWidth="1"/>
    <col min="14088" max="14088" width="5.42578125" style="14" customWidth="1"/>
    <col min="14089" max="14089" width="25" style="14" customWidth="1"/>
    <col min="14090" max="14091" width="0" style="14" hidden="1" customWidth="1"/>
    <col min="14092" max="14095" width="39.42578125" style="14" customWidth="1"/>
    <col min="14096" max="14097" width="17.5703125" style="14" customWidth="1"/>
    <col min="14098" max="14098" width="27.5703125" style="14" customWidth="1"/>
    <col min="14099" max="14342" width="10.28515625" style="14"/>
    <col min="14343" max="14343" width="3.42578125" style="14" customWidth="1"/>
    <col min="14344" max="14344" width="5.42578125" style="14" customWidth="1"/>
    <col min="14345" max="14345" width="25" style="14" customWidth="1"/>
    <col min="14346" max="14347" width="0" style="14" hidden="1" customWidth="1"/>
    <col min="14348" max="14351" width="39.42578125" style="14" customWidth="1"/>
    <col min="14352" max="14353" width="17.5703125" style="14" customWidth="1"/>
    <col min="14354" max="14354" width="27.5703125" style="14" customWidth="1"/>
    <col min="14355" max="14598" width="10.28515625" style="14"/>
    <col min="14599" max="14599" width="3.42578125" style="14" customWidth="1"/>
    <col min="14600" max="14600" width="5.42578125" style="14" customWidth="1"/>
    <col min="14601" max="14601" width="25" style="14" customWidth="1"/>
    <col min="14602" max="14603" width="0" style="14" hidden="1" customWidth="1"/>
    <col min="14604" max="14607" width="39.42578125" style="14" customWidth="1"/>
    <col min="14608" max="14609" width="17.5703125" style="14" customWidth="1"/>
    <col min="14610" max="14610" width="27.5703125" style="14" customWidth="1"/>
    <col min="14611" max="14854" width="10.28515625" style="14"/>
    <col min="14855" max="14855" width="3.42578125" style="14" customWidth="1"/>
    <col min="14856" max="14856" width="5.42578125" style="14" customWidth="1"/>
    <col min="14857" max="14857" width="25" style="14" customWidth="1"/>
    <col min="14858" max="14859" width="0" style="14" hidden="1" customWidth="1"/>
    <col min="14860" max="14863" width="39.42578125" style="14" customWidth="1"/>
    <col min="14864" max="14865" width="17.5703125" style="14" customWidth="1"/>
    <col min="14866" max="14866" width="27.5703125" style="14" customWidth="1"/>
    <col min="14867" max="15110" width="10.28515625" style="14"/>
    <col min="15111" max="15111" width="3.42578125" style="14" customWidth="1"/>
    <col min="15112" max="15112" width="5.42578125" style="14" customWidth="1"/>
    <col min="15113" max="15113" width="25" style="14" customWidth="1"/>
    <col min="15114" max="15115" width="0" style="14" hidden="1" customWidth="1"/>
    <col min="15116" max="15119" width="39.42578125" style="14" customWidth="1"/>
    <col min="15120" max="15121" width="17.5703125" style="14" customWidth="1"/>
    <col min="15122" max="15122" width="27.5703125" style="14" customWidth="1"/>
    <col min="15123" max="15366" width="10.28515625" style="14"/>
    <col min="15367" max="15367" width="3.42578125" style="14" customWidth="1"/>
    <col min="15368" max="15368" width="5.42578125" style="14" customWidth="1"/>
    <col min="15369" max="15369" width="25" style="14" customWidth="1"/>
    <col min="15370" max="15371" width="0" style="14" hidden="1" customWidth="1"/>
    <col min="15372" max="15375" width="39.42578125" style="14" customWidth="1"/>
    <col min="15376" max="15377" width="17.5703125" style="14" customWidth="1"/>
    <col min="15378" max="15378" width="27.5703125" style="14" customWidth="1"/>
    <col min="15379" max="15622" width="10.28515625" style="14"/>
    <col min="15623" max="15623" width="3.42578125" style="14" customWidth="1"/>
    <col min="15624" max="15624" width="5.42578125" style="14" customWidth="1"/>
    <col min="15625" max="15625" width="25" style="14" customWidth="1"/>
    <col min="15626" max="15627" width="0" style="14" hidden="1" customWidth="1"/>
    <col min="15628" max="15631" width="39.42578125" style="14" customWidth="1"/>
    <col min="15632" max="15633" width="17.5703125" style="14" customWidth="1"/>
    <col min="15634" max="15634" width="27.5703125" style="14" customWidth="1"/>
    <col min="15635" max="15878" width="10.28515625" style="14"/>
    <col min="15879" max="15879" width="3.42578125" style="14" customWidth="1"/>
    <col min="15880" max="15880" width="5.42578125" style="14" customWidth="1"/>
    <col min="15881" max="15881" width="25" style="14" customWidth="1"/>
    <col min="15882" max="15883" width="0" style="14" hidden="1" customWidth="1"/>
    <col min="15884" max="15887" width="39.42578125" style="14" customWidth="1"/>
    <col min="15888" max="15889" width="17.5703125" style="14" customWidth="1"/>
    <col min="15890" max="15890" width="27.5703125" style="14" customWidth="1"/>
    <col min="15891" max="16134" width="10.28515625" style="14"/>
    <col min="16135" max="16135" width="3.42578125" style="14" customWidth="1"/>
    <col min="16136" max="16136" width="5.42578125" style="14" customWidth="1"/>
    <col min="16137" max="16137" width="25" style="14" customWidth="1"/>
    <col min="16138" max="16139" width="0" style="14" hidden="1" customWidth="1"/>
    <col min="16140" max="16143" width="39.42578125" style="14" customWidth="1"/>
    <col min="16144" max="16145" width="17.5703125" style="14" customWidth="1"/>
    <col min="16146" max="16146" width="27.5703125" style="14" customWidth="1"/>
    <col min="16147" max="16384" width="10.28515625" style="14"/>
  </cols>
  <sheetData>
    <row r="1" spans="2:20" ht="30">
      <c r="B1" s="8"/>
      <c r="C1" s="9" t="s">
        <v>117</v>
      </c>
      <c r="D1" s="9"/>
      <c r="E1" s="11"/>
      <c r="F1" s="8"/>
    </row>
    <row r="2" spans="2:20" ht="30">
      <c r="B2" s="8"/>
      <c r="C2" s="9"/>
      <c r="D2" s="9"/>
      <c r="E2" s="8"/>
      <c r="F2" s="8"/>
    </row>
    <row r="3" spans="2:20" ht="30">
      <c r="B3" s="8"/>
      <c r="C3" s="9"/>
      <c r="D3" s="9"/>
      <c r="E3" s="8"/>
      <c r="F3" s="8"/>
    </row>
    <row r="4" spans="2:20" ht="30.75" thickBot="1">
      <c r="B4" s="8"/>
      <c r="C4" s="9"/>
      <c r="D4" s="9"/>
      <c r="E4" s="8"/>
      <c r="F4" s="8"/>
      <c r="G4" s="912"/>
      <c r="H4" s="912"/>
      <c r="I4" s="912"/>
      <c r="J4" s="912"/>
      <c r="K4" s="912"/>
      <c r="L4" s="912"/>
      <c r="M4" s="912"/>
      <c r="N4" s="912"/>
      <c r="O4" s="912"/>
      <c r="P4" s="912"/>
      <c r="Q4" s="912"/>
      <c r="R4" s="912"/>
    </row>
    <row r="5" spans="2:20" ht="18.75" thickBot="1">
      <c r="E5" s="870"/>
      <c r="F5" s="871"/>
      <c r="G5" s="913" t="s">
        <v>290</v>
      </c>
      <c r="H5" s="914"/>
      <c r="I5" s="914"/>
      <c r="J5" s="914"/>
      <c r="K5" s="914"/>
      <c r="L5" s="914"/>
      <c r="M5" s="914"/>
      <c r="N5" s="914"/>
      <c r="O5" s="914"/>
      <c r="P5" s="914"/>
      <c r="Q5" s="914"/>
      <c r="R5" s="915"/>
      <c r="S5" s="271"/>
      <c r="T5" s="272"/>
    </row>
    <row r="6" spans="2:20" ht="30" customHeight="1" thickBot="1">
      <c r="B6" s="18"/>
      <c r="C6" s="855" t="s">
        <v>291</v>
      </c>
      <c r="D6" s="941" t="s">
        <v>21</v>
      </c>
      <c r="E6" s="942"/>
      <c r="F6" s="244"/>
      <c r="G6" s="938">
        <v>44531</v>
      </c>
      <c r="H6" s="914"/>
      <c r="I6" s="914"/>
      <c r="J6" s="914"/>
      <c r="K6" s="913" t="s">
        <v>327</v>
      </c>
      <c r="L6" s="914"/>
      <c r="M6" s="914"/>
      <c r="N6" s="914"/>
      <c r="O6" s="913" t="s">
        <v>328</v>
      </c>
      <c r="P6" s="914"/>
      <c r="Q6" s="914"/>
      <c r="R6" s="915"/>
      <c r="S6" s="273"/>
      <c r="T6" s="274"/>
    </row>
    <row r="7" spans="2:20" ht="30" customHeight="1" thickBot="1">
      <c r="B7" s="23"/>
      <c r="C7" s="856"/>
      <c r="D7" s="144" t="s">
        <v>25</v>
      </c>
      <c r="E7" s="145" t="s">
        <v>292</v>
      </c>
      <c r="F7" s="147" t="s">
        <v>292</v>
      </c>
      <c r="G7" s="275" t="s">
        <v>279</v>
      </c>
      <c r="H7" s="275" t="s">
        <v>280</v>
      </c>
      <c r="I7" s="275" t="s">
        <v>281</v>
      </c>
      <c r="J7" s="275" t="s">
        <v>282</v>
      </c>
      <c r="K7" s="275" t="s">
        <v>279</v>
      </c>
      <c r="L7" s="275" t="s">
        <v>280</v>
      </c>
      <c r="M7" s="275" t="s">
        <v>281</v>
      </c>
      <c r="N7" s="275" t="s">
        <v>282</v>
      </c>
      <c r="O7" s="275" t="s">
        <v>279</v>
      </c>
      <c r="P7" s="275" t="s">
        <v>280</v>
      </c>
      <c r="Q7" s="275" t="s">
        <v>281</v>
      </c>
      <c r="R7" s="275" t="s">
        <v>282</v>
      </c>
      <c r="S7" s="939" t="s">
        <v>122</v>
      </c>
      <c r="T7" s="940"/>
    </row>
    <row r="8" spans="2:20" s="48" customFormat="1" ht="81.75" customHeight="1">
      <c r="B8" s="33">
        <v>1</v>
      </c>
      <c r="C8" s="34" t="s">
        <v>293</v>
      </c>
      <c r="D8" s="150" t="s">
        <v>34</v>
      </c>
      <c r="E8" s="151" t="s">
        <v>294</v>
      </c>
      <c r="F8" s="152" t="s">
        <v>295</v>
      </c>
      <c r="G8" s="289" t="s">
        <v>272</v>
      </c>
      <c r="H8" s="297"/>
      <c r="I8" s="297" t="s">
        <v>272</v>
      </c>
      <c r="J8" s="153"/>
      <c r="K8" s="153"/>
      <c r="L8" s="153"/>
      <c r="M8" s="153"/>
      <c r="N8" s="153"/>
      <c r="O8" s="153"/>
      <c r="P8" s="153"/>
      <c r="Q8" s="153"/>
      <c r="R8" s="44"/>
      <c r="S8" s="916" t="s">
        <v>296</v>
      </c>
      <c r="T8" s="917"/>
    </row>
    <row r="9" spans="2:20" s="48" customFormat="1" ht="94.5" customHeight="1">
      <c r="B9" s="33">
        <v>2</v>
      </c>
      <c r="C9" s="34" t="s">
        <v>297</v>
      </c>
      <c r="D9" s="156" t="s">
        <v>41</v>
      </c>
      <c r="E9" s="157" t="s">
        <v>298</v>
      </c>
      <c r="F9" s="158" t="s">
        <v>299</v>
      </c>
      <c r="G9" s="297" t="s">
        <v>272</v>
      </c>
      <c r="H9" s="297"/>
      <c r="I9" s="297" t="s">
        <v>272</v>
      </c>
      <c r="J9" s="159"/>
      <c r="K9" s="159"/>
      <c r="L9" s="159"/>
      <c r="M9" s="159"/>
      <c r="N9" s="159"/>
      <c r="O9" s="159"/>
      <c r="P9" s="159"/>
      <c r="Q9" s="159"/>
      <c r="R9" s="72"/>
      <c r="S9" s="918" t="s">
        <v>300</v>
      </c>
      <c r="T9" s="919"/>
    </row>
    <row r="10" spans="2:20" s="48" customFormat="1" ht="81.75" customHeight="1">
      <c r="B10" s="33">
        <v>3</v>
      </c>
      <c r="C10" s="34" t="s">
        <v>301</v>
      </c>
      <c r="D10" s="156" t="s">
        <v>48</v>
      </c>
      <c r="E10" s="161" t="s">
        <v>302</v>
      </c>
      <c r="F10" s="161" t="s">
        <v>303</v>
      </c>
      <c r="G10" s="297" t="s">
        <v>272</v>
      </c>
      <c r="H10" s="297"/>
      <c r="I10" s="297" t="s">
        <v>272</v>
      </c>
      <c r="J10" s="159"/>
      <c r="K10" s="159"/>
      <c r="L10" s="159"/>
      <c r="M10" s="159"/>
      <c r="N10" s="159"/>
      <c r="O10" s="159"/>
      <c r="P10" s="159"/>
      <c r="Q10" s="159"/>
      <c r="R10" s="72"/>
      <c r="S10" s="276"/>
      <c r="T10" s="277"/>
    </row>
    <row r="11" spans="2:20" s="48" customFormat="1" ht="81.75" customHeight="1">
      <c r="B11" s="60">
        <v>4</v>
      </c>
      <c r="C11" s="61" t="s">
        <v>304</v>
      </c>
      <c r="D11" s="156" t="s">
        <v>53</v>
      </c>
      <c r="E11" s="161" t="s">
        <v>305</v>
      </c>
      <c r="F11" s="161" t="s">
        <v>56</v>
      </c>
      <c r="G11" s="297" t="s">
        <v>272</v>
      </c>
      <c r="H11" s="297"/>
      <c r="I11" s="297" t="s">
        <v>272</v>
      </c>
      <c r="J11" s="159"/>
      <c r="K11" s="159"/>
      <c r="L11" s="159"/>
      <c r="M11" s="159"/>
      <c r="N11" s="159"/>
      <c r="O11" s="159"/>
      <c r="P11" s="159"/>
      <c r="Q11" s="159"/>
      <c r="R11" s="72"/>
      <c r="S11" s="276"/>
      <c r="T11" s="277"/>
    </row>
    <row r="12" spans="2:20" s="48" customFormat="1" ht="81.75" customHeight="1">
      <c r="B12" s="33">
        <v>5</v>
      </c>
      <c r="C12" s="34" t="s">
        <v>306</v>
      </c>
      <c r="D12" s="87" t="s">
        <v>60</v>
      </c>
      <c r="E12" s="161" t="s">
        <v>307</v>
      </c>
      <c r="F12" s="161" t="s">
        <v>308</v>
      </c>
      <c r="G12" s="297" t="s">
        <v>272</v>
      </c>
      <c r="H12" s="297"/>
      <c r="I12" s="297" t="s">
        <v>272</v>
      </c>
      <c r="J12" s="159"/>
      <c r="K12" s="159"/>
      <c r="L12" s="159"/>
      <c r="M12" s="159"/>
      <c r="N12" s="159"/>
      <c r="O12" s="159"/>
      <c r="P12" s="159"/>
      <c r="Q12" s="159"/>
      <c r="R12" s="72"/>
      <c r="S12" s="276"/>
      <c r="T12" s="277"/>
    </row>
    <row r="13" spans="2:20" s="48" customFormat="1" ht="81.75" customHeight="1">
      <c r="B13" s="33">
        <v>6</v>
      </c>
      <c r="C13" s="34" t="s">
        <v>309</v>
      </c>
      <c r="D13" s="156" t="s">
        <v>67</v>
      </c>
      <c r="E13" s="158" t="s">
        <v>310</v>
      </c>
      <c r="F13" s="161" t="s">
        <v>311</v>
      </c>
      <c r="G13" s="297" t="s">
        <v>272</v>
      </c>
      <c r="H13" s="297"/>
      <c r="I13" s="297" t="s">
        <v>272</v>
      </c>
      <c r="J13" s="159"/>
      <c r="K13" s="159"/>
      <c r="L13" s="159"/>
      <c r="M13" s="159"/>
      <c r="N13" s="159"/>
      <c r="O13" s="159"/>
      <c r="P13" s="159"/>
      <c r="Q13" s="159"/>
      <c r="R13" s="72"/>
      <c r="S13" s="276"/>
      <c r="T13" s="277"/>
    </row>
    <row r="14" spans="2:20" s="48" customFormat="1" ht="81.75" customHeight="1">
      <c r="B14" s="33">
        <v>7</v>
      </c>
      <c r="C14" s="75" t="s">
        <v>312</v>
      </c>
      <c r="D14" s="156" t="s">
        <v>74</v>
      </c>
      <c r="E14" s="158" t="s">
        <v>313</v>
      </c>
      <c r="F14" s="161" t="s">
        <v>314</v>
      </c>
      <c r="G14" s="297" t="s">
        <v>272</v>
      </c>
      <c r="H14" s="297"/>
      <c r="I14" s="297" t="s">
        <v>272</v>
      </c>
      <c r="J14" s="159"/>
      <c r="K14" s="159"/>
      <c r="L14" s="159"/>
      <c r="M14" s="159"/>
      <c r="N14" s="159"/>
      <c r="O14" s="159"/>
      <c r="P14" s="159"/>
      <c r="Q14" s="159"/>
      <c r="R14" s="72"/>
      <c r="S14" s="276"/>
      <c r="T14" s="277"/>
    </row>
    <row r="15" spans="2:20" s="48" customFormat="1" ht="81.75" customHeight="1">
      <c r="B15" s="33">
        <v>8</v>
      </c>
      <c r="C15" s="83" t="s">
        <v>315</v>
      </c>
      <c r="D15" s="156" t="s">
        <v>81</v>
      </c>
      <c r="E15" s="157" t="s">
        <v>316</v>
      </c>
      <c r="F15" s="157" t="s">
        <v>317</v>
      </c>
      <c r="G15" s="297" t="s">
        <v>272</v>
      </c>
      <c r="H15" s="297"/>
      <c r="I15" s="297" t="s">
        <v>272</v>
      </c>
      <c r="J15" s="159"/>
      <c r="K15" s="159"/>
      <c r="L15" s="159"/>
      <c r="M15" s="159"/>
      <c r="N15" s="159"/>
      <c r="O15" s="159"/>
      <c r="P15" s="159"/>
      <c r="Q15" s="159"/>
      <c r="R15" s="72"/>
      <c r="S15" s="276"/>
      <c r="T15" s="277"/>
    </row>
    <row r="16" spans="2:20" s="48" customFormat="1" ht="81.75" customHeight="1">
      <c r="B16" s="90">
        <v>9</v>
      </c>
      <c r="C16" s="91" t="s">
        <v>318</v>
      </c>
      <c r="D16" s="156" t="s">
        <v>88</v>
      </c>
      <c r="E16" s="158" t="s">
        <v>319</v>
      </c>
      <c r="F16" s="161" t="s">
        <v>320</v>
      </c>
      <c r="G16" s="297" t="s">
        <v>272</v>
      </c>
      <c r="H16" s="297"/>
      <c r="I16" s="297" t="s">
        <v>272</v>
      </c>
      <c r="J16" s="159"/>
      <c r="K16" s="159"/>
      <c r="L16" s="159"/>
      <c r="M16" s="159"/>
      <c r="N16" s="159"/>
      <c r="O16" s="159"/>
      <c r="P16" s="159"/>
      <c r="Q16" s="159"/>
      <c r="R16" s="72"/>
      <c r="S16" s="276"/>
      <c r="T16" s="277"/>
    </row>
    <row r="17" spans="2:20" s="48" customFormat="1" ht="81.75" customHeight="1">
      <c r="B17" s="100">
        <v>10</v>
      </c>
      <c r="C17" s="83" t="s">
        <v>321</v>
      </c>
      <c r="D17" s="156" t="s">
        <v>95</v>
      </c>
      <c r="E17" s="161" t="s">
        <v>322</v>
      </c>
      <c r="F17" s="161" t="s">
        <v>323</v>
      </c>
      <c r="G17" s="297" t="s">
        <v>272</v>
      </c>
      <c r="H17" s="297"/>
      <c r="I17" s="297" t="s">
        <v>272</v>
      </c>
      <c r="J17" s="159"/>
      <c r="K17" s="159"/>
      <c r="L17" s="159"/>
      <c r="M17" s="159"/>
      <c r="N17" s="159"/>
      <c r="O17" s="159"/>
      <c r="P17" s="159"/>
      <c r="Q17" s="159"/>
      <c r="R17" s="72"/>
      <c r="S17" s="276"/>
      <c r="T17" s="277"/>
    </row>
    <row r="18" spans="2:20" s="48" customFormat="1" ht="81.75" customHeight="1" thickBot="1">
      <c r="B18" s="110">
        <v>11</v>
      </c>
      <c r="C18" s="278" t="s">
        <v>324</v>
      </c>
      <c r="D18" s="118" t="s">
        <v>107</v>
      </c>
      <c r="E18" s="279" t="s">
        <v>108</v>
      </c>
      <c r="F18" s="279" t="s">
        <v>325</v>
      </c>
      <c r="G18" s="297" t="s">
        <v>272</v>
      </c>
      <c r="H18" s="297"/>
      <c r="I18" s="297" t="s">
        <v>272</v>
      </c>
      <c r="J18" s="280"/>
      <c r="K18" s="280"/>
      <c r="L18" s="280"/>
      <c r="M18" s="280"/>
      <c r="N18" s="280"/>
      <c r="O18" s="280"/>
      <c r="P18" s="280"/>
      <c r="Q18" s="280"/>
      <c r="R18" s="281"/>
      <c r="S18" s="276"/>
      <c r="T18" s="277"/>
    </row>
    <row r="19" spans="2:20" ht="17.25" thickBot="1">
      <c r="B19" s="282" t="s">
        <v>326</v>
      </c>
      <c r="C19" s="283"/>
      <c r="D19" s="287"/>
      <c r="E19" s="284"/>
      <c r="F19" s="920"/>
      <c r="G19" s="920"/>
      <c r="H19" s="920"/>
      <c r="I19" s="920"/>
      <c r="J19" s="920"/>
      <c r="K19" s="920"/>
      <c r="L19" s="920"/>
      <c r="M19" s="920"/>
      <c r="N19" s="920"/>
      <c r="O19" s="920"/>
      <c r="P19" s="920"/>
      <c r="Q19" s="920"/>
      <c r="R19" s="921"/>
      <c r="S19" s="285"/>
      <c r="T19" s="286"/>
    </row>
    <row r="20" spans="2:20" ht="18">
      <c r="E20" s="170"/>
    </row>
    <row r="21" spans="2:20" ht="18">
      <c r="E21" s="138"/>
      <c r="F21" s="138"/>
      <c r="M21" s="138"/>
    </row>
    <row r="22" spans="2:20" ht="18">
      <c r="E22" s="138"/>
    </row>
    <row r="23" spans="2:20" ht="18">
      <c r="E23" s="138"/>
      <c r="G23" s="138"/>
      <c r="H23" s="138"/>
      <c r="I23" s="138"/>
      <c r="J23" s="138"/>
      <c r="K23" s="138"/>
      <c r="L23" s="138"/>
      <c r="M23" s="138"/>
      <c r="N23" s="138"/>
      <c r="O23" s="138"/>
      <c r="P23" s="138"/>
      <c r="Q23" s="138"/>
      <c r="R23" s="138"/>
    </row>
  </sheetData>
  <mergeCells count="12">
    <mergeCell ref="C6:C7"/>
    <mergeCell ref="D6:E6"/>
    <mergeCell ref="G6:J6"/>
    <mergeCell ref="K6:N6"/>
    <mergeCell ref="O6:R6"/>
    <mergeCell ref="S7:T7"/>
    <mergeCell ref="S8:T8"/>
    <mergeCell ref="S9:T9"/>
    <mergeCell ref="F19:R19"/>
    <mergeCell ref="G4:R4"/>
    <mergeCell ref="E5:F5"/>
    <mergeCell ref="G5:R5"/>
  </mergeCells>
  <printOptions horizontalCentered="1"/>
  <pageMargins left="0" right="0" top="0.75" bottom="0" header="0" footer="0"/>
  <pageSetup paperSize="9" scale="46" orientation="landscape" horizontalDpi="0" verticalDpi="0"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theme="3" tint="0.79998168889431442"/>
  </sheetPr>
  <dimension ref="B1:T23"/>
  <sheetViews>
    <sheetView showGridLines="0" zoomScaleNormal="100" zoomScaleSheetLayoutView="80" workbookViewId="0">
      <selection activeCell="M9" sqref="M9"/>
    </sheetView>
  </sheetViews>
  <sheetFormatPr defaultColWidth="10.28515625" defaultRowHeight="16.5"/>
  <cols>
    <col min="1" max="1" width="3.42578125" style="14" customWidth="1"/>
    <col min="2" max="2" width="5.42578125" style="15" customWidth="1"/>
    <col min="3" max="3" width="25" style="13" customWidth="1"/>
    <col min="4" max="4" width="36.7109375" style="13" customWidth="1"/>
    <col min="5" max="5" width="39.42578125" style="13" customWidth="1"/>
    <col min="6" max="6" width="39.5703125" style="13" customWidth="1"/>
    <col min="7" max="18" width="8.85546875" style="13" customWidth="1"/>
    <col min="19" max="19" width="14.140625" style="14" customWidth="1"/>
    <col min="20" max="20" width="15.42578125" style="14" customWidth="1"/>
    <col min="21" max="262" width="10.28515625" style="14"/>
    <col min="263" max="263" width="3.42578125" style="14" customWidth="1"/>
    <col min="264" max="264" width="5.42578125" style="14" customWidth="1"/>
    <col min="265" max="265" width="25" style="14" customWidth="1"/>
    <col min="266" max="267" width="0" style="14" hidden="1" customWidth="1"/>
    <col min="268" max="271" width="39.42578125" style="14" customWidth="1"/>
    <col min="272" max="273" width="17.5703125" style="14" customWidth="1"/>
    <col min="274" max="274" width="27.5703125" style="14" customWidth="1"/>
    <col min="275" max="518" width="10.28515625" style="14"/>
    <col min="519" max="519" width="3.42578125" style="14" customWidth="1"/>
    <col min="520" max="520" width="5.42578125" style="14" customWidth="1"/>
    <col min="521" max="521" width="25" style="14" customWidth="1"/>
    <col min="522" max="523" width="0" style="14" hidden="1" customWidth="1"/>
    <col min="524" max="527" width="39.42578125" style="14" customWidth="1"/>
    <col min="528" max="529" width="17.5703125" style="14" customWidth="1"/>
    <col min="530" max="530" width="27.5703125" style="14" customWidth="1"/>
    <col min="531" max="774" width="10.28515625" style="14"/>
    <col min="775" max="775" width="3.42578125" style="14" customWidth="1"/>
    <col min="776" max="776" width="5.42578125" style="14" customWidth="1"/>
    <col min="777" max="777" width="25" style="14" customWidth="1"/>
    <col min="778" max="779" width="0" style="14" hidden="1" customWidth="1"/>
    <col min="780" max="783" width="39.42578125" style="14" customWidth="1"/>
    <col min="784" max="785" width="17.5703125" style="14" customWidth="1"/>
    <col min="786" max="786" width="27.5703125" style="14" customWidth="1"/>
    <col min="787" max="1030" width="10.28515625" style="14"/>
    <col min="1031" max="1031" width="3.42578125" style="14" customWidth="1"/>
    <col min="1032" max="1032" width="5.42578125" style="14" customWidth="1"/>
    <col min="1033" max="1033" width="25" style="14" customWidth="1"/>
    <col min="1034" max="1035" width="0" style="14" hidden="1" customWidth="1"/>
    <col min="1036" max="1039" width="39.42578125" style="14" customWidth="1"/>
    <col min="1040" max="1041" width="17.5703125" style="14" customWidth="1"/>
    <col min="1042" max="1042" width="27.5703125" style="14" customWidth="1"/>
    <col min="1043" max="1286" width="10.28515625" style="14"/>
    <col min="1287" max="1287" width="3.42578125" style="14" customWidth="1"/>
    <col min="1288" max="1288" width="5.42578125" style="14" customWidth="1"/>
    <col min="1289" max="1289" width="25" style="14" customWidth="1"/>
    <col min="1290" max="1291" width="0" style="14" hidden="1" customWidth="1"/>
    <col min="1292" max="1295" width="39.42578125" style="14" customWidth="1"/>
    <col min="1296" max="1297" width="17.5703125" style="14" customWidth="1"/>
    <col min="1298" max="1298" width="27.5703125" style="14" customWidth="1"/>
    <col min="1299" max="1542" width="10.28515625" style="14"/>
    <col min="1543" max="1543" width="3.42578125" style="14" customWidth="1"/>
    <col min="1544" max="1544" width="5.42578125" style="14" customWidth="1"/>
    <col min="1545" max="1545" width="25" style="14" customWidth="1"/>
    <col min="1546" max="1547" width="0" style="14" hidden="1" customWidth="1"/>
    <col min="1548" max="1551" width="39.42578125" style="14" customWidth="1"/>
    <col min="1552" max="1553" width="17.5703125" style="14" customWidth="1"/>
    <col min="1554" max="1554" width="27.5703125" style="14" customWidth="1"/>
    <col min="1555" max="1798" width="10.28515625" style="14"/>
    <col min="1799" max="1799" width="3.42578125" style="14" customWidth="1"/>
    <col min="1800" max="1800" width="5.42578125" style="14" customWidth="1"/>
    <col min="1801" max="1801" width="25" style="14" customWidth="1"/>
    <col min="1802" max="1803" width="0" style="14" hidden="1" customWidth="1"/>
    <col min="1804" max="1807" width="39.42578125" style="14" customWidth="1"/>
    <col min="1808" max="1809" width="17.5703125" style="14" customWidth="1"/>
    <col min="1810" max="1810" width="27.5703125" style="14" customWidth="1"/>
    <col min="1811" max="2054" width="10.28515625" style="14"/>
    <col min="2055" max="2055" width="3.42578125" style="14" customWidth="1"/>
    <col min="2056" max="2056" width="5.42578125" style="14" customWidth="1"/>
    <col min="2057" max="2057" width="25" style="14" customWidth="1"/>
    <col min="2058" max="2059" width="0" style="14" hidden="1" customWidth="1"/>
    <col min="2060" max="2063" width="39.42578125" style="14" customWidth="1"/>
    <col min="2064" max="2065" width="17.5703125" style="14" customWidth="1"/>
    <col min="2066" max="2066" width="27.5703125" style="14" customWidth="1"/>
    <col min="2067" max="2310" width="10.28515625" style="14"/>
    <col min="2311" max="2311" width="3.42578125" style="14" customWidth="1"/>
    <col min="2312" max="2312" width="5.42578125" style="14" customWidth="1"/>
    <col min="2313" max="2313" width="25" style="14" customWidth="1"/>
    <col min="2314" max="2315" width="0" style="14" hidden="1" customWidth="1"/>
    <col min="2316" max="2319" width="39.42578125" style="14" customWidth="1"/>
    <col min="2320" max="2321" width="17.5703125" style="14" customWidth="1"/>
    <col min="2322" max="2322" width="27.5703125" style="14" customWidth="1"/>
    <col min="2323" max="2566" width="10.28515625" style="14"/>
    <col min="2567" max="2567" width="3.42578125" style="14" customWidth="1"/>
    <col min="2568" max="2568" width="5.42578125" style="14" customWidth="1"/>
    <col min="2569" max="2569" width="25" style="14" customWidth="1"/>
    <col min="2570" max="2571" width="0" style="14" hidden="1" customWidth="1"/>
    <col min="2572" max="2575" width="39.42578125" style="14" customWidth="1"/>
    <col min="2576" max="2577" width="17.5703125" style="14" customWidth="1"/>
    <col min="2578" max="2578" width="27.5703125" style="14" customWidth="1"/>
    <col min="2579" max="2822" width="10.28515625" style="14"/>
    <col min="2823" max="2823" width="3.42578125" style="14" customWidth="1"/>
    <col min="2824" max="2824" width="5.42578125" style="14" customWidth="1"/>
    <col min="2825" max="2825" width="25" style="14" customWidth="1"/>
    <col min="2826" max="2827" width="0" style="14" hidden="1" customWidth="1"/>
    <col min="2828" max="2831" width="39.42578125" style="14" customWidth="1"/>
    <col min="2832" max="2833" width="17.5703125" style="14" customWidth="1"/>
    <col min="2834" max="2834" width="27.5703125" style="14" customWidth="1"/>
    <col min="2835" max="3078" width="10.28515625" style="14"/>
    <col min="3079" max="3079" width="3.42578125" style="14" customWidth="1"/>
    <col min="3080" max="3080" width="5.42578125" style="14" customWidth="1"/>
    <col min="3081" max="3081" width="25" style="14" customWidth="1"/>
    <col min="3082" max="3083" width="0" style="14" hidden="1" customWidth="1"/>
    <col min="3084" max="3087" width="39.42578125" style="14" customWidth="1"/>
    <col min="3088" max="3089" width="17.5703125" style="14" customWidth="1"/>
    <col min="3090" max="3090" width="27.5703125" style="14" customWidth="1"/>
    <col min="3091" max="3334" width="10.28515625" style="14"/>
    <col min="3335" max="3335" width="3.42578125" style="14" customWidth="1"/>
    <col min="3336" max="3336" width="5.42578125" style="14" customWidth="1"/>
    <col min="3337" max="3337" width="25" style="14" customWidth="1"/>
    <col min="3338" max="3339" width="0" style="14" hidden="1" customWidth="1"/>
    <col min="3340" max="3343" width="39.42578125" style="14" customWidth="1"/>
    <col min="3344" max="3345" width="17.5703125" style="14" customWidth="1"/>
    <col min="3346" max="3346" width="27.5703125" style="14" customWidth="1"/>
    <col min="3347" max="3590" width="10.28515625" style="14"/>
    <col min="3591" max="3591" width="3.42578125" style="14" customWidth="1"/>
    <col min="3592" max="3592" width="5.42578125" style="14" customWidth="1"/>
    <col min="3593" max="3593" width="25" style="14" customWidth="1"/>
    <col min="3594" max="3595" width="0" style="14" hidden="1" customWidth="1"/>
    <col min="3596" max="3599" width="39.42578125" style="14" customWidth="1"/>
    <col min="3600" max="3601" width="17.5703125" style="14" customWidth="1"/>
    <col min="3602" max="3602" width="27.5703125" style="14" customWidth="1"/>
    <col min="3603" max="3846" width="10.28515625" style="14"/>
    <col min="3847" max="3847" width="3.42578125" style="14" customWidth="1"/>
    <col min="3848" max="3848" width="5.42578125" style="14" customWidth="1"/>
    <col min="3849" max="3849" width="25" style="14" customWidth="1"/>
    <col min="3850" max="3851" width="0" style="14" hidden="1" customWidth="1"/>
    <col min="3852" max="3855" width="39.42578125" style="14" customWidth="1"/>
    <col min="3856" max="3857" width="17.5703125" style="14" customWidth="1"/>
    <col min="3858" max="3858" width="27.5703125" style="14" customWidth="1"/>
    <col min="3859" max="4102" width="10.28515625" style="14"/>
    <col min="4103" max="4103" width="3.42578125" style="14" customWidth="1"/>
    <col min="4104" max="4104" width="5.42578125" style="14" customWidth="1"/>
    <col min="4105" max="4105" width="25" style="14" customWidth="1"/>
    <col min="4106" max="4107" width="0" style="14" hidden="1" customWidth="1"/>
    <col min="4108" max="4111" width="39.42578125" style="14" customWidth="1"/>
    <col min="4112" max="4113" width="17.5703125" style="14" customWidth="1"/>
    <col min="4114" max="4114" width="27.5703125" style="14" customWidth="1"/>
    <col min="4115" max="4358" width="10.28515625" style="14"/>
    <col min="4359" max="4359" width="3.42578125" style="14" customWidth="1"/>
    <col min="4360" max="4360" width="5.42578125" style="14" customWidth="1"/>
    <col min="4361" max="4361" width="25" style="14" customWidth="1"/>
    <col min="4362" max="4363" width="0" style="14" hidden="1" customWidth="1"/>
    <col min="4364" max="4367" width="39.42578125" style="14" customWidth="1"/>
    <col min="4368" max="4369" width="17.5703125" style="14" customWidth="1"/>
    <col min="4370" max="4370" width="27.5703125" style="14" customWidth="1"/>
    <col min="4371" max="4614" width="10.28515625" style="14"/>
    <col min="4615" max="4615" width="3.42578125" style="14" customWidth="1"/>
    <col min="4616" max="4616" width="5.42578125" style="14" customWidth="1"/>
    <col min="4617" max="4617" width="25" style="14" customWidth="1"/>
    <col min="4618" max="4619" width="0" style="14" hidden="1" customWidth="1"/>
    <col min="4620" max="4623" width="39.42578125" style="14" customWidth="1"/>
    <col min="4624" max="4625" width="17.5703125" style="14" customWidth="1"/>
    <col min="4626" max="4626" width="27.5703125" style="14" customWidth="1"/>
    <col min="4627" max="4870" width="10.28515625" style="14"/>
    <col min="4871" max="4871" width="3.42578125" style="14" customWidth="1"/>
    <col min="4872" max="4872" width="5.42578125" style="14" customWidth="1"/>
    <col min="4873" max="4873" width="25" style="14" customWidth="1"/>
    <col min="4874" max="4875" width="0" style="14" hidden="1" customWidth="1"/>
    <col min="4876" max="4879" width="39.42578125" style="14" customWidth="1"/>
    <col min="4880" max="4881" width="17.5703125" style="14" customWidth="1"/>
    <col min="4882" max="4882" width="27.5703125" style="14" customWidth="1"/>
    <col min="4883" max="5126" width="10.28515625" style="14"/>
    <col min="5127" max="5127" width="3.42578125" style="14" customWidth="1"/>
    <col min="5128" max="5128" width="5.42578125" style="14" customWidth="1"/>
    <col min="5129" max="5129" width="25" style="14" customWidth="1"/>
    <col min="5130" max="5131" width="0" style="14" hidden="1" customWidth="1"/>
    <col min="5132" max="5135" width="39.42578125" style="14" customWidth="1"/>
    <col min="5136" max="5137" width="17.5703125" style="14" customWidth="1"/>
    <col min="5138" max="5138" width="27.5703125" style="14" customWidth="1"/>
    <col min="5139" max="5382" width="10.28515625" style="14"/>
    <col min="5383" max="5383" width="3.42578125" style="14" customWidth="1"/>
    <col min="5384" max="5384" width="5.42578125" style="14" customWidth="1"/>
    <col min="5385" max="5385" width="25" style="14" customWidth="1"/>
    <col min="5386" max="5387" width="0" style="14" hidden="1" customWidth="1"/>
    <col min="5388" max="5391" width="39.42578125" style="14" customWidth="1"/>
    <col min="5392" max="5393" width="17.5703125" style="14" customWidth="1"/>
    <col min="5394" max="5394" width="27.5703125" style="14" customWidth="1"/>
    <col min="5395" max="5638" width="10.28515625" style="14"/>
    <col min="5639" max="5639" width="3.42578125" style="14" customWidth="1"/>
    <col min="5640" max="5640" width="5.42578125" style="14" customWidth="1"/>
    <col min="5641" max="5641" width="25" style="14" customWidth="1"/>
    <col min="5642" max="5643" width="0" style="14" hidden="1" customWidth="1"/>
    <col min="5644" max="5647" width="39.42578125" style="14" customWidth="1"/>
    <col min="5648" max="5649" width="17.5703125" style="14" customWidth="1"/>
    <col min="5650" max="5650" width="27.5703125" style="14" customWidth="1"/>
    <col min="5651" max="5894" width="10.28515625" style="14"/>
    <col min="5895" max="5895" width="3.42578125" style="14" customWidth="1"/>
    <col min="5896" max="5896" width="5.42578125" style="14" customWidth="1"/>
    <col min="5897" max="5897" width="25" style="14" customWidth="1"/>
    <col min="5898" max="5899" width="0" style="14" hidden="1" customWidth="1"/>
    <col min="5900" max="5903" width="39.42578125" style="14" customWidth="1"/>
    <col min="5904" max="5905" width="17.5703125" style="14" customWidth="1"/>
    <col min="5906" max="5906" width="27.5703125" style="14" customWidth="1"/>
    <col min="5907" max="6150" width="10.28515625" style="14"/>
    <col min="6151" max="6151" width="3.42578125" style="14" customWidth="1"/>
    <col min="6152" max="6152" width="5.42578125" style="14" customWidth="1"/>
    <col min="6153" max="6153" width="25" style="14" customWidth="1"/>
    <col min="6154" max="6155" width="0" style="14" hidden="1" customWidth="1"/>
    <col min="6156" max="6159" width="39.42578125" style="14" customWidth="1"/>
    <col min="6160" max="6161" width="17.5703125" style="14" customWidth="1"/>
    <col min="6162" max="6162" width="27.5703125" style="14" customWidth="1"/>
    <col min="6163" max="6406" width="10.28515625" style="14"/>
    <col min="6407" max="6407" width="3.42578125" style="14" customWidth="1"/>
    <col min="6408" max="6408" width="5.42578125" style="14" customWidth="1"/>
    <col min="6409" max="6409" width="25" style="14" customWidth="1"/>
    <col min="6410" max="6411" width="0" style="14" hidden="1" customWidth="1"/>
    <col min="6412" max="6415" width="39.42578125" style="14" customWidth="1"/>
    <col min="6416" max="6417" width="17.5703125" style="14" customWidth="1"/>
    <col min="6418" max="6418" width="27.5703125" style="14" customWidth="1"/>
    <col min="6419" max="6662" width="10.28515625" style="14"/>
    <col min="6663" max="6663" width="3.42578125" style="14" customWidth="1"/>
    <col min="6664" max="6664" width="5.42578125" style="14" customWidth="1"/>
    <col min="6665" max="6665" width="25" style="14" customWidth="1"/>
    <col min="6666" max="6667" width="0" style="14" hidden="1" customWidth="1"/>
    <col min="6668" max="6671" width="39.42578125" style="14" customWidth="1"/>
    <col min="6672" max="6673" width="17.5703125" style="14" customWidth="1"/>
    <col min="6674" max="6674" width="27.5703125" style="14" customWidth="1"/>
    <col min="6675" max="6918" width="10.28515625" style="14"/>
    <col min="6919" max="6919" width="3.42578125" style="14" customWidth="1"/>
    <col min="6920" max="6920" width="5.42578125" style="14" customWidth="1"/>
    <col min="6921" max="6921" width="25" style="14" customWidth="1"/>
    <col min="6922" max="6923" width="0" style="14" hidden="1" customWidth="1"/>
    <col min="6924" max="6927" width="39.42578125" style="14" customWidth="1"/>
    <col min="6928" max="6929" width="17.5703125" style="14" customWidth="1"/>
    <col min="6930" max="6930" width="27.5703125" style="14" customWidth="1"/>
    <col min="6931" max="7174" width="10.28515625" style="14"/>
    <col min="7175" max="7175" width="3.42578125" style="14" customWidth="1"/>
    <col min="7176" max="7176" width="5.42578125" style="14" customWidth="1"/>
    <col min="7177" max="7177" width="25" style="14" customWidth="1"/>
    <col min="7178" max="7179" width="0" style="14" hidden="1" customWidth="1"/>
    <col min="7180" max="7183" width="39.42578125" style="14" customWidth="1"/>
    <col min="7184" max="7185" width="17.5703125" style="14" customWidth="1"/>
    <col min="7186" max="7186" width="27.5703125" style="14" customWidth="1"/>
    <col min="7187" max="7430" width="10.28515625" style="14"/>
    <col min="7431" max="7431" width="3.42578125" style="14" customWidth="1"/>
    <col min="7432" max="7432" width="5.42578125" style="14" customWidth="1"/>
    <col min="7433" max="7433" width="25" style="14" customWidth="1"/>
    <col min="7434" max="7435" width="0" style="14" hidden="1" customWidth="1"/>
    <col min="7436" max="7439" width="39.42578125" style="14" customWidth="1"/>
    <col min="7440" max="7441" width="17.5703125" style="14" customWidth="1"/>
    <col min="7442" max="7442" width="27.5703125" style="14" customWidth="1"/>
    <col min="7443" max="7686" width="10.28515625" style="14"/>
    <col min="7687" max="7687" width="3.42578125" style="14" customWidth="1"/>
    <col min="7688" max="7688" width="5.42578125" style="14" customWidth="1"/>
    <col min="7689" max="7689" width="25" style="14" customWidth="1"/>
    <col min="7690" max="7691" width="0" style="14" hidden="1" customWidth="1"/>
    <col min="7692" max="7695" width="39.42578125" style="14" customWidth="1"/>
    <col min="7696" max="7697" width="17.5703125" style="14" customWidth="1"/>
    <col min="7698" max="7698" width="27.5703125" style="14" customWidth="1"/>
    <col min="7699" max="7942" width="10.28515625" style="14"/>
    <col min="7943" max="7943" width="3.42578125" style="14" customWidth="1"/>
    <col min="7944" max="7944" width="5.42578125" style="14" customWidth="1"/>
    <col min="7945" max="7945" width="25" style="14" customWidth="1"/>
    <col min="7946" max="7947" width="0" style="14" hidden="1" customWidth="1"/>
    <col min="7948" max="7951" width="39.42578125" style="14" customWidth="1"/>
    <col min="7952" max="7953" width="17.5703125" style="14" customWidth="1"/>
    <col min="7954" max="7954" width="27.5703125" style="14" customWidth="1"/>
    <col min="7955" max="8198" width="10.28515625" style="14"/>
    <col min="8199" max="8199" width="3.42578125" style="14" customWidth="1"/>
    <col min="8200" max="8200" width="5.42578125" style="14" customWidth="1"/>
    <col min="8201" max="8201" width="25" style="14" customWidth="1"/>
    <col min="8202" max="8203" width="0" style="14" hidden="1" customWidth="1"/>
    <col min="8204" max="8207" width="39.42578125" style="14" customWidth="1"/>
    <col min="8208" max="8209" width="17.5703125" style="14" customWidth="1"/>
    <col min="8210" max="8210" width="27.5703125" style="14" customWidth="1"/>
    <col min="8211" max="8454" width="10.28515625" style="14"/>
    <col min="8455" max="8455" width="3.42578125" style="14" customWidth="1"/>
    <col min="8456" max="8456" width="5.42578125" style="14" customWidth="1"/>
    <col min="8457" max="8457" width="25" style="14" customWidth="1"/>
    <col min="8458" max="8459" width="0" style="14" hidden="1" customWidth="1"/>
    <col min="8460" max="8463" width="39.42578125" style="14" customWidth="1"/>
    <col min="8464" max="8465" width="17.5703125" style="14" customWidth="1"/>
    <col min="8466" max="8466" width="27.5703125" style="14" customWidth="1"/>
    <col min="8467" max="8710" width="10.28515625" style="14"/>
    <col min="8711" max="8711" width="3.42578125" style="14" customWidth="1"/>
    <col min="8712" max="8712" width="5.42578125" style="14" customWidth="1"/>
    <col min="8713" max="8713" width="25" style="14" customWidth="1"/>
    <col min="8714" max="8715" width="0" style="14" hidden="1" customWidth="1"/>
    <col min="8716" max="8719" width="39.42578125" style="14" customWidth="1"/>
    <col min="8720" max="8721" width="17.5703125" style="14" customWidth="1"/>
    <col min="8722" max="8722" width="27.5703125" style="14" customWidth="1"/>
    <col min="8723" max="8966" width="10.28515625" style="14"/>
    <col min="8967" max="8967" width="3.42578125" style="14" customWidth="1"/>
    <col min="8968" max="8968" width="5.42578125" style="14" customWidth="1"/>
    <col min="8969" max="8969" width="25" style="14" customWidth="1"/>
    <col min="8970" max="8971" width="0" style="14" hidden="1" customWidth="1"/>
    <col min="8972" max="8975" width="39.42578125" style="14" customWidth="1"/>
    <col min="8976" max="8977" width="17.5703125" style="14" customWidth="1"/>
    <col min="8978" max="8978" width="27.5703125" style="14" customWidth="1"/>
    <col min="8979" max="9222" width="10.28515625" style="14"/>
    <col min="9223" max="9223" width="3.42578125" style="14" customWidth="1"/>
    <col min="9224" max="9224" width="5.42578125" style="14" customWidth="1"/>
    <col min="9225" max="9225" width="25" style="14" customWidth="1"/>
    <col min="9226" max="9227" width="0" style="14" hidden="1" customWidth="1"/>
    <col min="9228" max="9231" width="39.42578125" style="14" customWidth="1"/>
    <col min="9232" max="9233" width="17.5703125" style="14" customWidth="1"/>
    <col min="9234" max="9234" width="27.5703125" style="14" customWidth="1"/>
    <col min="9235" max="9478" width="10.28515625" style="14"/>
    <col min="9479" max="9479" width="3.42578125" style="14" customWidth="1"/>
    <col min="9480" max="9480" width="5.42578125" style="14" customWidth="1"/>
    <col min="9481" max="9481" width="25" style="14" customWidth="1"/>
    <col min="9482" max="9483" width="0" style="14" hidden="1" customWidth="1"/>
    <col min="9484" max="9487" width="39.42578125" style="14" customWidth="1"/>
    <col min="9488" max="9489" width="17.5703125" style="14" customWidth="1"/>
    <col min="9490" max="9490" width="27.5703125" style="14" customWidth="1"/>
    <col min="9491" max="9734" width="10.28515625" style="14"/>
    <col min="9735" max="9735" width="3.42578125" style="14" customWidth="1"/>
    <col min="9736" max="9736" width="5.42578125" style="14" customWidth="1"/>
    <col min="9737" max="9737" width="25" style="14" customWidth="1"/>
    <col min="9738" max="9739" width="0" style="14" hidden="1" customWidth="1"/>
    <col min="9740" max="9743" width="39.42578125" style="14" customWidth="1"/>
    <col min="9744" max="9745" width="17.5703125" style="14" customWidth="1"/>
    <col min="9746" max="9746" width="27.5703125" style="14" customWidth="1"/>
    <col min="9747" max="9990" width="10.28515625" style="14"/>
    <col min="9991" max="9991" width="3.42578125" style="14" customWidth="1"/>
    <col min="9992" max="9992" width="5.42578125" style="14" customWidth="1"/>
    <col min="9993" max="9993" width="25" style="14" customWidth="1"/>
    <col min="9994" max="9995" width="0" style="14" hidden="1" customWidth="1"/>
    <col min="9996" max="9999" width="39.42578125" style="14" customWidth="1"/>
    <col min="10000" max="10001" width="17.5703125" style="14" customWidth="1"/>
    <col min="10002" max="10002" width="27.5703125" style="14" customWidth="1"/>
    <col min="10003" max="10246" width="10.28515625" style="14"/>
    <col min="10247" max="10247" width="3.42578125" style="14" customWidth="1"/>
    <col min="10248" max="10248" width="5.42578125" style="14" customWidth="1"/>
    <col min="10249" max="10249" width="25" style="14" customWidth="1"/>
    <col min="10250" max="10251" width="0" style="14" hidden="1" customWidth="1"/>
    <col min="10252" max="10255" width="39.42578125" style="14" customWidth="1"/>
    <col min="10256" max="10257" width="17.5703125" style="14" customWidth="1"/>
    <col min="10258" max="10258" width="27.5703125" style="14" customWidth="1"/>
    <col min="10259" max="10502" width="10.28515625" style="14"/>
    <col min="10503" max="10503" width="3.42578125" style="14" customWidth="1"/>
    <col min="10504" max="10504" width="5.42578125" style="14" customWidth="1"/>
    <col min="10505" max="10505" width="25" style="14" customWidth="1"/>
    <col min="10506" max="10507" width="0" style="14" hidden="1" customWidth="1"/>
    <col min="10508" max="10511" width="39.42578125" style="14" customWidth="1"/>
    <col min="10512" max="10513" width="17.5703125" style="14" customWidth="1"/>
    <col min="10514" max="10514" width="27.5703125" style="14" customWidth="1"/>
    <col min="10515" max="10758" width="10.28515625" style="14"/>
    <col min="10759" max="10759" width="3.42578125" style="14" customWidth="1"/>
    <col min="10760" max="10760" width="5.42578125" style="14" customWidth="1"/>
    <col min="10761" max="10761" width="25" style="14" customWidth="1"/>
    <col min="10762" max="10763" width="0" style="14" hidden="1" customWidth="1"/>
    <col min="10764" max="10767" width="39.42578125" style="14" customWidth="1"/>
    <col min="10768" max="10769" width="17.5703125" style="14" customWidth="1"/>
    <col min="10770" max="10770" width="27.5703125" style="14" customWidth="1"/>
    <col min="10771" max="11014" width="10.28515625" style="14"/>
    <col min="11015" max="11015" width="3.42578125" style="14" customWidth="1"/>
    <col min="11016" max="11016" width="5.42578125" style="14" customWidth="1"/>
    <col min="11017" max="11017" width="25" style="14" customWidth="1"/>
    <col min="11018" max="11019" width="0" style="14" hidden="1" customWidth="1"/>
    <col min="11020" max="11023" width="39.42578125" style="14" customWidth="1"/>
    <col min="11024" max="11025" width="17.5703125" style="14" customWidth="1"/>
    <col min="11026" max="11026" width="27.5703125" style="14" customWidth="1"/>
    <col min="11027" max="11270" width="10.28515625" style="14"/>
    <col min="11271" max="11271" width="3.42578125" style="14" customWidth="1"/>
    <col min="11272" max="11272" width="5.42578125" style="14" customWidth="1"/>
    <col min="11273" max="11273" width="25" style="14" customWidth="1"/>
    <col min="11274" max="11275" width="0" style="14" hidden="1" customWidth="1"/>
    <col min="11276" max="11279" width="39.42578125" style="14" customWidth="1"/>
    <col min="11280" max="11281" width="17.5703125" style="14" customWidth="1"/>
    <col min="11282" max="11282" width="27.5703125" style="14" customWidth="1"/>
    <col min="11283" max="11526" width="10.28515625" style="14"/>
    <col min="11527" max="11527" width="3.42578125" style="14" customWidth="1"/>
    <col min="11528" max="11528" width="5.42578125" style="14" customWidth="1"/>
    <col min="11529" max="11529" width="25" style="14" customWidth="1"/>
    <col min="11530" max="11531" width="0" style="14" hidden="1" customWidth="1"/>
    <col min="11532" max="11535" width="39.42578125" style="14" customWidth="1"/>
    <col min="11536" max="11537" width="17.5703125" style="14" customWidth="1"/>
    <col min="11538" max="11538" width="27.5703125" style="14" customWidth="1"/>
    <col min="11539" max="11782" width="10.28515625" style="14"/>
    <col min="11783" max="11783" width="3.42578125" style="14" customWidth="1"/>
    <col min="11784" max="11784" width="5.42578125" style="14" customWidth="1"/>
    <col min="11785" max="11785" width="25" style="14" customWidth="1"/>
    <col min="11786" max="11787" width="0" style="14" hidden="1" customWidth="1"/>
    <col min="11788" max="11791" width="39.42578125" style="14" customWidth="1"/>
    <col min="11792" max="11793" width="17.5703125" style="14" customWidth="1"/>
    <col min="11794" max="11794" width="27.5703125" style="14" customWidth="1"/>
    <col min="11795" max="12038" width="10.28515625" style="14"/>
    <col min="12039" max="12039" width="3.42578125" style="14" customWidth="1"/>
    <col min="12040" max="12040" width="5.42578125" style="14" customWidth="1"/>
    <col min="12041" max="12041" width="25" style="14" customWidth="1"/>
    <col min="12042" max="12043" width="0" style="14" hidden="1" customWidth="1"/>
    <col min="12044" max="12047" width="39.42578125" style="14" customWidth="1"/>
    <col min="12048" max="12049" width="17.5703125" style="14" customWidth="1"/>
    <col min="12050" max="12050" width="27.5703125" style="14" customWidth="1"/>
    <col min="12051" max="12294" width="10.28515625" style="14"/>
    <col min="12295" max="12295" width="3.42578125" style="14" customWidth="1"/>
    <col min="12296" max="12296" width="5.42578125" style="14" customWidth="1"/>
    <col min="12297" max="12297" width="25" style="14" customWidth="1"/>
    <col min="12298" max="12299" width="0" style="14" hidden="1" customWidth="1"/>
    <col min="12300" max="12303" width="39.42578125" style="14" customWidth="1"/>
    <col min="12304" max="12305" width="17.5703125" style="14" customWidth="1"/>
    <col min="12306" max="12306" width="27.5703125" style="14" customWidth="1"/>
    <col min="12307" max="12550" width="10.28515625" style="14"/>
    <col min="12551" max="12551" width="3.42578125" style="14" customWidth="1"/>
    <col min="12552" max="12552" width="5.42578125" style="14" customWidth="1"/>
    <col min="12553" max="12553" width="25" style="14" customWidth="1"/>
    <col min="12554" max="12555" width="0" style="14" hidden="1" customWidth="1"/>
    <col min="12556" max="12559" width="39.42578125" style="14" customWidth="1"/>
    <col min="12560" max="12561" width="17.5703125" style="14" customWidth="1"/>
    <col min="12562" max="12562" width="27.5703125" style="14" customWidth="1"/>
    <col min="12563" max="12806" width="10.28515625" style="14"/>
    <col min="12807" max="12807" width="3.42578125" style="14" customWidth="1"/>
    <col min="12808" max="12808" width="5.42578125" style="14" customWidth="1"/>
    <col min="12809" max="12809" width="25" style="14" customWidth="1"/>
    <col min="12810" max="12811" width="0" style="14" hidden="1" customWidth="1"/>
    <col min="12812" max="12815" width="39.42578125" style="14" customWidth="1"/>
    <col min="12816" max="12817" width="17.5703125" style="14" customWidth="1"/>
    <col min="12818" max="12818" width="27.5703125" style="14" customWidth="1"/>
    <col min="12819" max="13062" width="10.28515625" style="14"/>
    <col min="13063" max="13063" width="3.42578125" style="14" customWidth="1"/>
    <col min="13064" max="13064" width="5.42578125" style="14" customWidth="1"/>
    <col min="13065" max="13065" width="25" style="14" customWidth="1"/>
    <col min="13066" max="13067" width="0" style="14" hidden="1" customWidth="1"/>
    <col min="13068" max="13071" width="39.42578125" style="14" customWidth="1"/>
    <col min="13072" max="13073" width="17.5703125" style="14" customWidth="1"/>
    <col min="13074" max="13074" width="27.5703125" style="14" customWidth="1"/>
    <col min="13075" max="13318" width="10.28515625" style="14"/>
    <col min="13319" max="13319" width="3.42578125" style="14" customWidth="1"/>
    <col min="13320" max="13320" width="5.42578125" style="14" customWidth="1"/>
    <col min="13321" max="13321" width="25" style="14" customWidth="1"/>
    <col min="13322" max="13323" width="0" style="14" hidden="1" customWidth="1"/>
    <col min="13324" max="13327" width="39.42578125" style="14" customWidth="1"/>
    <col min="13328" max="13329" width="17.5703125" style="14" customWidth="1"/>
    <col min="13330" max="13330" width="27.5703125" style="14" customWidth="1"/>
    <col min="13331" max="13574" width="10.28515625" style="14"/>
    <col min="13575" max="13575" width="3.42578125" style="14" customWidth="1"/>
    <col min="13576" max="13576" width="5.42578125" style="14" customWidth="1"/>
    <col min="13577" max="13577" width="25" style="14" customWidth="1"/>
    <col min="13578" max="13579" width="0" style="14" hidden="1" customWidth="1"/>
    <col min="13580" max="13583" width="39.42578125" style="14" customWidth="1"/>
    <col min="13584" max="13585" width="17.5703125" style="14" customWidth="1"/>
    <col min="13586" max="13586" width="27.5703125" style="14" customWidth="1"/>
    <col min="13587" max="13830" width="10.28515625" style="14"/>
    <col min="13831" max="13831" width="3.42578125" style="14" customWidth="1"/>
    <col min="13832" max="13832" width="5.42578125" style="14" customWidth="1"/>
    <col min="13833" max="13833" width="25" style="14" customWidth="1"/>
    <col min="13834" max="13835" width="0" style="14" hidden="1" customWidth="1"/>
    <col min="13836" max="13839" width="39.42578125" style="14" customWidth="1"/>
    <col min="13840" max="13841" width="17.5703125" style="14" customWidth="1"/>
    <col min="13842" max="13842" width="27.5703125" style="14" customWidth="1"/>
    <col min="13843" max="14086" width="10.28515625" style="14"/>
    <col min="14087" max="14087" width="3.42578125" style="14" customWidth="1"/>
    <col min="14088" max="14088" width="5.42578125" style="14" customWidth="1"/>
    <col min="14089" max="14089" width="25" style="14" customWidth="1"/>
    <col min="14090" max="14091" width="0" style="14" hidden="1" customWidth="1"/>
    <col min="14092" max="14095" width="39.42578125" style="14" customWidth="1"/>
    <col min="14096" max="14097" width="17.5703125" style="14" customWidth="1"/>
    <col min="14098" max="14098" width="27.5703125" style="14" customWidth="1"/>
    <col min="14099" max="14342" width="10.28515625" style="14"/>
    <col min="14343" max="14343" width="3.42578125" style="14" customWidth="1"/>
    <col min="14344" max="14344" width="5.42578125" style="14" customWidth="1"/>
    <col min="14345" max="14345" width="25" style="14" customWidth="1"/>
    <col min="14346" max="14347" width="0" style="14" hidden="1" customWidth="1"/>
    <col min="14348" max="14351" width="39.42578125" style="14" customWidth="1"/>
    <col min="14352" max="14353" width="17.5703125" style="14" customWidth="1"/>
    <col min="14354" max="14354" width="27.5703125" style="14" customWidth="1"/>
    <col min="14355" max="14598" width="10.28515625" style="14"/>
    <col min="14599" max="14599" width="3.42578125" style="14" customWidth="1"/>
    <col min="14600" max="14600" width="5.42578125" style="14" customWidth="1"/>
    <col min="14601" max="14601" width="25" style="14" customWidth="1"/>
    <col min="14602" max="14603" width="0" style="14" hidden="1" customWidth="1"/>
    <col min="14604" max="14607" width="39.42578125" style="14" customWidth="1"/>
    <col min="14608" max="14609" width="17.5703125" style="14" customWidth="1"/>
    <col min="14610" max="14610" width="27.5703125" style="14" customWidth="1"/>
    <col min="14611" max="14854" width="10.28515625" style="14"/>
    <col min="14855" max="14855" width="3.42578125" style="14" customWidth="1"/>
    <col min="14856" max="14856" width="5.42578125" style="14" customWidth="1"/>
    <col min="14857" max="14857" width="25" style="14" customWidth="1"/>
    <col min="14858" max="14859" width="0" style="14" hidden="1" customWidth="1"/>
    <col min="14860" max="14863" width="39.42578125" style="14" customWidth="1"/>
    <col min="14864" max="14865" width="17.5703125" style="14" customWidth="1"/>
    <col min="14866" max="14866" width="27.5703125" style="14" customWidth="1"/>
    <col min="14867" max="15110" width="10.28515625" style="14"/>
    <col min="15111" max="15111" width="3.42578125" style="14" customWidth="1"/>
    <col min="15112" max="15112" width="5.42578125" style="14" customWidth="1"/>
    <col min="15113" max="15113" width="25" style="14" customWidth="1"/>
    <col min="15114" max="15115" width="0" style="14" hidden="1" customWidth="1"/>
    <col min="15116" max="15119" width="39.42578125" style="14" customWidth="1"/>
    <col min="15120" max="15121" width="17.5703125" style="14" customWidth="1"/>
    <col min="15122" max="15122" width="27.5703125" style="14" customWidth="1"/>
    <col min="15123" max="15366" width="10.28515625" style="14"/>
    <col min="15367" max="15367" width="3.42578125" style="14" customWidth="1"/>
    <col min="15368" max="15368" width="5.42578125" style="14" customWidth="1"/>
    <col min="15369" max="15369" width="25" style="14" customWidth="1"/>
    <col min="15370" max="15371" width="0" style="14" hidden="1" customWidth="1"/>
    <col min="15372" max="15375" width="39.42578125" style="14" customWidth="1"/>
    <col min="15376" max="15377" width="17.5703125" style="14" customWidth="1"/>
    <col min="15378" max="15378" width="27.5703125" style="14" customWidth="1"/>
    <col min="15379" max="15622" width="10.28515625" style="14"/>
    <col min="15623" max="15623" width="3.42578125" style="14" customWidth="1"/>
    <col min="15624" max="15624" width="5.42578125" style="14" customWidth="1"/>
    <col min="15625" max="15625" width="25" style="14" customWidth="1"/>
    <col min="15626" max="15627" width="0" style="14" hidden="1" customWidth="1"/>
    <col min="15628" max="15631" width="39.42578125" style="14" customWidth="1"/>
    <col min="15632" max="15633" width="17.5703125" style="14" customWidth="1"/>
    <col min="15634" max="15634" width="27.5703125" style="14" customWidth="1"/>
    <col min="15635" max="15878" width="10.28515625" style="14"/>
    <col min="15879" max="15879" width="3.42578125" style="14" customWidth="1"/>
    <col min="15880" max="15880" width="5.42578125" style="14" customWidth="1"/>
    <col min="15881" max="15881" width="25" style="14" customWidth="1"/>
    <col min="15882" max="15883" width="0" style="14" hidden="1" customWidth="1"/>
    <col min="15884" max="15887" width="39.42578125" style="14" customWidth="1"/>
    <col min="15888" max="15889" width="17.5703125" style="14" customWidth="1"/>
    <col min="15890" max="15890" width="27.5703125" style="14" customWidth="1"/>
    <col min="15891" max="16134" width="10.28515625" style="14"/>
    <col min="16135" max="16135" width="3.42578125" style="14" customWidth="1"/>
    <col min="16136" max="16136" width="5.42578125" style="14" customWidth="1"/>
    <col min="16137" max="16137" width="25" style="14" customWidth="1"/>
    <col min="16138" max="16139" width="0" style="14" hidden="1" customWidth="1"/>
    <col min="16140" max="16143" width="39.42578125" style="14" customWidth="1"/>
    <col min="16144" max="16145" width="17.5703125" style="14" customWidth="1"/>
    <col min="16146" max="16146" width="27.5703125" style="14" customWidth="1"/>
    <col min="16147" max="16384" width="10.28515625" style="14"/>
  </cols>
  <sheetData>
    <row r="1" spans="2:20" ht="30">
      <c r="B1" s="8"/>
      <c r="C1" s="9" t="s">
        <v>117</v>
      </c>
      <c r="D1" s="9"/>
      <c r="E1" s="11"/>
      <c r="F1" s="8"/>
    </row>
    <row r="2" spans="2:20" ht="30">
      <c r="B2" s="8"/>
      <c r="C2" s="9"/>
      <c r="D2" s="9"/>
      <c r="E2" s="8"/>
      <c r="F2" s="8"/>
    </row>
    <row r="3" spans="2:20" ht="30">
      <c r="B3" s="8"/>
      <c r="C3" s="9"/>
      <c r="D3" s="9"/>
      <c r="E3" s="8"/>
      <c r="F3" s="8"/>
    </row>
    <row r="4" spans="2:20" ht="30.75" thickBot="1">
      <c r="B4" s="8"/>
      <c r="C4" s="9"/>
      <c r="D4" s="9"/>
      <c r="E4" s="8"/>
      <c r="F4" s="8"/>
      <c r="G4" s="912"/>
      <c r="H4" s="912"/>
      <c r="I4" s="912"/>
      <c r="J4" s="912"/>
      <c r="K4" s="912"/>
      <c r="L4" s="912"/>
      <c r="M4" s="912"/>
      <c r="N4" s="912"/>
      <c r="O4" s="912"/>
      <c r="P4" s="912"/>
      <c r="Q4" s="912"/>
      <c r="R4" s="912"/>
    </row>
    <row r="5" spans="2:20" ht="18.75" thickBot="1">
      <c r="E5" s="870"/>
      <c r="F5" s="871"/>
      <c r="G5" s="913" t="s">
        <v>290</v>
      </c>
      <c r="H5" s="914"/>
      <c r="I5" s="914"/>
      <c r="J5" s="914"/>
      <c r="K5" s="914"/>
      <c r="L5" s="914"/>
      <c r="M5" s="914"/>
      <c r="N5" s="914"/>
      <c r="O5" s="914"/>
      <c r="P5" s="914"/>
      <c r="Q5" s="914"/>
      <c r="R5" s="915"/>
      <c r="S5" s="271"/>
      <c r="T5" s="272"/>
    </row>
    <row r="6" spans="2:20" ht="30" customHeight="1" thickBot="1">
      <c r="B6" s="18"/>
      <c r="C6" s="855" t="s">
        <v>291</v>
      </c>
      <c r="D6" s="941" t="s">
        <v>21</v>
      </c>
      <c r="E6" s="942"/>
      <c r="F6" s="244"/>
      <c r="G6" s="938">
        <v>44531</v>
      </c>
      <c r="H6" s="914"/>
      <c r="I6" s="914"/>
      <c r="J6" s="914"/>
      <c r="K6" s="913" t="s">
        <v>327</v>
      </c>
      <c r="L6" s="914"/>
      <c r="M6" s="914"/>
      <c r="N6" s="914"/>
      <c r="O6" s="913" t="s">
        <v>328</v>
      </c>
      <c r="P6" s="914"/>
      <c r="Q6" s="914"/>
      <c r="R6" s="915"/>
      <c r="S6" s="273"/>
      <c r="T6" s="274"/>
    </row>
    <row r="7" spans="2:20" ht="30" customHeight="1" thickBot="1">
      <c r="B7" s="23"/>
      <c r="C7" s="856"/>
      <c r="D7" s="144" t="s">
        <v>25</v>
      </c>
      <c r="E7" s="145" t="s">
        <v>292</v>
      </c>
      <c r="F7" s="147" t="s">
        <v>292</v>
      </c>
      <c r="G7" s="275" t="s">
        <v>279</v>
      </c>
      <c r="H7" s="275" t="s">
        <v>280</v>
      </c>
      <c r="I7" s="275" t="s">
        <v>281</v>
      </c>
      <c r="J7" s="275" t="s">
        <v>282</v>
      </c>
      <c r="K7" s="275" t="s">
        <v>279</v>
      </c>
      <c r="L7" s="275" t="s">
        <v>280</v>
      </c>
      <c r="M7" s="275" t="s">
        <v>281</v>
      </c>
      <c r="N7" s="275" t="s">
        <v>282</v>
      </c>
      <c r="O7" s="275" t="s">
        <v>279</v>
      </c>
      <c r="P7" s="275" t="s">
        <v>280</v>
      </c>
      <c r="Q7" s="275" t="s">
        <v>281</v>
      </c>
      <c r="R7" s="275" t="s">
        <v>282</v>
      </c>
      <c r="S7" s="939" t="s">
        <v>122</v>
      </c>
      <c r="T7" s="940"/>
    </row>
    <row r="8" spans="2:20" s="48" customFormat="1" ht="81.75" customHeight="1">
      <c r="B8" s="33">
        <v>1</v>
      </c>
      <c r="C8" s="34" t="s">
        <v>293</v>
      </c>
      <c r="D8" s="150" t="s">
        <v>34</v>
      </c>
      <c r="E8" s="151" t="s">
        <v>294</v>
      </c>
      <c r="F8" s="152" t="s">
        <v>295</v>
      </c>
      <c r="G8" s="298" t="s">
        <v>272</v>
      </c>
      <c r="H8" s="153"/>
      <c r="I8" s="298" t="s">
        <v>272</v>
      </c>
      <c r="J8" s="153"/>
      <c r="K8" s="153"/>
      <c r="L8" s="153"/>
      <c r="M8" s="153"/>
      <c r="N8" s="153"/>
      <c r="O8" s="153"/>
      <c r="P8" s="153"/>
      <c r="Q8" s="153"/>
      <c r="R8" s="44"/>
      <c r="S8" s="916" t="s">
        <v>296</v>
      </c>
      <c r="T8" s="917"/>
    </row>
    <row r="9" spans="2:20" s="48" customFormat="1" ht="94.5" customHeight="1">
      <c r="B9" s="33">
        <v>2</v>
      </c>
      <c r="C9" s="34" t="s">
        <v>297</v>
      </c>
      <c r="D9" s="156" t="s">
        <v>41</v>
      </c>
      <c r="E9" s="157" t="s">
        <v>298</v>
      </c>
      <c r="F9" s="158" t="s">
        <v>299</v>
      </c>
      <c r="G9" s="297" t="s">
        <v>272</v>
      </c>
      <c r="H9" s="159"/>
      <c r="I9" s="297" t="s">
        <v>272</v>
      </c>
      <c r="J9" s="159"/>
      <c r="K9" s="159"/>
      <c r="L9" s="159"/>
      <c r="M9" s="159"/>
      <c r="N9" s="159"/>
      <c r="O9" s="159"/>
      <c r="P9" s="159"/>
      <c r="Q9" s="159"/>
      <c r="R9" s="72"/>
      <c r="S9" s="918" t="s">
        <v>300</v>
      </c>
      <c r="T9" s="919"/>
    </row>
    <row r="10" spans="2:20" s="48" customFormat="1" ht="81.75" customHeight="1">
      <c r="B10" s="33">
        <v>3</v>
      </c>
      <c r="C10" s="34" t="s">
        <v>301</v>
      </c>
      <c r="D10" s="156" t="s">
        <v>48</v>
      </c>
      <c r="E10" s="161" t="s">
        <v>302</v>
      </c>
      <c r="F10" s="161" t="s">
        <v>303</v>
      </c>
      <c r="G10" s="297" t="s">
        <v>272</v>
      </c>
      <c r="H10" s="159"/>
      <c r="I10" s="297" t="s">
        <v>272</v>
      </c>
      <c r="J10" s="159"/>
      <c r="K10" s="159"/>
      <c r="L10" s="159"/>
      <c r="M10" s="159"/>
      <c r="N10" s="159"/>
      <c r="O10" s="159"/>
      <c r="P10" s="159"/>
      <c r="Q10" s="159"/>
      <c r="R10" s="72"/>
      <c r="S10" s="276"/>
      <c r="T10" s="277"/>
    </row>
    <row r="11" spans="2:20" s="48" customFormat="1" ht="81.75" customHeight="1">
      <c r="B11" s="60">
        <v>4</v>
      </c>
      <c r="C11" s="61" t="s">
        <v>304</v>
      </c>
      <c r="D11" s="156" t="s">
        <v>53</v>
      </c>
      <c r="E11" s="161" t="s">
        <v>305</v>
      </c>
      <c r="F11" s="161" t="s">
        <v>56</v>
      </c>
      <c r="G11" s="297" t="s">
        <v>272</v>
      </c>
      <c r="H11" s="159"/>
      <c r="I11" s="297" t="s">
        <v>272</v>
      </c>
      <c r="J11" s="159"/>
      <c r="K11" s="159"/>
      <c r="L11" s="159"/>
      <c r="M11" s="159"/>
      <c r="N11" s="159"/>
      <c r="O11" s="159"/>
      <c r="P11" s="159"/>
      <c r="Q11" s="159"/>
      <c r="R11" s="72"/>
      <c r="S11" s="276"/>
      <c r="T11" s="277"/>
    </row>
    <row r="12" spans="2:20" s="48" customFormat="1" ht="81.75" customHeight="1">
      <c r="B12" s="33">
        <v>5</v>
      </c>
      <c r="C12" s="34" t="s">
        <v>306</v>
      </c>
      <c r="D12" s="87" t="s">
        <v>60</v>
      </c>
      <c r="E12" s="161" t="s">
        <v>307</v>
      </c>
      <c r="F12" s="161" t="s">
        <v>308</v>
      </c>
      <c r="G12" s="297" t="s">
        <v>272</v>
      </c>
      <c r="H12" s="159"/>
      <c r="I12" s="297" t="s">
        <v>272</v>
      </c>
      <c r="J12" s="159"/>
      <c r="K12" s="159"/>
      <c r="L12" s="159"/>
      <c r="M12" s="159"/>
      <c r="N12" s="159"/>
      <c r="O12" s="159"/>
      <c r="P12" s="159"/>
      <c r="Q12" s="159"/>
      <c r="R12" s="72"/>
      <c r="S12" s="276"/>
      <c r="T12" s="277"/>
    </row>
    <row r="13" spans="2:20" s="48" customFormat="1" ht="81.75" customHeight="1">
      <c r="B13" s="33">
        <v>6</v>
      </c>
      <c r="C13" s="34" t="s">
        <v>309</v>
      </c>
      <c r="D13" s="156" t="s">
        <v>67</v>
      </c>
      <c r="E13" s="158" t="s">
        <v>310</v>
      </c>
      <c r="F13" s="161" t="s">
        <v>311</v>
      </c>
      <c r="G13" s="297" t="s">
        <v>272</v>
      </c>
      <c r="H13" s="159"/>
      <c r="I13" s="297" t="s">
        <v>272</v>
      </c>
      <c r="J13" s="159"/>
      <c r="K13" s="159"/>
      <c r="L13" s="159"/>
      <c r="M13" s="159"/>
      <c r="N13" s="159"/>
      <c r="O13" s="159"/>
      <c r="P13" s="159"/>
      <c r="Q13" s="159"/>
      <c r="R13" s="72"/>
      <c r="S13" s="276"/>
      <c r="T13" s="277"/>
    </row>
    <row r="14" spans="2:20" s="48" customFormat="1" ht="81.75" customHeight="1">
      <c r="B14" s="33">
        <v>7</v>
      </c>
      <c r="C14" s="75" t="s">
        <v>312</v>
      </c>
      <c r="D14" s="156" t="s">
        <v>74</v>
      </c>
      <c r="E14" s="158" t="s">
        <v>313</v>
      </c>
      <c r="F14" s="161" t="s">
        <v>314</v>
      </c>
      <c r="G14" s="297" t="s">
        <v>272</v>
      </c>
      <c r="H14" s="159"/>
      <c r="I14" s="297" t="s">
        <v>272</v>
      </c>
      <c r="J14" s="159"/>
      <c r="K14" s="159"/>
      <c r="L14" s="159"/>
      <c r="M14" s="159"/>
      <c r="N14" s="159"/>
      <c r="O14" s="159"/>
      <c r="P14" s="159"/>
      <c r="Q14" s="159"/>
      <c r="R14" s="72"/>
      <c r="S14" s="276"/>
      <c r="T14" s="277"/>
    </row>
    <row r="15" spans="2:20" s="48" customFormat="1" ht="81.75" customHeight="1">
      <c r="B15" s="33">
        <v>8</v>
      </c>
      <c r="C15" s="83" t="s">
        <v>315</v>
      </c>
      <c r="D15" s="156" t="s">
        <v>81</v>
      </c>
      <c r="E15" s="157" t="s">
        <v>316</v>
      </c>
      <c r="F15" s="157" t="s">
        <v>317</v>
      </c>
      <c r="G15" s="297" t="s">
        <v>272</v>
      </c>
      <c r="H15" s="159"/>
      <c r="I15" s="297" t="s">
        <v>272</v>
      </c>
      <c r="J15" s="159"/>
      <c r="K15" s="159"/>
      <c r="L15" s="159"/>
      <c r="M15" s="159"/>
      <c r="N15" s="159"/>
      <c r="O15" s="159"/>
      <c r="P15" s="159"/>
      <c r="Q15" s="159"/>
      <c r="R15" s="72"/>
      <c r="S15" s="276"/>
      <c r="T15" s="277"/>
    </row>
    <row r="16" spans="2:20" s="48" customFormat="1" ht="81.75" customHeight="1">
      <c r="B16" s="90">
        <v>9</v>
      </c>
      <c r="C16" s="91" t="s">
        <v>318</v>
      </c>
      <c r="D16" s="156" t="s">
        <v>88</v>
      </c>
      <c r="E16" s="158" t="s">
        <v>319</v>
      </c>
      <c r="F16" s="161" t="s">
        <v>320</v>
      </c>
      <c r="G16" s="297" t="s">
        <v>272</v>
      </c>
      <c r="H16" s="159"/>
      <c r="I16" s="297" t="s">
        <v>272</v>
      </c>
      <c r="J16" s="159"/>
      <c r="K16" s="159"/>
      <c r="L16" s="159"/>
      <c r="M16" s="159"/>
      <c r="N16" s="159"/>
      <c r="O16" s="159"/>
      <c r="P16" s="159"/>
      <c r="Q16" s="159"/>
      <c r="R16" s="72"/>
      <c r="S16" s="276"/>
      <c r="T16" s="277"/>
    </row>
    <row r="17" spans="2:20" s="48" customFormat="1" ht="81.75" customHeight="1">
      <c r="B17" s="100">
        <v>10</v>
      </c>
      <c r="C17" s="83" t="s">
        <v>321</v>
      </c>
      <c r="D17" s="156" t="s">
        <v>95</v>
      </c>
      <c r="E17" s="161" t="s">
        <v>322</v>
      </c>
      <c r="F17" s="161" t="s">
        <v>323</v>
      </c>
      <c r="G17" s="297" t="s">
        <v>272</v>
      </c>
      <c r="H17" s="159"/>
      <c r="I17" s="297" t="s">
        <v>272</v>
      </c>
      <c r="J17" s="159"/>
      <c r="K17" s="159"/>
      <c r="L17" s="159"/>
      <c r="M17" s="159"/>
      <c r="N17" s="159"/>
      <c r="O17" s="159"/>
      <c r="P17" s="159"/>
      <c r="Q17" s="159"/>
      <c r="R17" s="72"/>
      <c r="S17" s="276"/>
      <c r="T17" s="277"/>
    </row>
    <row r="18" spans="2:20" s="48" customFormat="1" ht="81.75" customHeight="1" thickBot="1">
      <c r="B18" s="110">
        <v>11</v>
      </c>
      <c r="C18" s="278" t="s">
        <v>324</v>
      </c>
      <c r="D18" s="118" t="s">
        <v>107</v>
      </c>
      <c r="E18" s="279" t="s">
        <v>108</v>
      </c>
      <c r="F18" s="279" t="s">
        <v>325</v>
      </c>
      <c r="G18" s="297" t="s">
        <v>272</v>
      </c>
      <c r="H18" s="280"/>
      <c r="I18" s="297" t="s">
        <v>272</v>
      </c>
      <c r="J18" s="280"/>
      <c r="K18" s="280"/>
      <c r="L18" s="280"/>
      <c r="M18" s="280"/>
      <c r="N18" s="280"/>
      <c r="O18" s="280"/>
      <c r="P18" s="280"/>
      <c r="Q18" s="280"/>
      <c r="R18" s="281"/>
      <c r="S18" s="276"/>
      <c r="T18" s="277"/>
    </row>
    <row r="19" spans="2:20" ht="17.25" thickBot="1">
      <c r="B19" s="282" t="s">
        <v>326</v>
      </c>
      <c r="C19" s="283"/>
      <c r="D19" s="287"/>
      <c r="E19" s="284"/>
      <c r="F19" s="920"/>
      <c r="G19" s="920"/>
      <c r="H19" s="920"/>
      <c r="I19" s="920"/>
      <c r="J19" s="920"/>
      <c r="K19" s="920"/>
      <c r="L19" s="920"/>
      <c r="M19" s="920"/>
      <c r="N19" s="920"/>
      <c r="O19" s="920"/>
      <c r="P19" s="920"/>
      <c r="Q19" s="920"/>
      <c r="R19" s="921"/>
      <c r="S19" s="285"/>
      <c r="T19" s="286"/>
    </row>
    <row r="20" spans="2:20" ht="18">
      <c r="E20" s="170"/>
    </row>
    <row r="21" spans="2:20" ht="18">
      <c r="E21" s="138"/>
      <c r="F21" s="138"/>
      <c r="M21" s="138"/>
    </row>
    <row r="22" spans="2:20" ht="18">
      <c r="E22" s="138"/>
    </row>
    <row r="23" spans="2:20" ht="18">
      <c r="E23" s="138"/>
      <c r="G23" s="138"/>
      <c r="H23" s="138"/>
      <c r="I23" s="138"/>
      <c r="J23" s="138"/>
      <c r="K23" s="138"/>
      <c r="L23" s="138"/>
      <c r="M23" s="138"/>
      <c r="N23" s="138"/>
      <c r="O23" s="138"/>
      <c r="P23" s="138"/>
      <c r="Q23" s="138"/>
      <c r="R23" s="138"/>
    </row>
  </sheetData>
  <mergeCells count="12">
    <mergeCell ref="C6:C7"/>
    <mergeCell ref="D6:E6"/>
    <mergeCell ref="G6:J6"/>
    <mergeCell ref="K6:N6"/>
    <mergeCell ref="O6:R6"/>
    <mergeCell ref="S7:T7"/>
    <mergeCell ref="S8:T8"/>
    <mergeCell ref="S9:T9"/>
    <mergeCell ref="F19:R19"/>
    <mergeCell ref="G4:R4"/>
    <mergeCell ref="E5:F5"/>
    <mergeCell ref="G5:R5"/>
  </mergeCells>
  <printOptions horizontalCentered="1"/>
  <pageMargins left="0" right="0" top="0.75" bottom="0" header="0" footer="0"/>
  <pageSetup paperSize="9" scale="46" orientation="landscape" horizontalDpi="0" verticalDpi="0"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theme="3" tint="0.79998168889431442"/>
  </sheetPr>
  <dimension ref="B1:T23"/>
  <sheetViews>
    <sheetView showGridLines="0" zoomScaleNormal="100" zoomScaleSheetLayoutView="80" workbookViewId="0">
      <selection activeCell="M9" sqref="M9"/>
    </sheetView>
  </sheetViews>
  <sheetFormatPr defaultColWidth="10.28515625" defaultRowHeight="16.5"/>
  <cols>
    <col min="1" max="1" width="3.42578125" style="14" customWidth="1"/>
    <col min="2" max="2" width="5.42578125" style="15" customWidth="1"/>
    <col min="3" max="3" width="25" style="13" customWidth="1"/>
    <col min="4" max="4" width="36.7109375" style="13" customWidth="1"/>
    <col min="5" max="5" width="39.42578125" style="13" customWidth="1"/>
    <col min="6" max="6" width="39.5703125" style="13" customWidth="1"/>
    <col min="7" max="18" width="8.85546875" style="13" customWidth="1"/>
    <col min="19" max="19" width="14.140625" style="14" customWidth="1"/>
    <col min="20" max="20" width="15.42578125" style="14" customWidth="1"/>
    <col min="21" max="262" width="10.28515625" style="14"/>
    <col min="263" max="263" width="3.42578125" style="14" customWidth="1"/>
    <col min="264" max="264" width="5.42578125" style="14" customWidth="1"/>
    <col min="265" max="265" width="25" style="14" customWidth="1"/>
    <col min="266" max="267" width="0" style="14" hidden="1" customWidth="1"/>
    <col min="268" max="271" width="39.42578125" style="14" customWidth="1"/>
    <col min="272" max="273" width="17.5703125" style="14" customWidth="1"/>
    <col min="274" max="274" width="27.5703125" style="14" customWidth="1"/>
    <col min="275" max="518" width="10.28515625" style="14"/>
    <col min="519" max="519" width="3.42578125" style="14" customWidth="1"/>
    <col min="520" max="520" width="5.42578125" style="14" customWidth="1"/>
    <col min="521" max="521" width="25" style="14" customWidth="1"/>
    <col min="522" max="523" width="0" style="14" hidden="1" customWidth="1"/>
    <col min="524" max="527" width="39.42578125" style="14" customWidth="1"/>
    <col min="528" max="529" width="17.5703125" style="14" customWidth="1"/>
    <col min="530" max="530" width="27.5703125" style="14" customWidth="1"/>
    <col min="531" max="774" width="10.28515625" style="14"/>
    <col min="775" max="775" width="3.42578125" style="14" customWidth="1"/>
    <col min="776" max="776" width="5.42578125" style="14" customWidth="1"/>
    <col min="777" max="777" width="25" style="14" customWidth="1"/>
    <col min="778" max="779" width="0" style="14" hidden="1" customWidth="1"/>
    <col min="780" max="783" width="39.42578125" style="14" customWidth="1"/>
    <col min="784" max="785" width="17.5703125" style="14" customWidth="1"/>
    <col min="786" max="786" width="27.5703125" style="14" customWidth="1"/>
    <col min="787" max="1030" width="10.28515625" style="14"/>
    <col min="1031" max="1031" width="3.42578125" style="14" customWidth="1"/>
    <col min="1032" max="1032" width="5.42578125" style="14" customWidth="1"/>
    <col min="1033" max="1033" width="25" style="14" customWidth="1"/>
    <col min="1034" max="1035" width="0" style="14" hidden="1" customWidth="1"/>
    <col min="1036" max="1039" width="39.42578125" style="14" customWidth="1"/>
    <col min="1040" max="1041" width="17.5703125" style="14" customWidth="1"/>
    <col min="1042" max="1042" width="27.5703125" style="14" customWidth="1"/>
    <col min="1043" max="1286" width="10.28515625" style="14"/>
    <col min="1287" max="1287" width="3.42578125" style="14" customWidth="1"/>
    <col min="1288" max="1288" width="5.42578125" style="14" customWidth="1"/>
    <col min="1289" max="1289" width="25" style="14" customWidth="1"/>
    <col min="1290" max="1291" width="0" style="14" hidden="1" customWidth="1"/>
    <col min="1292" max="1295" width="39.42578125" style="14" customWidth="1"/>
    <col min="1296" max="1297" width="17.5703125" style="14" customWidth="1"/>
    <col min="1298" max="1298" width="27.5703125" style="14" customWidth="1"/>
    <col min="1299" max="1542" width="10.28515625" style="14"/>
    <col min="1543" max="1543" width="3.42578125" style="14" customWidth="1"/>
    <col min="1544" max="1544" width="5.42578125" style="14" customWidth="1"/>
    <col min="1545" max="1545" width="25" style="14" customWidth="1"/>
    <col min="1546" max="1547" width="0" style="14" hidden="1" customWidth="1"/>
    <col min="1548" max="1551" width="39.42578125" style="14" customWidth="1"/>
    <col min="1552" max="1553" width="17.5703125" style="14" customWidth="1"/>
    <col min="1554" max="1554" width="27.5703125" style="14" customWidth="1"/>
    <col min="1555" max="1798" width="10.28515625" style="14"/>
    <col min="1799" max="1799" width="3.42578125" style="14" customWidth="1"/>
    <col min="1800" max="1800" width="5.42578125" style="14" customWidth="1"/>
    <col min="1801" max="1801" width="25" style="14" customWidth="1"/>
    <col min="1802" max="1803" width="0" style="14" hidden="1" customWidth="1"/>
    <col min="1804" max="1807" width="39.42578125" style="14" customWidth="1"/>
    <col min="1808" max="1809" width="17.5703125" style="14" customWidth="1"/>
    <col min="1810" max="1810" width="27.5703125" style="14" customWidth="1"/>
    <col min="1811" max="2054" width="10.28515625" style="14"/>
    <col min="2055" max="2055" width="3.42578125" style="14" customWidth="1"/>
    <col min="2056" max="2056" width="5.42578125" style="14" customWidth="1"/>
    <col min="2057" max="2057" width="25" style="14" customWidth="1"/>
    <col min="2058" max="2059" width="0" style="14" hidden="1" customWidth="1"/>
    <col min="2060" max="2063" width="39.42578125" style="14" customWidth="1"/>
    <col min="2064" max="2065" width="17.5703125" style="14" customWidth="1"/>
    <col min="2066" max="2066" width="27.5703125" style="14" customWidth="1"/>
    <col min="2067" max="2310" width="10.28515625" style="14"/>
    <col min="2311" max="2311" width="3.42578125" style="14" customWidth="1"/>
    <col min="2312" max="2312" width="5.42578125" style="14" customWidth="1"/>
    <col min="2313" max="2313" width="25" style="14" customWidth="1"/>
    <col min="2314" max="2315" width="0" style="14" hidden="1" customWidth="1"/>
    <col min="2316" max="2319" width="39.42578125" style="14" customWidth="1"/>
    <col min="2320" max="2321" width="17.5703125" style="14" customWidth="1"/>
    <col min="2322" max="2322" width="27.5703125" style="14" customWidth="1"/>
    <col min="2323" max="2566" width="10.28515625" style="14"/>
    <col min="2567" max="2567" width="3.42578125" style="14" customWidth="1"/>
    <col min="2568" max="2568" width="5.42578125" style="14" customWidth="1"/>
    <col min="2569" max="2569" width="25" style="14" customWidth="1"/>
    <col min="2570" max="2571" width="0" style="14" hidden="1" customWidth="1"/>
    <col min="2572" max="2575" width="39.42578125" style="14" customWidth="1"/>
    <col min="2576" max="2577" width="17.5703125" style="14" customWidth="1"/>
    <col min="2578" max="2578" width="27.5703125" style="14" customWidth="1"/>
    <col min="2579" max="2822" width="10.28515625" style="14"/>
    <col min="2823" max="2823" width="3.42578125" style="14" customWidth="1"/>
    <col min="2824" max="2824" width="5.42578125" style="14" customWidth="1"/>
    <col min="2825" max="2825" width="25" style="14" customWidth="1"/>
    <col min="2826" max="2827" width="0" style="14" hidden="1" customWidth="1"/>
    <col min="2828" max="2831" width="39.42578125" style="14" customWidth="1"/>
    <col min="2832" max="2833" width="17.5703125" style="14" customWidth="1"/>
    <col min="2834" max="2834" width="27.5703125" style="14" customWidth="1"/>
    <col min="2835" max="3078" width="10.28515625" style="14"/>
    <col min="3079" max="3079" width="3.42578125" style="14" customWidth="1"/>
    <col min="3080" max="3080" width="5.42578125" style="14" customWidth="1"/>
    <col min="3081" max="3081" width="25" style="14" customWidth="1"/>
    <col min="3082" max="3083" width="0" style="14" hidden="1" customWidth="1"/>
    <col min="3084" max="3087" width="39.42578125" style="14" customWidth="1"/>
    <col min="3088" max="3089" width="17.5703125" style="14" customWidth="1"/>
    <col min="3090" max="3090" width="27.5703125" style="14" customWidth="1"/>
    <col min="3091" max="3334" width="10.28515625" style="14"/>
    <col min="3335" max="3335" width="3.42578125" style="14" customWidth="1"/>
    <col min="3336" max="3336" width="5.42578125" style="14" customWidth="1"/>
    <col min="3337" max="3337" width="25" style="14" customWidth="1"/>
    <col min="3338" max="3339" width="0" style="14" hidden="1" customWidth="1"/>
    <col min="3340" max="3343" width="39.42578125" style="14" customWidth="1"/>
    <col min="3344" max="3345" width="17.5703125" style="14" customWidth="1"/>
    <col min="3346" max="3346" width="27.5703125" style="14" customWidth="1"/>
    <col min="3347" max="3590" width="10.28515625" style="14"/>
    <col min="3591" max="3591" width="3.42578125" style="14" customWidth="1"/>
    <col min="3592" max="3592" width="5.42578125" style="14" customWidth="1"/>
    <col min="3593" max="3593" width="25" style="14" customWidth="1"/>
    <col min="3594" max="3595" width="0" style="14" hidden="1" customWidth="1"/>
    <col min="3596" max="3599" width="39.42578125" style="14" customWidth="1"/>
    <col min="3600" max="3601" width="17.5703125" style="14" customWidth="1"/>
    <col min="3602" max="3602" width="27.5703125" style="14" customWidth="1"/>
    <col min="3603" max="3846" width="10.28515625" style="14"/>
    <col min="3847" max="3847" width="3.42578125" style="14" customWidth="1"/>
    <col min="3848" max="3848" width="5.42578125" style="14" customWidth="1"/>
    <col min="3849" max="3849" width="25" style="14" customWidth="1"/>
    <col min="3850" max="3851" width="0" style="14" hidden="1" customWidth="1"/>
    <col min="3852" max="3855" width="39.42578125" style="14" customWidth="1"/>
    <col min="3856" max="3857" width="17.5703125" style="14" customWidth="1"/>
    <col min="3858" max="3858" width="27.5703125" style="14" customWidth="1"/>
    <col min="3859" max="4102" width="10.28515625" style="14"/>
    <col min="4103" max="4103" width="3.42578125" style="14" customWidth="1"/>
    <col min="4104" max="4104" width="5.42578125" style="14" customWidth="1"/>
    <col min="4105" max="4105" width="25" style="14" customWidth="1"/>
    <col min="4106" max="4107" width="0" style="14" hidden="1" customWidth="1"/>
    <col min="4108" max="4111" width="39.42578125" style="14" customWidth="1"/>
    <col min="4112" max="4113" width="17.5703125" style="14" customWidth="1"/>
    <col min="4114" max="4114" width="27.5703125" style="14" customWidth="1"/>
    <col min="4115" max="4358" width="10.28515625" style="14"/>
    <col min="4359" max="4359" width="3.42578125" style="14" customWidth="1"/>
    <col min="4360" max="4360" width="5.42578125" style="14" customWidth="1"/>
    <col min="4361" max="4361" width="25" style="14" customWidth="1"/>
    <col min="4362" max="4363" width="0" style="14" hidden="1" customWidth="1"/>
    <col min="4364" max="4367" width="39.42578125" style="14" customWidth="1"/>
    <col min="4368" max="4369" width="17.5703125" style="14" customWidth="1"/>
    <col min="4370" max="4370" width="27.5703125" style="14" customWidth="1"/>
    <col min="4371" max="4614" width="10.28515625" style="14"/>
    <col min="4615" max="4615" width="3.42578125" style="14" customWidth="1"/>
    <col min="4616" max="4616" width="5.42578125" style="14" customWidth="1"/>
    <col min="4617" max="4617" width="25" style="14" customWidth="1"/>
    <col min="4618" max="4619" width="0" style="14" hidden="1" customWidth="1"/>
    <col min="4620" max="4623" width="39.42578125" style="14" customWidth="1"/>
    <col min="4624" max="4625" width="17.5703125" style="14" customWidth="1"/>
    <col min="4626" max="4626" width="27.5703125" style="14" customWidth="1"/>
    <col min="4627" max="4870" width="10.28515625" style="14"/>
    <col min="4871" max="4871" width="3.42578125" style="14" customWidth="1"/>
    <col min="4872" max="4872" width="5.42578125" style="14" customWidth="1"/>
    <col min="4873" max="4873" width="25" style="14" customWidth="1"/>
    <col min="4874" max="4875" width="0" style="14" hidden="1" customWidth="1"/>
    <col min="4876" max="4879" width="39.42578125" style="14" customWidth="1"/>
    <col min="4880" max="4881" width="17.5703125" style="14" customWidth="1"/>
    <col min="4882" max="4882" width="27.5703125" style="14" customWidth="1"/>
    <col min="4883" max="5126" width="10.28515625" style="14"/>
    <col min="5127" max="5127" width="3.42578125" style="14" customWidth="1"/>
    <col min="5128" max="5128" width="5.42578125" style="14" customWidth="1"/>
    <col min="5129" max="5129" width="25" style="14" customWidth="1"/>
    <col min="5130" max="5131" width="0" style="14" hidden="1" customWidth="1"/>
    <col min="5132" max="5135" width="39.42578125" style="14" customWidth="1"/>
    <col min="5136" max="5137" width="17.5703125" style="14" customWidth="1"/>
    <col min="5138" max="5138" width="27.5703125" style="14" customWidth="1"/>
    <col min="5139" max="5382" width="10.28515625" style="14"/>
    <col min="5383" max="5383" width="3.42578125" style="14" customWidth="1"/>
    <col min="5384" max="5384" width="5.42578125" style="14" customWidth="1"/>
    <col min="5385" max="5385" width="25" style="14" customWidth="1"/>
    <col min="5386" max="5387" width="0" style="14" hidden="1" customWidth="1"/>
    <col min="5388" max="5391" width="39.42578125" style="14" customWidth="1"/>
    <col min="5392" max="5393" width="17.5703125" style="14" customWidth="1"/>
    <col min="5394" max="5394" width="27.5703125" style="14" customWidth="1"/>
    <col min="5395" max="5638" width="10.28515625" style="14"/>
    <col min="5639" max="5639" width="3.42578125" style="14" customWidth="1"/>
    <col min="5640" max="5640" width="5.42578125" style="14" customWidth="1"/>
    <col min="5641" max="5641" width="25" style="14" customWidth="1"/>
    <col min="5642" max="5643" width="0" style="14" hidden="1" customWidth="1"/>
    <col min="5644" max="5647" width="39.42578125" style="14" customWidth="1"/>
    <col min="5648" max="5649" width="17.5703125" style="14" customWidth="1"/>
    <col min="5650" max="5650" width="27.5703125" style="14" customWidth="1"/>
    <col min="5651" max="5894" width="10.28515625" style="14"/>
    <col min="5895" max="5895" width="3.42578125" style="14" customWidth="1"/>
    <col min="5896" max="5896" width="5.42578125" style="14" customWidth="1"/>
    <col min="5897" max="5897" width="25" style="14" customWidth="1"/>
    <col min="5898" max="5899" width="0" style="14" hidden="1" customWidth="1"/>
    <col min="5900" max="5903" width="39.42578125" style="14" customWidth="1"/>
    <col min="5904" max="5905" width="17.5703125" style="14" customWidth="1"/>
    <col min="5906" max="5906" width="27.5703125" style="14" customWidth="1"/>
    <col min="5907" max="6150" width="10.28515625" style="14"/>
    <col min="6151" max="6151" width="3.42578125" style="14" customWidth="1"/>
    <col min="6152" max="6152" width="5.42578125" style="14" customWidth="1"/>
    <col min="6153" max="6153" width="25" style="14" customWidth="1"/>
    <col min="6154" max="6155" width="0" style="14" hidden="1" customWidth="1"/>
    <col min="6156" max="6159" width="39.42578125" style="14" customWidth="1"/>
    <col min="6160" max="6161" width="17.5703125" style="14" customWidth="1"/>
    <col min="6162" max="6162" width="27.5703125" style="14" customWidth="1"/>
    <col min="6163" max="6406" width="10.28515625" style="14"/>
    <col min="6407" max="6407" width="3.42578125" style="14" customWidth="1"/>
    <col min="6408" max="6408" width="5.42578125" style="14" customWidth="1"/>
    <col min="6409" max="6409" width="25" style="14" customWidth="1"/>
    <col min="6410" max="6411" width="0" style="14" hidden="1" customWidth="1"/>
    <col min="6412" max="6415" width="39.42578125" style="14" customWidth="1"/>
    <col min="6416" max="6417" width="17.5703125" style="14" customWidth="1"/>
    <col min="6418" max="6418" width="27.5703125" style="14" customWidth="1"/>
    <col min="6419" max="6662" width="10.28515625" style="14"/>
    <col min="6663" max="6663" width="3.42578125" style="14" customWidth="1"/>
    <col min="6664" max="6664" width="5.42578125" style="14" customWidth="1"/>
    <col min="6665" max="6665" width="25" style="14" customWidth="1"/>
    <col min="6666" max="6667" width="0" style="14" hidden="1" customWidth="1"/>
    <col min="6668" max="6671" width="39.42578125" style="14" customWidth="1"/>
    <col min="6672" max="6673" width="17.5703125" style="14" customWidth="1"/>
    <col min="6674" max="6674" width="27.5703125" style="14" customWidth="1"/>
    <col min="6675" max="6918" width="10.28515625" style="14"/>
    <col min="6919" max="6919" width="3.42578125" style="14" customWidth="1"/>
    <col min="6920" max="6920" width="5.42578125" style="14" customWidth="1"/>
    <col min="6921" max="6921" width="25" style="14" customWidth="1"/>
    <col min="6922" max="6923" width="0" style="14" hidden="1" customWidth="1"/>
    <col min="6924" max="6927" width="39.42578125" style="14" customWidth="1"/>
    <col min="6928" max="6929" width="17.5703125" style="14" customWidth="1"/>
    <col min="6930" max="6930" width="27.5703125" style="14" customWidth="1"/>
    <col min="6931" max="7174" width="10.28515625" style="14"/>
    <col min="7175" max="7175" width="3.42578125" style="14" customWidth="1"/>
    <col min="7176" max="7176" width="5.42578125" style="14" customWidth="1"/>
    <col min="7177" max="7177" width="25" style="14" customWidth="1"/>
    <col min="7178" max="7179" width="0" style="14" hidden="1" customWidth="1"/>
    <col min="7180" max="7183" width="39.42578125" style="14" customWidth="1"/>
    <col min="7184" max="7185" width="17.5703125" style="14" customWidth="1"/>
    <col min="7186" max="7186" width="27.5703125" style="14" customWidth="1"/>
    <col min="7187" max="7430" width="10.28515625" style="14"/>
    <col min="7431" max="7431" width="3.42578125" style="14" customWidth="1"/>
    <col min="7432" max="7432" width="5.42578125" style="14" customWidth="1"/>
    <col min="7433" max="7433" width="25" style="14" customWidth="1"/>
    <col min="7434" max="7435" width="0" style="14" hidden="1" customWidth="1"/>
    <col min="7436" max="7439" width="39.42578125" style="14" customWidth="1"/>
    <col min="7440" max="7441" width="17.5703125" style="14" customWidth="1"/>
    <col min="7442" max="7442" width="27.5703125" style="14" customWidth="1"/>
    <col min="7443" max="7686" width="10.28515625" style="14"/>
    <col min="7687" max="7687" width="3.42578125" style="14" customWidth="1"/>
    <col min="7688" max="7688" width="5.42578125" style="14" customWidth="1"/>
    <col min="7689" max="7689" width="25" style="14" customWidth="1"/>
    <col min="7690" max="7691" width="0" style="14" hidden="1" customWidth="1"/>
    <col min="7692" max="7695" width="39.42578125" style="14" customWidth="1"/>
    <col min="7696" max="7697" width="17.5703125" style="14" customWidth="1"/>
    <col min="7698" max="7698" width="27.5703125" style="14" customWidth="1"/>
    <col min="7699" max="7942" width="10.28515625" style="14"/>
    <col min="7943" max="7943" width="3.42578125" style="14" customWidth="1"/>
    <col min="7944" max="7944" width="5.42578125" style="14" customWidth="1"/>
    <col min="7945" max="7945" width="25" style="14" customWidth="1"/>
    <col min="7946" max="7947" width="0" style="14" hidden="1" customWidth="1"/>
    <col min="7948" max="7951" width="39.42578125" style="14" customWidth="1"/>
    <col min="7952" max="7953" width="17.5703125" style="14" customWidth="1"/>
    <col min="7954" max="7954" width="27.5703125" style="14" customWidth="1"/>
    <col min="7955" max="8198" width="10.28515625" style="14"/>
    <col min="8199" max="8199" width="3.42578125" style="14" customWidth="1"/>
    <col min="8200" max="8200" width="5.42578125" style="14" customWidth="1"/>
    <col min="8201" max="8201" width="25" style="14" customWidth="1"/>
    <col min="8202" max="8203" width="0" style="14" hidden="1" customWidth="1"/>
    <col min="8204" max="8207" width="39.42578125" style="14" customWidth="1"/>
    <col min="8208" max="8209" width="17.5703125" style="14" customWidth="1"/>
    <col min="8210" max="8210" width="27.5703125" style="14" customWidth="1"/>
    <col min="8211" max="8454" width="10.28515625" style="14"/>
    <col min="8455" max="8455" width="3.42578125" style="14" customWidth="1"/>
    <col min="8456" max="8456" width="5.42578125" style="14" customWidth="1"/>
    <col min="8457" max="8457" width="25" style="14" customWidth="1"/>
    <col min="8458" max="8459" width="0" style="14" hidden="1" customWidth="1"/>
    <col min="8460" max="8463" width="39.42578125" style="14" customWidth="1"/>
    <col min="8464" max="8465" width="17.5703125" style="14" customWidth="1"/>
    <col min="8466" max="8466" width="27.5703125" style="14" customWidth="1"/>
    <col min="8467" max="8710" width="10.28515625" style="14"/>
    <col min="8711" max="8711" width="3.42578125" style="14" customWidth="1"/>
    <col min="8712" max="8712" width="5.42578125" style="14" customWidth="1"/>
    <col min="8713" max="8713" width="25" style="14" customWidth="1"/>
    <col min="8714" max="8715" width="0" style="14" hidden="1" customWidth="1"/>
    <col min="8716" max="8719" width="39.42578125" style="14" customWidth="1"/>
    <col min="8720" max="8721" width="17.5703125" style="14" customWidth="1"/>
    <col min="8722" max="8722" width="27.5703125" style="14" customWidth="1"/>
    <col min="8723" max="8966" width="10.28515625" style="14"/>
    <col min="8967" max="8967" width="3.42578125" style="14" customWidth="1"/>
    <col min="8968" max="8968" width="5.42578125" style="14" customWidth="1"/>
    <col min="8969" max="8969" width="25" style="14" customWidth="1"/>
    <col min="8970" max="8971" width="0" style="14" hidden="1" customWidth="1"/>
    <col min="8972" max="8975" width="39.42578125" style="14" customWidth="1"/>
    <col min="8976" max="8977" width="17.5703125" style="14" customWidth="1"/>
    <col min="8978" max="8978" width="27.5703125" style="14" customWidth="1"/>
    <col min="8979" max="9222" width="10.28515625" style="14"/>
    <col min="9223" max="9223" width="3.42578125" style="14" customWidth="1"/>
    <col min="9224" max="9224" width="5.42578125" style="14" customWidth="1"/>
    <col min="9225" max="9225" width="25" style="14" customWidth="1"/>
    <col min="9226" max="9227" width="0" style="14" hidden="1" customWidth="1"/>
    <col min="9228" max="9231" width="39.42578125" style="14" customWidth="1"/>
    <col min="9232" max="9233" width="17.5703125" style="14" customWidth="1"/>
    <col min="9234" max="9234" width="27.5703125" style="14" customWidth="1"/>
    <col min="9235" max="9478" width="10.28515625" style="14"/>
    <col min="9479" max="9479" width="3.42578125" style="14" customWidth="1"/>
    <col min="9480" max="9480" width="5.42578125" style="14" customWidth="1"/>
    <col min="9481" max="9481" width="25" style="14" customWidth="1"/>
    <col min="9482" max="9483" width="0" style="14" hidden="1" customWidth="1"/>
    <col min="9484" max="9487" width="39.42578125" style="14" customWidth="1"/>
    <col min="9488" max="9489" width="17.5703125" style="14" customWidth="1"/>
    <col min="9490" max="9490" width="27.5703125" style="14" customWidth="1"/>
    <col min="9491" max="9734" width="10.28515625" style="14"/>
    <col min="9735" max="9735" width="3.42578125" style="14" customWidth="1"/>
    <col min="9736" max="9736" width="5.42578125" style="14" customWidth="1"/>
    <col min="9737" max="9737" width="25" style="14" customWidth="1"/>
    <col min="9738" max="9739" width="0" style="14" hidden="1" customWidth="1"/>
    <col min="9740" max="9743" width="39.42578125" style="14" customWidth="1"/>
    <col min="9744" max="9745" width="17.5703125" style="14" customWidth="1"/>
    <col min="9746" max="9746" width="27.5703125" style="14" customWidth="1"/>
    <col min="9747" max="9990" width="10.28515625" style="14"/>
    <col min="9991" max="9991" width="3.42578125" style="14" customWidth="1"/>
    <col min="9992" max="9992" width="5.42578125" style="14" customWidth="1"/>
    <col min="9993" max="9993" width="25" style="14" customWidth="1"/>
    <col min="9994" max="9995" width="0" style="14" hidden="1" customWidth="1"/>
    <col min="9996" max="9999" width="39.42578125" style="14" customWidth="1"/>
    <col min="10000" max="10001" width="17.5703125" style="14" customWidth="1"/>
    <col min="10002" max="10002" width="27.5703125" style="14" customWidth="1"/>
    <col min="10003" max="10246" width="10.28515625" style="14"/>
    <col min="10247" max="10247" width="3.42578125" style="14" customWidth="1"/>
    <col min="10248" max="10248" width="5.42578125" style="14" customWidth="1"/>
    <col min="10249" max="10249" width="25" style="14" customWidth="1"/>
    <col min="10250" max="10251" width="0" style="14" hidden="1" customWidth="1"/>
    <col min="10252" max="10255" width="39.42578125" style="14" customWidth="1"/>
    <col min="10256" max="10257" width="17.5703125" style="14" customWidth="1"/>
    <col min="10258" max="10258" width="27.5703125" style="14" customWidth="1"/>
    <col min="10259" max="10502" width="10.28515625" style="14"/>
    <col min="10503" max="10503" width="3.42578125" style="14" customWidth="1"/>
    <col min="10504" max="10504" width="5.42578125" style="14" customWidth="1"/>
    <col min="10505" max="10505" width="25" style="14" customWidth="1"/>
    <col min="10506" max="10507" width="0" style="14" hidden="1" customWidth="1"/>
    <col min="10508" max="10511" width="39.42578125" style="14" customWidth="1"/>
    <col min="10512" max="10513" width="17.5703125" style="14" customWidth="1"/>
    <col min="10514" max="10514" width="27.5703125" style="14" customWidth="1"/>
    <col min="10515" max="10758" width="10.28515625" style="14"/>
    <col min="10759" max="10759" width="3.42578125" style="14" customWidth="1"/>
    <col min="10760" max="10760" width="5.42578125" style="14" customWidth="1"/>
    <col min="10761" max="10761" width="25" style="14" customWidth="1"/>
    <col min="10762" max="10763" width="0" style="14" hidden="1" customWidth="1"/>
    <col min="10764" max="10767" width="39.42578125" style="14" customWidth="1"/>
    <col min="10768" max="10769" width="17.5703125" style="14" customWidth="1"/>
    <col min="10770" max="10770" width="27.5703125" style="14" customWidth="1"/>
    <col min="10771" max="11014" width="10.28515625" style="14"/>
    <col min="11015" max="11015" width="3.42578125" style="14" customWidth="1"/>
    <col min="11016" max="11016" width="5.42578125" style="14" customWidth="1"/>
    <col min="11017" max="11017" width="25" style="14" customWidth="1"/>
    <col min="11018" max="11019" width="0" style="14" hidden="1" customWidth="1"/>
    <col min="11020" max="11023" width="39.42578125" style="14" customWidth="1"/>
    <col min="11024" max="11025" width="17.5703125" style="14" customWidth="1"/>
    <col min="11026" max="11026" width="27.5703125" style="14" customWidth="1"/>
    <col min="11027" max="11270" width="10.28515625" style="14"/>
    <col min="11271" max="11271" width="3.42578125" style="14" customWidth="1"/>
    <col min="11272" max="11272" width="5.42578125" style="14" customWidth="1"/>
    <col min="11273" max="11273" width="25" style="14" customWidth="1"/>
    <col min="11274" max="11275" width="0" style="14" hidden="1" customWidth="1"/>
    <col min="11276" max="11279" width="39.42578125" style="14" customWidth="1"/>
    <col min="11280" max="11281" width="17.5703125" style="14" customWidth="1"/>
    <col min="11282" max="11282" width="27.5703125" style="14" customWidth="1"/>
    <col min="11283" max="11526" width="10.28515625" style="14"/>
    <col min="11527" max="11527" width="3.42578125" style="14" customWidth="1"/>
    <col min="11528" max="11528" width="5.42578125" style="14" customWidth="1"/>
    <col min="11529" max="11529" width="25" style="14" customWidth="1"/>
    <col min="11530" max="11531" width="0" style="14" hidden="1" customWidth="1"/>
    <col min="11532" max="11535" width="39.42578125" style="14" customWidth="1"/>
    <col min="11536" max="11537" width="17.5703125" style="14" customWidth="1"/>
    <col min="11538" max="11538" width="27.5703125" style="14" customWidth="1"/>
    <col min="11539" max="11782" width="10.28515625" style="14"/>
    <col min="11783" max="11783" width="3.42578125" style="14" customWidth="1"/>
    <col min="11784" max="11784" width="5.42578125" style="14" customWidth="1"/>
    <col min="11785" max="11785" width="25" style="14" customWidth="1"/>
    <col min="11786" max="11787" width="0" style="14" hidden="1" customWidth="1"/>
    <col min="11788" max="11791" width="39.42578125" style="14" customWidth="1"/>
    <col min="11792" max="11793" width="17.5703125" style="14" customWidth="1"/>
    <col min="11794" max="11794" width="27.5703125" style="14" customWidth="1"/>
    <col min="11795" max="12038" width="10.28515625" style="14"/>
    <col min="12039" max="12039" width="3.42578125" style="14" customWidth="1"/>
    <col min="12040" max="12040" width="5.42578125" style="14" customWidth="1"/>
    <col min="12041" max="12041" width="25" style="14" customWidth="1"/>
    <col min="12042" max="12043" width="0" style="14" hidden="1" customWidth="1"/>
    <col min="12044" max="12047" width="39.42578125" style="14" customWidth="1"/>
    <col min="12048" max="12049" width="17.5703125" style="14" customWidth="1"/>
    <col min="12050" max="12050" width="27.5703125" style="14" customWidth="1"/>
    <col min="12051" max="12294" width="10.28515625" style="14"/>
    <col min="12295" max="12295" width="3.42578125" style="14" customWidth="1"/>
    <col min="12296" max="12296" width="5.42578125" style="14" customWidth="1"/>
    <col min="12297" max="12297" width="25" style="14" customWidth="1"/>
    <col min="12298" max="12299" width="0" style="14" hidden="1" customWidth="1"/>
    <col min="12300" max="12303" width="39.42578125" style="14" customWidth="1"/>
    <col min="12304" max="12305" width="17.5703125" style="14" customWidth="1"/>
    <col min="12306" max="12306" width="27.5703125" style="14" customWidth="1"/>
    <col min="12307" max="12550" width="10.28515625" style="14"/>
    <col min="12551" max="12551" width="3.42578125" style="14" customWidth="1"/>
    <col min="12552" max="12552" width="5.42578125" style="14" customWidth="1"/>
    <col min="12553" max="12553" width="25" style="14" customWidth="1"/>
    <col min="12554" max="12555" width="0" style="14" hidden="1" customWidth="1"/>
    <col min="12556" max="12559" width="39.42578125" style="14" customWidth="1"/>
    <col min="12560" max="12561" width="17.5703125" style="14" customWidth="1"/>
    <col min="12562" max="12562" width="27.5703125" style="14" customWidth="1"/>
    <col min="12563" max="12806" width="10.28515625" style="14"/>
    <col min="12807" max="12807" width="3.42578125" style="14" customWidth="1"/>
    <col min="12808" max="12808" width="5.42578125" style="14" customWidth="1"/>
    <col min="12809" max="12809" width="25" style="14" customWidth="1"/>
    <col min="12810" max="12811" width="0" style="14" hidden="1" customWidth="1"/>
    <col min="12812" max="12815" width="39.42578125" style="14" customWidth="1"/>
    <col min="12816" max="12817" width="17.5703125" style="14" customWidth="1"/>
    <col min="12818" max="12818" width="27.5703125" style="14" customWidth="1"/>
    <col min="12819" max="13062" width="10.28515625" style="14"/>
    <col min="13063" max="13063" width="3.42578125" style="14" customWidth="1"/>
    <col min="13064" max="13064" width="5.42578125" style="14" customWidth="1"/>
    <col min="13065" max="13065" width="25" style="14" customWidth="1"/>
    <col min="13066" max="13067" width="0" style="14" hidden="1" customWidth="1"/>
    <col min="13068" max="13071" width="39.42578125" style="14" customWidth="1"/>
    <col min="13072" max="13073" width="17.5703125" style="14" customWidth="1"/>
    <col min="13074" max="13074" width="27.5703125" style="14" customWidth="1"/>
    <col min="13075" max="13318" width="10.28515625" style="14"/>
    <col min="13319" max="13319" width="3.42578125" style="14" customWidth="1"/>
    <col min="13320" max="13320" width="5.42578125" style="14" customWidth="1"/>
    <col min="13321" max="13321" width="25" style="14" customWidth="1"/>
    <col min="13322" max="13323" width="0" style="14" hidden="1" customWidth="1"/>
    <col min="13324" max="13327" width="39.42578125" style="14" customWidth="1"/>
    <col min="13328" max="13329" width="17.5703125" style="14" customWidth="1"/>
    <col min="13330" max="13330" width="27.5703125" style="14" customWidth="1"/>
    <col min="13331" max="13574" width="10.28515625" style="14"/>
    <col min="13575" max="13575" width="3.42578125" style="14" customWidth="1"/>
    <col min="13576" max="13576" width="5.42578125" style="14" customWidth="1"/>
    <col min="13577" max="13577" width="25" style="14" customWidth="1"/>
    <col min="13578" max="13579" width="0" style="14" hidden="1" customWidth="1"/>
    <col min="13580" max="13583" width="39.42578125" style="14" customWidth="1"/>
    <col min="13584" max="13585" width="17.5703125" style="14" customWidth="1"/>
    <col min="13586" max="13586" width="27.5703125" style="14" customWidth="1"/>
    <col min="13587" max="13830" width="10.28515625" style="14"/>
    <col min="13831" max="13831" width="3.42578125" style="14" customWidth="1"/>
    <col min="13832" max="13832" width="5.42578125" style="14" customWidth="1"/>
    <col min="13833" max="13833" width="25" style="14" customWidth="1"/>
    <col min="13834" max="13835" width="0" style="14" hidden="1" customWidth="1"/>
    <col min="13836" max="13839" width="39.42578125" style="14" customWidth="1"/>
    <col min="13840" max="13841" width="17.5703125" style="14" customWidth="1"/>
    <col min="13842" max="13842" width="27.5703125" style="14" customWidth="1"/>
    <col min="13843" max="14086" width="10.28515625" style="14"/>
    <col min="14087" max="14087" width="3.42578125" style="14" customWidth="1"/>
    <col min="14088" max="14088" width="5.42578125" style="14" customWidth="1"/>
    <col min="14089" max="14089" width="25" style="14" customWidth="1"/>
    <col min="14090" max="14091" width="0" style="14" hidden="1" customWidth="1"/>
    <col min="14092" max="14095" width="39.42578125" style="14" customWidth="1"/>
    <col min="14096" max="14097" width="17.5703125" style="14" customWidth="1"/>
    <col min="14098" max="14098" width="27.5703125" style="14" customWidth="1"/>
    <col min="14099" max="14342" width="10.28515625" style="14"/>
    <col min="14343" max="14343" width="3.42578125" style="14" customWidth="1"/>
    <col min="14344" max="14344" width="5.42578125" style="14" customWidth="1"/>
    <col min="14345" max="14345" width="25" style="14" customWidth="1"/>
    <col min="14346" max="14347" width="0" style="14" hidden="1" customWidth="1"/>
    <col min="14348" max="14351" width="39.42578125" style="14" customWidth="1"/>
    <col min="14352" max="14353" width="17.5703125" style="14" customWidth="1"/>
    <col min="14354" max="14354" width="27.5703125" style="14" customWidth="1"/>
    <col min="14355" max="14598" width="10.28515625" style="14"/>
    <col min="14599" max="14599" width="3.42578125" style="14" customWidth="1"/>
    <col min="14600" max="14600" width="5.42578125" style="14" customWidth="1"/>
    <col min="14601" max="14601" width="25" style="14" customWidth="1"/>
    <col min="14602" max="14603" width="0" style="14" hidden="1" customWidth="1"/>
    <col min="14604" max="14607" width="39.42578125" style="14" customWidth="1"/>
    <col min="14608" max="14609" width="17.5703125" style="14" customWidth="1"/>
    <col min="14610" max="14610" width="27.5703125" style="14" customWidth="1"/>
    <col min="14611" max="14854" width="10.28515625" style="14"/>
    <col min="14855" max="14855" width="3.42578125" style="14" customWidth="1"/>
    <col min="14856" max="14856" width="5.42578125" style="14" customWidth="1"/>
    <col min="14857" max="14857" width="25" style="14" customWidth="1"/>
    <col min="14858" max="14859" width="0" style="14" hidden="1" customWidth="1"/>
    <col min="14860" max="14863" width="39.42578125" style="14" customWidth="1"/>
    <col min="14864" max="14865" width="17.5703125" style="14" customWidth="1"/>
    <col min="14866" max="14866" width="27.5703125" style="14" customWidth="1"/>
    <col min="14867" max="15110" width="10.28515625" style="14"/>
    <col min="15111" max="15111" width="3.42578125" style="14" customWidth="1"/>
    <col min="15112" max="15112" width="5.42578125" style="14" customWidth="1"/>
    <col min="15113" max="15113" width="25" style="14" customWidth="1"/>
    <col min="15114" max="15115" width="0" style="14" hidden="1" customWidth="1"/>
    <col min="15116" max="15119" width="39.42578125" style="14" customWidth="1"/>
    <col min="15120" max="15121" width="17.5703125" style="14" customWidth="1"/>
    <col min="15122" max="15122" width="27.5703125" style="14" customWidth="1"/>
    <col min="15123" max="15366" width="10.28515625" style="14"/>
    <col min="15367" max="15367" width="3.42578125" style="14" customWidth="1"/>
    <col min="15368" max="15368" width="5.42578125" style="14" customWidth="1"/>
    <col min="15369" max="15369" width="25" style="14" customWidth="1"/>
    <col min="15370" max="15371" width="0" style="14" hidden="1" customWidth="1"/>
    <col min="15372" max="15375" width="39.42578125" style="14" customWidth="1"/>
    <col min="15376" max="15377" width="17.5703125" style="14" customWidth="1"/>
    <col min="15378" max="15378" width="27.5703125" style="14" customWidth="1"/>
    <col min="15379" max="15622" width="10.28515625" style="14"/>
    <col min="15623" max="15623" width="3.42578125" style="14" customWidth="1"/>
    <col min="15624" max="15624" width="5.42578125" style="14" customWidth="1"/>
    <col min="15625" max="15625" width="25" style="14" customWidth="1"/>
    <col min="15626" max="15627" width="0" style="14" hidden="1" customWidth="1"/>
    <col min="15628" max="15631" width="39.42578125" style="14" customWidth="1"/>
    <col min="15632" max="15633" width="17.5703125" style="14" customWidth="1"/>
    <col min="15634" max="15634" width="27.5703125" style="14" customWidth="1"/>
    <col min="15635" max="15878" width="10.28515625" style="14"/>
    <col min="15879" max="15879" width="3.42578125" style="14" customWidth="1"/>
    <col min="15880" max="15880" width="5.42578125" style="14" customWidth="1"/>
    <col min="15881" max="15881" width="25" style="14" customWidth="1"/>
    <col min="15882" max="15883" width="0" style="14" hidden="1" customWidth="1"/>
    <col min="15884" max="15887" width="39.42578125" style="14" customWidth="1"/>
    <col min="15888" max="15889" width="17.5703125" style="14" customWidth="1"/>
    <col min="15890" max="15890" width="27.5703125" style="14" customWidth="1"/>
    <col min="15891" max="16134" width="10.28515625" style="14"/>
    <col min="16135" max="16135" width="3.42578125" style="14" customWidth="1"/>
    <col min="16136" max="16136" width="5.42578125" style="14" customWidth="1"/>
    <col min="16137" max="16137" width="25" style="14" customWidth="1"/>
    <col min="16138" max="16139" width="0" style="14" hidden="1" customWidth="1"/>
    <col min="16140" max="16143" width="39.42578125" style="14" customWidth="1"/>
    <col min="16144" max="16145" width="17.5703125" style="14" customWidth="1"/>
    <col min="16146" max="16146" width="27.5703125" style="14" customWidth="1"/>
    <col min="16147" max="16384" width="10.28515625" style="14"/>
  </cols>
  <sheetData>
    <row r="1" spans="2:20" ht="30">
      <c r="B1" s="8"/>
      <c r="C1" s="9" t="s">
        <v>117</v>
      </c>
      <c r="D1" s="9"/>
      <c r="E1" s="11"/>
      <c r="F1" s="8"/>
    </row>
    <row r="2" spans="2:20" ht="30">
      <c r="B2" s="8"/>
      <c r="C2" s="9"/>
      <c r="D2" s="9"/>
      <c r="E2" s="8"/>
      <c r="F2" s="8"/>
    </row>
    <row r="3" spans="2:20" ht="30">
      <c r="B3" s="8"/>
      <c r="C3" s="9"/>
      <c r="D3" s="9"/>
      <c r="E3" s="8"/>
      <c r="F3" s="8"/>
    </row>
    <row r="4" spans="2:20" ht="30.75" thickBot="1">
      <c r="B4" s="8"/>
      <c r="C4" s="9"/>
      <c r="D4" s="9"/>
      <c r="E4" s="8"/>
      <c r="F4" s="8"/>
      <c r="G4" s="912"/>
      <c r="H4" s="912"/>
      <c r="I4" s="912"/>
      <c r="J4" s="912"/>
      <c r="K4" s="912"/>
      <c r="L4" s="912"/>
      <c r="M4" s="912"/>
      <c r="N4" s="912"/>
      <c r="O4" s="912"/>
      <c r="P4" s="912"/>
      <c r="Q4" s="912"/>
      <c r="R4" s="912"/>
    </row>
    <row r="5" spans="2:20" ht="18.75" thickBot="1">
      <c r="E5" s="870"/>
      <c r="F5" s="871"/>
      <c r="G5" s="913" t="s">
        <v>290</v>
      </c>
      <c r="H5" s="914"/>
      <c r="I5" s="914"/>
      <c r="J5" s="914"/>
      <c r="K5" s="914"/>
      <c r="L5" s="914"/>
      <c r="M5" s="914"/>
      <c r="N5" s="914"/>
      <c r="O5" s="914"/>
      <c r="P5" s="914"/>
      <c r="Q5" s="914"/>
      <c r="R5" s="915"/>
      <c r="S5" s="271"/>
      <c r="T5" s="272"/>
    </row>
    <row r="6" spans="2:20" ht="30" customHeight="1" thickBot="1">
      <c r="B6" s="18"/>
      <c r="C6" s="855" t="s">
        <v>291</v>
      </c>
      <c r="D6" s="941" t="s">
        <v>21</v>
      </c>
      <c r="E6" s="942"/>
      <c r="F6" s="288"/>
      <c r="G6" s="938">
        <v>44531</v>
      </c>
      <c r="H6" s="914"/>
      <c r="I6" s="914"/>
      <c r="J6" s="914"/>
      <c r="K6" s="913" t="s">
        <v>327</v>
      </c>
      <c r="L6" s="914"/>
      <c r="M6" s="914"/>
      <c r="N6" s="914"/>
      <c r="O6" s="913" t="s">
        <v>328</v>
      </c>
      <c r="P6" s="914"/>
      <c r="Q6" s="914"/>
      <c r="R6" s="915"/>
      <c r="S6" s="273"/>
      <c r="T6" s="274"/>
    </row>
    <row r="7" spans="2:20" ht="30" customHeight="1" thickBot="1">
      <c r="B7" s="23"/>
      <c r="C7" s="856"/>
      <c r="D7" s="144" t="s">
        <v>25</v>
      </c>
      <c r="E7" s="145" t="s">
        <v>292</v>
      </c>
      <c r="F7" s="147" t="s">
        <v>292</v>
      </c>
      <c r="G7" s="275" t="s">
        <v>279</v>
      </c>
      <c r="H7" s="275" t="s">
        <v>280</v>
      </c>
      <c r="I7" s="275" t="s">
        <v>281</v>
      </c>
      <c r="J7" s="275" t="s">
        <v>282</v>
      </c>
      <c r="K7" s="275" t="s">
        <v>279</v>
      </c>
      <c r="L7" s="275" t="s">
        <v>280</v>
      </c>
      <c r="M7" s="275" t="s">
        <v>281</v>
      </c>
      <c r="N7" s="275" t="s">
        <v>282</v>
      </c>
      <c r="O7" s="275" t="s">
        <v>279</v>
      </c>
      <c r="P7" s="275" t="s">
        <v>280</v>
      </c>
      <c r="Q7" s="275" t="s">
        <v>281</v>
      </c>
      <c r="R7" s="275" t="s">
        <v>282</v>
      </c>
      <c r="S7" s="939" t="s">
        <v>122</v>
      </c>
      <c r="T7" s="940"/>
    </row>
    <row r="8" spans="2:20" s="48" customFormat="1" ht="81.75" customHeight="1">
      <c r="B8" s="33">
        <v>1</v>
      </c>
      <c r="C8" s="34" t="s">
        <v>293</v>
      </c>
      <c r="D8" s="150" t="s">
        <v>34</v>
      </c>
      <c r="E8" s="151" t="s">
        <v>294</v>
      </c>
      <c r="F8" s="152" t="s">
        <v>295</v>
      </c>
      <c r="G8" s="298" t="s">
        <v>272</v>
      </c>
      <c r="H8" s="297"/>
      <c r="I8" s="297" t="s">
        <v>272</v>
      </c>
      <c r="J8" s="153"/>
      <c r="K8" s="153"/>
      <c r="L8" s="153"/>
      <c r="M8" s="153"/>
      <c r="N8" s="153"/>
      <c r="O8" s="153"/>
      <c r="P8" s="153"/>
      <c r="Q8" s="153"/>
      <c r="R8" s="44"/>
      <c r="S8" s="916" t="s">
        <v>296</v>
      </c>
      <c r="T8" s="917"/>
    </row>
    <row r="9" spans="2:20" s="48" customFormat="1" ht="94.5" customHeight="1">
      <c r="B9" s="33">
        <v>2</v>
      </c>
      <c r="C9" s="34" t="s">
        <v>297</v>
      </c>
      <c r="D9" s="156" t="s">
        <v>41</v>
      </c>
      <c r="E9" s="157" t="s">
        <v>298</v>
      </c>
      <c r="F9" s="158" t="s">
        <v>299</v>
      </c>
      <c r="G9" s="297" t="s">
        <v>272</v>
      </c>
      <c r="H9" s="297"/>
      <c r="I9" s="297" t="s">
        <v>272</v>
      </c>
      <c r="J9" s="159"/>
      <c r="K9" s="159"/>
      <c r="L9" s="159"/>
      <c r="M9" s="159"/>
      <c r="N9" s="159"/>
      <c r="O9" s="159"/>
      <c r="P9" s="159"/>
      <c r="Q9" s="159"/>
      <c r="R9" s="72"/>
      <c r="S9" s="918" t="s">
        <v>300</v>
      </c>
      <c r="T9" s="919"/>
    </row>
    <row r="10" spans="2:20" s="48" customFormat="1" ht="81.75" customHeight="1">
      <c r="B10" s="33">
        <v>3</v>
      </c>
      <c r="C10" s="34" t="s">
        <v>301</v>
      </c>
      <c r="D10" s="156" t="s">
        <v>48</v>
      </c>
      <c r="E10" s="161" t="s">
        <v>302</v>
      </c>
      <c r="F10" s="161" t="s">
        <v>303</v>
      </c>
      <c r="G10" s="297" t="s">
        <v>272</v>
      </c>
      <c r="H10" s="297"/>
      <c r="I10" s="297" t="s">
        <v>272</v>
      </c>
      <c r="J10" s="159"/>
      <c r="K10" s="159"/>
      <c r="L10" s="159"/>
      <c r="M10" s="159"/>
      <c r="N10" s="159"/>
      <c r="O10" s="159"/>
      <c r="P10" s="159"/>
      <c r="Q10" s="159"/>
      <c r="R10" s="72"/>
      <c r="S10" s="276"/>
      <c r="T10" s="277"/>
    </row>
    <row r="11" spans="2:20" s="48" customFormat="1" ht="81.75" customHeight="1">
      <c r="B11" s="60">
        <v>4</v>
      </c>
      <c r="C11" s="61" t="s">
        <v>304</v>
      </c>
      <c r="D11" s="156" t="s">
        <v>53</v>
      </c>
      <c r="E11" s="161" t="s">
        <v>305</v>
      </c>
      <c r="F11" s="161" t="s">
        <v>56</v>
      </c>
      <c r="G11" s="297" t="s">
        <v>272</v>
      </c>
      <c r="H11" s="297"/>
      <c r="I11" s="297" t="s">
        <v>272</v>
      </c>
      <c r="J11" s="159"/>
      <c r="K11" s="159"/>
      <c r="L11" s="159"/>
      <c r="M11" s="159"/>
      <c r="N11" s="159"/>
      <c r="O11" s="159"/>
      <c r="P11" s="159"/>
      <c r="Q11" s="159"/>
      <c r="R11" s="72"/>
      <c r="S11" s="276"/>
      <c r="T11" s="277"/>
    </row>
    <row r="12" spans="2:20" s="48" customFormat="1" ht="81.75" customHeight="1">
      <c r="B12" s="33">
        <v>5</v>
      </c>
      <c r="C12" s="34" t="s">
        <v>306</v>
      </c>
      <c r="D12" s="87" t="s">
        <v>60</v>
      </c>
      <c r="E12" s="161" t="s">
        <v>307</v>
      </c>
      <c r="F12" s="161" t="s">
        <v>308</v>
      </c>
      <c r="G12" s="297" t="s">
        <v>272</v>
      </c>
      <c r="H12" s="297"/>
      <c r="I12" s="297" t="s">
        <v>272</v>
      </c>
      <c r="J12" s="159"/>
      <c r="K12" s="159"/>
      <c r="L12" s="159"/>
      <c r="M12" s="159"/>
      <c r="N12" s="159"/>
      <c r="O12" s="159"/>
      <c r="P12" s="159"/>
      <c r="Q12" s="159"/>
      <c r="R12" s="72"/>
      <c r="S12" s="276"/>
      <c r="T12" s="277"/>
    </row>
    <row r="13" spans="2:20" s="48" customFormat="1" ht="81.75" customHeight="1">
      <c r="B13" s="33">
        <v>6</v>
      </c>
      <c r="C13" s="34" t="s">
        <v>309</v>
      </c>
      <c r="D13" s="156" t="s">
        <v>67</v>
      </c>
      <c r="E13" s="158" t="s">
        <v>310</v>
      </c>
      <c r="F13" s="161" t="s">
        <v>311</v>
      </c>
      <c r="G13" s="297" t="s">
        <v>272</v>
      </c>
      <c r="H13" s="297"/>
      <c r="I13" s="297" t="s">
        <v>272</v>
      </c>
      <c r="J13" s="159"/>
      <c r="K13" s="159"/>
      <c r="L13" s="159"/>
      <c r="M13" s="159"/>
      <c r="N13" s="159"/>
      <c r="O13" s="159"/>
      <c r="P13" s="159"/>
      <c r="Q13" s="159"/>
      <c r="R13" s="72"/>
      <c r="S13" s="276"/>
      <c r="T13" s="277"/>
    </row>
    <row r="14" spans="2:20" s="48" customFormat="1" ht="81.75" customHeight="1">
      <c r="B14" s="33">
        <v>7</v>
      </c>
      <c r="C14" s="75" t="s">
        <v>312</v>
      </c>
      <c r="D14" s="156" t="s">
        <v>74</v>
      </c>
      <c r="E14" s="158" t="s">
        <v>313</v>
      </c>
      <c r="F14" s="161" t="s">
        <v>314</v>
      </c>
      <c r="G14" s="297" t="s">
        <v>272</v>
      </c>
      <c r="H14" s="297"/>
      <c r="I14" s="297" t="s">
        <v>272</v>
      </c>
      <c r="J14" s="159"/>
      <c r="K14" s="159"/>
      <c r="L14" s="159"/>
      <c r="M14" s="159"/>
      <c r="N14" s="159"/>
      <c r="O14" s="159"/>
      <c r="P14" s="159"/>
      <c r="Q14" s="159"/>
      <c r="R14" s="72"/>
      <c r="S14" s="276"/>
      <c r="T14" s="277"/>
    </row>
    <row r="15" spans="2:20" s="48" customFormat="1" ht="81.75" customHeight="1">
      <c r="B15" s="33">
        <v>8</v>
      </c>
      <c r="C15" s="83" t="s">
        <v>315</v>
      </c>
      <c r="D15" s="156" t="s">
        <v>81</v>
      </c>
      <c r="E15" s="157" t="s">
        <v>316</v>
      </c>
      <c r="F15" s="157" t="s">
        <v>317</v>
      </c>
      <c r="G15" s="297" t="s">
        <v>272</v>
      </c>
      <c r="H15" s="297"/>
      <c r="I15" s="297" t="s">
        <v>272</v>
      </c>
      <c r="J15" s="159"/>
      <c r="K15" s="159"/>
      <c r="L15" s="159"/>
      <c r="M15" s="159"/>
      <c r="N15" s="159"/>
      <c r="O15" s="159"/>
      <c r="P15" s="159"/>
      <c r="Q15" s="159"/>
      <c r="R15" s="72"/>
      <c r="S15" s="276"/>
      <c r="T15" s="277"/>
    </row>
    <row r="16" spans="2:20" s="48" customFormat="1" ht="81.75" customHeight="1">
      <c r="B16" s="90">
        <v>9</v>
      </c>
      <c r="C16" s="91" t="s">
        <v>318</v>
      </c>
      <c r="D16" s="156" t="s">
        <v>88</v>
      </c>
      <c r="E16" s="158" t="s">
        <v>319</v>
      </c>
      <c r="F16" s="161" t="s">
        <v>320</v>
      </c>
      <c r="G16" s="297" t="s">
        <v>272</v>
      </c>
      <c r="H16" s="297"/>
      <c r="I16" s="297" t="s">
        <v>272</v>
      </c>
      <c r="J16" s="159"/>
      <c r="K16" s="159"/>
      <c r="L16" s="159"/>
      <c r="M16" s="159"/>
      <c r="N16" s="159"/>
      <c r="O16" s="159"/>
      <c r="P16" s="159"/>
      <c r="Q16" s="159"/>
      <c r="R16" s="72"/>
      <c r="S16" s="276"/>
      <c r="T16" s="277"/>
    </row>
    <row r="17" spans="2:20" s="48" customFormat="1" ht="81.75" customHeight="1">
      <c r="B17" s="100">
        <v>10</v>
      </c>
      <c r="C17" s="83" t="s">
        <v>321</v>
      </c>
      <c r="D17" s="156" t="s">
        <v>95</v>
      </c>
      <c r="E17" s="161" t="s">
        <v>322</v>
      </c>
      <c r="F17" s="161" t="s">
        <v>323</v>
      </c>
      <c r="G17" s="297" t="s">
        <v>272</v>
      </c>
      <c r="H17" s="297"/>
      <c r="I17" s="297" t="s">
        <v>272</v>
      </c>
      <c r="J17" s="159"/>
      <c r="K17" s="159"/>
      <c r="L17" s="159"/>
      <c r="M17" s="159"/>
      <c r="N17" s="159"/>
      <c r="O17" s="159"/>
      <c r="P17" s="159"/>
      <c r="Q17" s="159"/>
      <c r="R17" s="72"/>
      <c r="S17" s="276"/>
      <c r="T17" s="277"/>
    </row>
    <row r="18" spans="2:20" s="48" customFormat="1" ht="81.75" customHeight="1" thickBot="1">
      <c r="B18" s="110">
        <v>11</v>
      </c>
      <c r="C18" s="278" t="s">
        <v>324</v>
      </c>
      <c r="D18" s="118" t="s">
        <v>107</v>
      </c>
      <c r="E18" s="279" t="s">
        <v>108</v>
      </c>
      <c r="F18" s="279" t="s">
        <v>325</v>
      </c>
      <c r="G18" s="297" t="s">
        <v>272</v>
      </c>
      <c r="H18" s="297"/>
      <c r="I18" s="297" t="s">
        <v>272</v>
      </c>
      <c r="J18" s="280"/>
      <c r="K18" s="280"/>
      <c r="L18" s="280"/>
      <c r="M18" s="280"/>
      <c r="N18" s="280"/>
      <c r="O18" s="280"/>
      <c r="P18" s="280"/>
      <c r="Q18" s="280"/>
      <c r="R18" s="281"/>
      <c r="S18" s="276"/>
      <c r="T18" s="277"/>
    </row>
    <row r="19" spans="2:20" ht="17.25" thickBot="1">
      <c r="B19" s="282" t="s">
        <v>326</v>
      </c>
      <c r="C19" s="283"/>
      <c r="D19" s="287"/>
      <c r="E19" s="284"/>
      <c r="F19" s="920"/>
      <c r="G19" s="920"/>
      <c r="H19" s="920"/>
      <c r="I19" s="920"/>
      <c r="J19" s="920"/>
      <c r="K19" s="920"/>
      <c r="L19" s="920"/>
      <c r="M19" s="920"/>
      <c r="N19" s="920"/>
      <c r="O19" s="920"/>
      <c r="P19" s="920"/>
      <c r="Q19" s="920"/>
      <c r="R19" s="921"/>
      <c r="S19" s="285"/>
      <c r="T19" s="286"/>
    </row>
    <row r="20" spans="2:20" ht="18">
      <c r="E20" s="170"/>
    </row>
    <row r="21" spans="2:20" ht="18">
      <c r="E21" s="138"/>
      <c r="F21" s="138"/>
      <c r="M21" s="138"/>
    </row>
    <row r="22" spans="2:20" ht="18">
      <c r="E22" s="138"/>
    </row>
    <row r="23" spans="2:20" ht="18">
      <c r="E23" s="138"/>
      <c r="G23" s="138"/>
      <c r="H23" s="138"/>
      <c r="I23" s="138"/>
      <c r="J23" s="138"/>
      <c r="K23" s="138"/>
      <c r="L23" s="138"/>
      <c r="M23" s="138"/>
      <c r="N23" s="138"/>
      <c r="O23" s="138"/>
      <c r="P23" s="138"/>
      <c r="Q23" s="138"/>
      <c r="R23" s="138"/>
    </row>
  </sheetData>
  <mergeCells count="12">
    <mergeCell ref="S7:T7"/>
    <mergeCell ref="S8:T8"/>
    <mergeCell ref="S9:T9"/>
    <mergeCell ref="F19:R19"/>
    <mergeCell ref="G4:R4"/>
    <mergeCell ref="E5:F5"/>
    <mergeCell ref="G5:R5"/>
    <mergeCell ref="C6:C7"/>
    <mergeCell ref="D6:E6"/>
    <mergeCell ref="G6:J6"/>
    <mergeCell ref="K6:N6"/>
    <mergeCell ref="O6:R6"/>
  </mergeCells>
  <printOptions horizontalCentered="1"/>
  <pageMargins left="0" right="0" top="0.75" bottom="0" header="0" footer="0"/>
  <pageSetup paperSize="9" scale="46" orientation="landscape" horizontalDpi="0" verticalDpi="0"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theme="3" tint="0.79998168889431442"/>
  </sheetPr>
  <dimension ref="B1:T23"/>
  <sheetViews>
    <sheetView showGridLines="0" zoomScaleNormal="100" zoomScaleSheetLayoutView="80" workbookViewId="0">
      <selection activeCell="M9" sqref="M9"/>
    </sheetView>
  </sheetViews>
  <sheetFormatPr defaultColWidth="10.28515625" defaultRowHeight="16.5"/>
  <cols>
    <col min="1" max="1" width="3.42578125" style="14" customWidth="1"/>
    <col min="2" max="2" width="5.42578125" style="15" customWidth="1"/>
    <col min="3" max="3" width="25" style="13" customWidth="1"/>
    <col min="4" max="4" width="36.7109375" style="13" customWidth="1"/>
    <col min="5" max="5" width="39.42578125" style="13" customWidth="1"/>
    <col min="6" max="6" width="39.5703125" style="13" customWidth="1"/>
    <col min="7" max="18" width="8.85546875" style="13" customWidth="1"/>
    <col min="19" max="19" width="14.140625" style="14" customWidth="1"/>
    <col min="20" max="20" width="15.42578125" style="14" customWidth="1"/>
    <col min="21" max="262" width="10.28515625" style="14"/>
    <col min="263" max="263" width="3.42578125" style="14" customWidth="1"/>
    <col min="264" max="264" width="5.42578125" style="14" customWidth="1"/>
    <col min="265" max="265" width="25" style="14" customWidth="1"/>
    <col min="266" max="267" width="0" style="14" hidden="1" customWidth="1"/>
    <col min="268" max="271" width="39.42578125" style="14" customWidth="1"/>
    <col min="272" max="273" width="17.5703125" style="14" customWidth="1"/>
    <col min="274" max="274" width="27.5703125" style="14" customWidth="1"/>
    <col min="275" max="518" width="10.28515625" style="14"/>
    <col min="519" max="519" width="3.42578125" style="14" customWidth="1"/>
    <col min="520" max="520" width="5.42578125" style="14" customWidth="1"/>
    <col min="521" max="521" width="25" style="14" customWidth="1"/>
    <col min="522" max="523" width="0" style="14" hidden="1" customWidth="1"/>
    <col min="524" max="527" width="39.42578125" style="14" customWidth="1"/>
    <col min="528" max="529" width="17.5703125" style="14" customWidth="1"/>
    <col min="530" max="530" width="27.5703125" style="14" customWidth="1"/>
    <col min="531" max="774" width="10.28515625" style="14"/>
    <col min="775" max="775" width="3.42578125" style="14" customWidth="1"/>
    <col min="776" max="776" width="5.42578125" style="14" customWidth="1"/>
    <col min="777" max="777" width="25" style="14" customWidth="1"/>
    <col min="778" max="779" width="0" style="14" hidden="1" customWidth="1"/>
    <col min="780" max="783" width="39.42578125" style="14" customWidth="1"/>
    <col min="784" max="785" width="17.5703125" style="14" customWidth="1"/>
    <col min="786" max="786" width="27.5703125" style="14" customWidth="1"/>
    <col min="787" max="1030" width="10.28515625" style="14"/>
    <col min="1031" max="1031" width="3.42578125" style="14" customWidth="1"/>
    <col min="1032" max="1032" width="5.42578125" style="14" customWidth="1"/>
    <col min="1033" max="1033" width="25" style="14" customWidth="1"/>
    <col min="1034" max="1035" width="0" style="14" hidden="1" customWidth="1"/>
    <col min="1036" max="1039" width="39.42578125" style="14" customWidth="1"/>
    <col min="1040" max="1041" width="17.5703125" style="14" customWidth="1"/>
    <col min="1042" max="1042" width="27.5703125" style="14" customWidth="1"/>
    <col min="1043" max="1286" width="10.28515625" style="14"/>
    <col min="1287" max="1287" width="3.42578125" style="14" customWidth="1"/>
    <col min="1288" max="1288" width="5.42578125" style="14" customWidth="1"/>
    <col min="1289" max="1289" width="25" style="14" customWidth="1"/>
    <col min="1290" max="1291" width="0" style="14" hidden="1" customWidth="1"/>
    <col min="1292" max="1295" width="39.42578125" style="14" customWidth="1"/>
    <col min="1296" max="1297" width="17.5703125" style="14" customWidth="1"/>
    <col min="1298" max="1298" width="27.5703125" style="14" customWidth="1"/>
    <col min="1299" max="1542" width="10.28515625" style="14"/>
    <col min="1543" max="1543" width="3.42578125" style="14" customWidth="1"/>
    <col min="1544" max="1544" width="5.42578125" style="14" customWidth="1"/>
    <col min="1545" max="1545" width="25" style="14" customWidth="1"/>
    <col min="1546" max="1547" width="0" style="14" hidden="1" customWidth="1"/>
    <col min="1548" max="1551" width="39.42578125" style="14" customWidth="1"/>
    <col min="1552" max="1553" width="17.5703125" style="14" customWidth="1"/>
    <col min="1554" max="1554" width="27.5703125" style="14" customWidth="1"/>
    <col min="1555" max="1798" width="10.28515625" style="14"/>
    <col min="1799" max="1799" width="3.42578125" style="14" customWidth="1"/>
    <col min="1800" max="1800" width="5.42578125" style="14" customWidth="1"/>
    <col min="1801" max="1801" width="25" style="14" customWidth="1"/>
    <col min="1802" max="1803" width="0" style="14" hidden="1" customWidth="1"/>
    <col min="1804" max="1807" width="39.42578125" style="14" customWidth="1"/>
    <col min="1808" max="1809" width="17.5703125" style="14" customWidth="1"/>
    <col min="1810" max="1810" width="27.5703125" style="14" customWidth="1"/>
    <col min="1811" max="2054" width="10.28515625" style="14"/>
    <col min="2055" max="2055" width="3.42578125" style="14" customWidth="1"/>
    <col min="2056" max="2056" width="5.42578125" style="14" customWidth="1"/>
    <col min="2057" max="2057" width="25" style="14" customWidth="1"/>
    <col min="2058" max="2059" width="0" style="14" hidden="1" customWidth="1"/>
    <col min="2060" max="2063" width="39.42578125" style="14" customWidth="1"/>
    <col min="2064" max="2065" width="17.5703125" style="14" customWidth="1"/>
    <col min="2066" max="2066" width="27.5703125" style="14" customWidth="1"/>
    <col min="2067" max="2310" width="10.28515625" style="14"/>
    <col min="2311" max="2311" width="3.42578125" style="14" customWidth="1"/>
    <col min="2312" max="2312" width="5.42578125" style="14" customWidth="1"/>
    <col min="2313" max="2313" width="25" style="14" customWidth="1"/>
    <col min="2314" max="2315" width="0" style="14" hidden="1" customWidth="1"/>
    <col min="2316" max="2319" width="39.42578125" style="14" customWidth="1"/>
    <col min="2320" max="2321" width="17.5703125" style="14" customWidth="1"/>
    <col min="2322" max="2322" width="27.5703125" style="14" customWidth="1"/>
    <col min="2323" max="2566" width="10.28515625" style="14"/>
    <col min="2567" max="2567" width="3.42578125" style="14" customWidth="1"/>
    <col min="2568" max="2568" width="5.42578125" style="14" customWidth="1"/>
    <col min="2569" max="2569" width="25" style="14" customWidth="1"/>
    <col min="2570" max="2571" width="0" style="14" hidden="1" customWidth="1"/>
    <col min="2572" max="2575" width="39.42578125" style="14" customWidth="1"/>
    <col min="2576" max="2577" width="17.5703125" style="14" customWidth="1"/>
    <col min="2578" max="2578" width="27.5703125" style="14" customWidth="1"/>
    <col min="2579" max="2822" width="10.28515625" style="14"/>
    <col min="2823" max="2823" width="3.42578125" style="14" customWidth="1"/>
    <col min="2824" max="2824" width="5.42578125" style="14" customWidth="1"/>
    <col min="2825" max="2825" width="25" style="14" customWidth="1"/>
    <col min="2826" max="2827" width="0" style="14" hidden="1" customWidth="1"/>
    <col min="2828" max="2831" width="39.42578125" style="14" customWidth="1"/>
    <col min="2832" max="2833" width="17.5703125" style="14" customWidth="1"/>
    <col min="2834" max="2834" width="27.5703125" style="14" customWidth="1"/>
    <col min="2835" max="3078" width="10.28515625" style="14"/>
    <col min="3079" max="3079" width="3.42578125" style="14" customWidth="1"/>
    <col min="3080" max="3080" width="5.42578125" style="14" customWidth="1"/>
    <col min="3081" max="3081" width="25" style="14" customWidth="1"/>
    <col min="3082" max="3083" width="0" style="14" hidden="1" customWidth="1"/>
    <col min="3084" max="3087" width="39.42578125" style="14" customWidth="1"/>
    <col min="3088" max="3089" width="17.5703125" style="14" customWidth="1"/>
    <col min="3090" max="3090" width="27.5703125" style="14" customWidth="1"/>
    <col min="3091" max="3334" width="10.28515625" style="14"/>
    <col min="3335" max="3335" width="3.42578125" style="14" customWidth="1"/>
    <col min="3336" max="3336" width="5.42578125" style="14" customWidth="1"/>
    <col min="3337" max="3337" width="25" style="14" customWidth="1"/>
    <col min="3338" max="3339" width="0" style="14" hidden="1" customWidth="1"/>
    <col min="3340" max="3343" width="39.42578125" style="14" customWidth="1"/>
    <col min="3344" max="3345" width="17.5703125" style="14" customWidth="1"/>
    <col min="3346" max="3346" width="27.5703125" style="14" customWidth="1"/>
    <col min="3347" max="3590" width="10.28515625" style="14"/>
    <col min="3591" max="3591" width="3.42578125" style="14" customWidth="1"/>
    <col min="3592" max="3592" width="5.42578125" style="14" customWidth="1"/>
    <col min="3593" max="3593" width="25" style="14" customWidth="1"/>
    <col min="3594" max="3595" width="0" style="14" hidden="1" customWidth="1"/>
    <col min="3596" max="3599" width="39.42578125" style="14" customWidth="1"/>
    <col min="3600" max="3601" width="17.5703125" style="14" customWidth="1"/>
    <col min="3602" max="3602" width="27.5703125" style="14" customWidth="1"/>
    <col min="3603" max="3846" width="10.28515625" style="14"/>
    <col min="3847" max="3847" width="3.42578125" style="14" customWidth="1"/>
    <col min="3848" max="3848" width="5.42578125" style="14" customWidth="1"/>
    <col min="3849" max="3849" width="25" style="14" customWidth="1"/>
    <col min="3850" max="3851" width="0" style="14" hidden="1" customWidth="1"/>
    <col min="3852" max="3855" width="39.42578125" style="14" customWidth="1"/>
    <col min="3856" max="3857" width="17.5703125" style="14" customWidth="1"/>
    <col min="3858" max="3858" width="27.5703125" style="14" customWidth="1"/>
    <col min="3859" max="4102" width="10.28515625" style="14"/>
    <col min="4103" max="4103" width="3.42578125" style="14" customWidth="1"/>
    <col min="4104" max="4104" width="5.42578125" style="14" customWidth="1"/>
    <col min="4105" max="4105" width="25" style="14" customWidth="1"/>
    <col min="4106" max="4107" width="0" style="14" hidden="1" customWidth="1"/>
    <col min="4108" max="4111" width="39.42578125" style="14" customWidth="1"/>
    <col min="4112" max="4113" width="17.5703125" style="14" customWidth="1"/>
    <col min="4114" max="4114" width="27.5703125" style="14" customWidth="1"/>
    <col min="4115" max="4358" width="10.28515625" style="14"/>
    <col min="4359" max="4359" width="3.42578125" style="14" customWidth="1"/>
    <col min="4360" max="4360" width="5.42578125" style="14" customWidth="1"/>
    <col min="4361" max="4361" width="25" style="14" customWidth="1"/>
    <col min="4362" max="4363" width="0" style="14" hidden="1" customWidth="1"/>
    <col min="4364" max="4367" width="39.42578125" style="14" customWidth="1"/>
    <col min="4368" max="4369" width="17.5703125" style="14" customWidth="1"/>
    <col min="4370" max="4370" width="27.5703125" style="14" customWidth="1"/>
    <col min="4371" max="4614" width="10.28515625" style="14"/>
    <col min="4615" max="4615" width="3.42578125" style="14" customWidth="1"/>
    <col min="4616" max="4616" width="5.42578125" style="14" customWidth="1"/>
    <col min="4617" max="4617" width="25" style="14" customWidth="1"/>
    <col min="4618" max="4619" width="0" style="14" hidden="1" customWidth="1"/>
    <col min="4620" max="4623" width="39.42578125" style="14" customWidth="1"/>
    <col min="4624" max="4625" width="17.5703125" style="14" customWidth="1"/>
    <col min="4626" max="4626" width="27.5703125" style="14" customWidth="1"/>
    <col min="4627" max="4870" width="10.28515625" style="14"/>
    <col min="4871" max="4871" width="3.42578125" style="14" customWidth="1"/>
    <col min="4872" max="4872" width="5.42578125" style="14" customWidth="1"/>
    <col min="4873" max="4873" width="25" style="14" customWidth="1"/>
    <col min="4874" max="4875" width="0" style="14" hidden="1" customWidth="1"/>
    <col min="4876" max="4879" width="39.42578125" style="14" customWidth="1"/>
    <col min="4880" max="4881" width="17.5703125" style="14" customWidth="1"/>
    <col min="4882" max="4882" width="27.5703125" style="14" customWidth="1"/>
    <col min="4883" max="5126" width="10.28515625" style="14"/>
    <col min="5127" max="5127" width="3.42578125" style="14" customWidth="1"/>
    <col min="5128" max="5128" width="5.42578125" style="14" customWidth="1"/>
    <col min="5129" max="5129" width="25" style="14" customWidth="1"/>
    <col min="5130" max="5131" width="0" style="14" hidden="1" customWidth="1"/>
    <col min="5132" max="5135" width="39.42578125" style="14" customWidth="1"/>
    <col min="5136" max="5137" width="17.5703125" style="14" customWidth="1"/>
    <col min="5138" max="5138" width="27.5703125" style="14" customWidth="1"/>
    <col min="5139" max="5382" width="10.28515625" style="14"/>
    <col min="5383" max="5383" width="3.42578125" style="14" customWidth="1"/>
    <col min="5384" max="5384" width="5.42578125" style="14" customWidth="1"/>
    <col min="5385" max="5385" width="25" style="14" customWidth="1"/>
    <col min="5386" max="5387" width="0" style="14" hidden="1" customWidth="1"/>
    <col min="5388" max="5391" width="39.42578125" style="14" customWidth="1"/>
    <col min="5392" max="5393" width="17.5703125" style="14" customWidth="1"/>
    <col min="5394" max="5394" width="27.5703125" style="14" customWidth="1"/>
    <col min="5395" max="5638" width="10.28515625" style="14"/>
    <col min="5639" max="5639" width="3.42578125" style="14" customWidth="1"/>
    <col min="5640" max="5640" width="5.42578125" style="14" customWidth="1"/>
    <col min="5641" max="5641" width="25" style="14" customWidth="1"/>
    <col min="5642" max="5643" width="0" style="14" hidden="1" customWidth="1"/>
    <col min="5644" max="5647" width="39.42578125" style="14" customWidth="1"/>
    <col min="5648" max="5649" width="17.5703125" style="14" customWidth="1"/>
    <col min="5650" max="5650" width="27.5703125" style="14" customWidth="1"/>
    <col min="5651" max="5894" width="10.28515625" style="14"/>
    <col min="5895" max="5895" width="3.42578125" style="14" customWidth="1"/>
    <col min="5896" max="5896" width="5.42578125" style="14" customWidth="1"/>
    <col min="5897" max="5897" width="25" style="14" customWidth="1"/>
    <col min="5898" max="5899" width="0" style="14" hidden="1" customWidth="1"/>
    <col min="5900" max="5903" width="39.42578125" style="14" customWidth="1"/>
    <col min="5904" max="5905" width="17.5703125" style="14" customWidth="1"/>
    <col min="5906" max="5906" width="27.5703125" style="14" customWidth="1"/>
    <col min="5907" max="6150" width="10.28515625" style="14"/>
    <col min="6151" max="6151" width="3.42578125" style="14" customWidth="1"/>
    <col min="6152" max="6152" width="5.42578125" style="14" customWidth="1"/>
    <col min="6153" max="6153" width="25" style="14" customWidth="1"/>
    <col min="6154" max="6155" width="0" style="14" hidden="1" customWidth="1"/>
    <col min="6156" max="6159" width="39.42578125" style="14" customWidth="1"/>
    <col min="6160" max="6161" width="17.5703125" style="14" customWidth="1"/>
    <col min="6162" max="6162" width="27.5703125" style="14" customWidth="1"/>
    <col min="6163" max="6406" width="10.28515625" style="14"/>
    <col min="6407" max="6407" width="3.42578125" style="14" customWidth="1"/>
    <col min="6408" max="6408" width="5.42578125" style="14" customWidth="1"/>
    <col min="6409" max="6409" width="25" style="14" customWidth="1"/>
    <col min="6410" max="6411" width="0" style="14" hidden="1" customWidth="1"/>
    <col min="6412" max="6415" width="39.42578125" style="14" customWidth="1"/>
    <col min="6416" max="6417" width="17.5703125" style="14" customWidth="1"/>
    <col min="6418" max="6418" width="27.5703125" style="14" customWidth="1"/>
    <col min="6419" max="6662" width="10.28515625" style="14"/>
    <col min="6663" max="6663" width="3.42578125" style="14" customWidth="1"/>
    <col min="6664" max="6664" width="5.42578125" style="14" customWidth="1"/>
    <col min="6665" max="6665" width="25" style="14" customWidth="1"/>
    <col min="6666" max="6667" width="0" style="14" hidden="1" customWidth="1"/>
    <col min="6668" max="6671" width="39.42578125" style="14" customWidth="1"/>
    <col min="6672" max="6673" width="17.5703125" style="14" customWidth="1"/>
    <col min="6674" max="6674" width="27.5703125" style="14" customWidth="1"/>
    <col min="6675" max="6918" width="10.28515625" style="14"/>
    <col min="6919" max="6919" width="3.42578125" style="14" customWidth="1"/>
    <col min="6920" max="6920" width="5.42578125" style="14" customWidth="1"/>
    <col min="6921" max="6921" width="25" style="14" customWidth="1"/>
    <col min="6922" max="6923" width="0" style="14" hidden="1" customWidth="1"/>
    <col min="6924" max="6927" width="39.42578125" style="14" customWidth="1"/>
    <col min="6928" max="6929" width="17.5703125" style="14" customWidth="1"/>
    <col min="6930" max="6930" width="27.5703125" style="14" customWidth="1"/>
    <col min="6931" max="7174" width="10.28515625" style="14"/>
    <col min="7175" max="7175" width="3.42578125" style="14" customWidth="1"/>
    <col min="7176" max="7176" width="5.42578125" style="14" customWidth="1"/>
    <col min="7177" max="7177" width="25" style="14" customWidth="1"/>
    <col min="7178" max="7179" width="0" style="14" hidden="1" customWidth="1"/>
    <col min="7180" max="7183" width="39.42578125" style="14" customWidth="1"/>
    <col min="7184" max="7185" width="17.5703125" style="14" customWidth="1"/>
    <col min="7186" max="7186" width="27.5703125" style="14" customWidth="1"/>
    <col min="7187" max="7430" width="10.28515625" style="14"/>
    <col min="7431" max="7431" width="3.42578125" style="14" customWidth="1"/>
    <col min="7432" max="7432" width="5.42578125" style="14" customWidth="1"/>
    <col min="7433" max="7433" width="25" style="14" customWidth="1"/>
    <col min="7434" max="7435" width="0" style="14" hidden="1" customWidth="1"/>
    <col min="7436" max="7439" width="39.42578125" style="14" customWidth="1"/>
    <col min="7440" max="7441" width="17.5703125" style="14" customWidth="1"/>
    <col min="7442" max="7442" width="27.5703125" style="14" customWidth="1"/>
    <col min="7443" max="7686" width="10.28515625" style="14"/>
    <col min="7687" max="7687" width="3.42578125" style="14" customWidth="1"/>
    <col min="7688" max="7688" width="5.42578125" style="14" customWidth="1"/>
    <col min="7689" max="7689" width="25" style="14" customWidth="1"/>
    <col min="7690" max="7691" width="0" style="14" hidden="1" customWidth="1"/>
    <col min="7692" max="7695" width="39.42578125" style="14" customWidth="1"/>
    <col min="7696" max="7697" width="17.5703125" style="14" customWidth="1"/>
    <col min="7698" max="7698" width="27.5703125" style="14" customWidth="1"/>
    <col min="7699" max="7942" width="10.28515625" style="14"/>
    <col min="7943" max="7943" width="3.42578125" style="14" customWidth="1"/>
    <col min="7944" max="7944" width="5.42578125" style="14" customWidth="1"/>
    <col min="7945" max="7945" width="25" style="14" customWidth="1"/>
    <col min="7946" max="7947" width="0" style="14" hidden="1" customWidth="1"/>
    <col min="7948" max="7951" width="39.42578125" style="14" customWidth="1"/>
    <col min="7952" max="7953" width="17.5703125" style="14" customWidth="1"/>
    <col min="7954" max="7954" width="27.5703125" style="14" customWidth="1"/>
    <col min="7955" max="8198" width="10.28515625" style="14"/>
    <col min="8199" max="8199" width="3.42578125" style="14" customWidth="1"/>
    <col min="8200" max="8200" width="5.42578125" style="14" customWidth="1"/>
    <col min="8201" max="8201" width="25" style="14" customWidth="1"/>
    <col min="8202" max="8203" width="0" style="14" hidden="1" customWidth="1"/>
    <col min="8204" max="8207" width="39.42578125" style="14" customWidth="1"/>
    <col min="8208" max="8209" width="17.5703125" style="14" customWidth="1"/>
    <col min="8210" max="8210" width="27.5703125" style="14" customWidth="1"/>
    <col min="8211" max="8454" width="10.28515625" style="14"/>
    <col min="8455" max="8455" width="3.42578125" style="14" customWidth="1"/>
    <col min="8456" max="8456" width="5.42578125" style="14" customWidth="1"/>
    <col min="8457" max="8457" width="25" style="14" customWidth="1"/>
    <col min="8458" max="8459" width="0" style="14" hidden="1" customWidth="1"/>
    <col min="8460" max="8463" width="39.42578125" style="14" customWidth="1"/>
    <col min="8464" max="8465" width="17.5703125" style="14" customWidth="1"/>
    <col min="8466" max="8466" width="27.5703125" style="14" customWidth="1"/>
    <col min="8467" max="8710" width="10.28515625" style="14"/>
    <col min="8711" max="8711" width="3.42578125" style="14" customWidth="1"/>
    <col min="8712" max="8712" width="5.42578125" style="14" customWidth="1"/>
    <col min="8713" max="8713" width="25" style="14" customWidth="1"/>
    <col min="8714" max="8715" width="0" style="14" hidden="1" customWidth="1"/>
    <col min="8716" max="8719" width="39.42578125" style="14" customWidth="1"/>
    <col min="8720" max="8721" width="17.5703125" style="14" customWidth="1"/>
    <col min="8722" max="8722" width="27.5703125" style="14" customWidth="1"/>
    <col min="8723" max="8966" width="10.28515625" style="14"/>
    <col min="8967" max="8967" width="3.42578125" style="14" customWidth="1"/>
    <col min="8968" max="8968" width="5.42578125" style="14" customWidth="1"/>
    <col min="8969" max="8969" width="25" style="14" customWidth="1"/>
    <col min="8970" max="8971" width="0" style="14" hidden="1" customWidth="1"/>
    <col min="8972" max="8975" width="39.42578125" style="14" customWidth="1"/>
    <col min="8976" max="8977" width="17.5703125" style="14" customWidth="1"/>
    <col min="8978" max="8978" width="27.5703125" style="14" customWidth="1"/>
    <col min="8979" max="9222" width="10.28515625" style="14"/>
    <col min="9223" max="9223" width="3.42578125" style="14" customWidth="1"/>
    <col min="9224" max="9224" width="5.42578125" style="14" customWidth="1"/>
    <col min="9225" max="9225" width="25" style="14" customWidth="1"/>
    <col min="9226" max="9227" width="0" style="14" hidden="1" customWidth="1"/>
    <col min="9228" max="9231" width="39.42578125" style="14" customWidth="1"/>
    <col min="9232" max="9233" width="17.5703125" style="14" customWidth="1"/>
    <col min="9234" max="9234" width="27.5703125" style="14" customWidth="1"/>
    <col min="9235" max="9478" width="10.28515625" style="14"/>
    <col min="9479" max="9479" width="3.42578125" style="14" customWidth="1"/>
    <col min="9480" max="9480" width="5.42578125" style="14" customWidth="1"/>
    <col min="9481" max="9481" width="25" style="14" customWidth="1"/>
    <col min="9482" max="9483" width="0" style="14" hidden="1" customWidth="1"/>
    <col min="9484" max="9487" width="39.42578125" style="14" customWidth="1"/>
    <col min="9488" max="9489" width="17.5703125" style="14" customWidth="1"/>
    <col min="9490" max="9490" width="27.5703125" style="14" customWidth="1"/>
    <col min="9491" max="9734" width="10.28515625" style="14"/>
    <col min="9735" max="9735" width="3.42578125" style="14" customWidth="1"/>
    <col min="9736" max="9736" width="5.42578125" style="14" customWidth="1"/>
    <col min="9737" max="9737" width="25" style="14" customWidth="1"/>
    <col min="9738" max="9739" width="0" style="14" hidden="1" customWidth="1"/>
    <col min="9740" max="9743" width="39.42578125" style="14" customWidth="1"/>
    <col min="9744" max="9745" width="17.5703125" style="14" customWidth="1"/>
    <col min="9746" max="9746" width="27.5703125" style="14" customWidth="1"/>
    <col min="9747" max="9990" width="10.28515625" style="14"/>
    <col min="9991" max="9991" width="3.42578125" style="14" customWidth="1"/>
    <col min="9992" max="9992" width="5.42578125" style="14" customWidth="1"/>
    <col min="9993" max="9993" width="25" style="14" customWidth="1"/>
    <col min="9994" max="9995" width="0" style="14" hidden="1" customWidth="1"/>
    <col min="9996" max="9999" width="39.42578125" style="14" customWidth="1"/>
    <col min="10000" max="10001" width="17.5703125" style="14" customWidth="1"/>
    <col min="10002" max="10002" width="27.5703125" style="14" customWidth="1"/>
    <col min="10003" max="10246" width="10.28515625" style="14"/>
    <col min="10247" max="10247" width="3.42578125" style="14" customWidth="1"/>
    <col min="10248" max="10248" width="5.42578125" style="14" customWidth="1"/>
    <col min="10249" max="10249" width="25" style="14" customWidth="1"/>
    <col min="10250" max="10251" width="0" style="14" hidden="1" customWidth="1"/>
    <col min="10252" max="10255" width="39.42578125" style="14" customWidth="1"/>
    <col min="10256" max="10257" width="17.5703125" style="14" customWidth="1"/>
    <col min="10258" max="10258" width="27.5703125" style="14" customWidth="1"/>
    <col min="10259" max="10502" width="10.28515625" style="14"/>
    <col min="10503" max="10503" width="3.42578125" style="14" customWidth="1"/>
    <col min="10504" max="10504" width="5.42578125" style="14" customWidth="1"/>
    <col min="10505" max="10505" width="25" style="14" customWidth="1"/>
    <col min="10506" max="10507" width="0" style="14" hidden="1" customWidth="1"/>
    <col min="10508" max="10511" width="39.42578125" style="14" customWidth="1"/>
    <col min="10512" max="10513" width="17.5703125" style="14" customWidth="1"/>
    <col min="10514" max="10514" width="27.5703125" style="14" customWidth="1"/>
    <col min="10515" max="10758" width="10.28515625" style="14"/>
    <col min="10759" max="10759" width="3.42578125" style="14" customWidth="1"/>
    <col min="10760" max="10760" width="5.42578125" style="14" customWidth="1"/>
    <col min="10761" max="10761" width="25" style="14" customWidth="1"/>
    <col min="10762" max="10763" width="0" style="14" hidden="1" customWidth="1"/>
    <col min="10764" max="10767" width="39.42578125" style="14" customWidth="1"/>
    <col min="10768" max="10769" width="17.5703125" style="14" customWidth="1"/>
    <col min="10770" max="10770" width="27.5703125" style="14" customWidth="1"/>
    <col min="10771" max="11014" width="10.28515625" style="14"/>
    <col min="11015" max="11015" width="3.42578125" style="14" customWidth="1"/>
    <col min="11016" max="11016" width="5.42578125" style="14" customWidth="1"/>
    <col min="11017" max="11017" width="25" style="14" customWidth="1"/>
    <col min="11018" max="11019" width="0" style="14" hidden="1" customWidth="1"/>
    <col min="11020" max="11023" width="39.42578125" style="14" customWidth="1"/>
    <col min="11024" max="11025" width="17.5703125" style="14" customWidth="1"/>
    <col min="11026" max="11026" width="27.5703125" style="14" customWidth="1"/>
    <col min="11027" max="11270" width="10.28515625" style="14"/>
    <col min="11271" max="11271" width="3.42578125" style="14" customWidth="1"/>
    <col min="11272" max="11272" width="5.42578125" style="14" customWidth="1"/>
    <col min="11273" max="11273" width="25" style="14" customWidth="1"/>
    <col min="11274" max="11275" width="0" style="14" hidden="1" customWidth="1"/>
    <col min="11276" max="11279" width="39.42578125" style="14" customWidth="1"/>
    <col min="11280" max="11281" width="17.5703125" style="14" customWidth="1"/>
    <col min="11282" max="11282" width="27.5703125" style="14" customWidth="1"/>
    <col min="11283" max="11526" width="10.28515625" style="14"/>
    <col min="11527" max="11527" width="3.42578125" style="14" customWidth="1"/>
    <col min="11528" max="11528" width="5.42578125" style="14" customWidth="1"/>
    <col min="11529" max="11529" width="25" style="14" customWidth="1"/>
    <col min="11530" max="11531" width="0" style="14" hidden="1" customWidth="1"/>
    <col min="11532" max="11535" width="39.42578125" style="14" customWidth="1"/>
    <col min="11536" max="11537" width="17.5703125" style="14" customWidth="1"/>
    <col min="11538" max="11538" width="27.5703125" style="14" customWidth="1"/>
    <col min="11539" max="11782" width="10.28515625" style="14"/>
    <col min="11783" max="11783" width="3.42578125" style="14" customWidth="1"/>
    <col min="11784" max="11784" width="5.42578125" style="14" customWidth="1"/>
    <col min="11785" max="11785" width="25" style="14" customWidth="1"/>
    <col min="11786" max="11787" width="0" style="14" hidden="1" customWidth="1"/>
    <col min="11788" max="11791" width="39.42578125" style="14" customWidth="1"/>
    <col min="11792" max="11793" width="17.5703125" style="14" customWidth="1"/>
    <col min="11794" max="11794" width="27.5703125" style="14" customWidth="1"/>
    <col min="11795" max="12038" width="10.28515625" style="14"/>
    <col min="12039" max="12039" width="3.42578125" style="14" customWidth="1"/>
    <col min="12040" max="12040" width="5.42578125" style="14" customWidth="1"/>
    <col min="12041" max="12041" width="25" style="14" customWidth="1"/>
    <col min="12042" max="12043" width="0" style="14" hidden="1" customWidth="1"/>
    <col min="12044" max="12047" width="39.42578125" style="14" customWidth="1"/>
    <col min="12048" max="12049" width="17.5703125" style="14" customWidth="1"/>
    <col min="12050" max="12050" width="27.5703125" style="14" customWidth="1"/>
    <col min="12051" max="12294" width="10.28515625" style="14"/>
    <col min="12295" max="12295" width="3.42578125" style="14" customWidth="1"/>
    <col min="12296" max="12296" width="5.42578125" style="14" customWidth="1"/>
    <col min="12297" max="12297" width="25" style="14" customWidth="1"/>
    <col min="12298" max="12299" width="0" style="14" hidden="1" customWidth="1"/>
    <col min="12300" max="12303" width="39.42578125" style="14" customWidth="1"/>
    <col min="12304" max="12305" width="17.5703125" style="14" customWidth="1"/>
    <col min="12306" max="12306" width="27.5703125" style="14" customWidth="1"/>
    <col min="12307" max="12550" width="10.28515625" style="14"/>
    <col min="12551" max="12551" width="3.42578125" style="14" customWidth="1"/>
    <col min="12552" max="12552" width="5.42578125" style="14" customWidth="1"/>
    <col min="12553" max="12553" width="25" style="14" customWidth="1"/>
    <col min="12554" max="12555" width="0" style="14" hidden="1" customWidth="1"/>
    <col min="12556" max="12559" width="39.42578125" style="14" customWidth="1"/>
    <col min="12560" max="12561" width="17.5703125" style="14" customWidth="1"/>
    <col min="12562" max="12562" width="27.5703125" style="14" customWidth="1"/>
    <col min="12563" max="12806" width="10.28515625" style="14"/>
    <col min="12807" max="12807" width="3.42578125" style="14" customWidth="1"/>
    <col min="12808" max="12808" width="5.42578125" style="14" customWidth="1"/>
    <col min="12809" max="12809" width="25" style="14" customWidth="1"/>
    <col min="12810" max="12811" width="0" style="14" hidden="1" customWidth="1"/>
    <col min="12812" max="12815" width="39.42578125" style="14" customWidth="1"/>
    <col min="12816" max="12817" width="17.5703125" style="14" customWidth="1"/>
    <col min="12818" max="12818" width="27.5703125" style="14" customWidth="1"/>
    <col min="12819" max="13062" width="10.28515625" style="14"/>
    <col min="13063" max="13063" width="3.42578125" style="14" customWidth="1"/>
    <col min="13064" max="13064" width="5.42578125" style="14" customWidth="1"/>
    <col min="13065" max="13065" width="25" style="14" customWidth="1"/>
    <col min="13066" max="13067" width="0" style="14" hidden="1" customWidth="1"/>
    <col min="13068" max="13071" width="39.42578125" style="14" customWidth="1"/>
    <col min="13072" max="13073" width="17.5703125" style="14" customWidth="1"/>
    <col min="13074" max="13074" width="27.5703125" style="14" customWidth="1"/>
    <col min="13075" max="13318" width="10.28515625" style="14"/>
    <col min="13319" max="13319" width="3.42578125" style="14" customWidth="1"/>
    <col min="13320" max="13320" width="5.42578125" style="14" customWidth="1"/>
    <col min="13321" max="13321" width="25" style="14" customWidth="1"/>
    <col min="13322" max="13323" width="0" style="14" hidden="1" customWidth="1"/>
    <col min="13324" max="13327" width="39.42578125" style="14" customWidth="1"/>
    <col min="13328" max="13329" width="17.5703125" style="14" customWidth="1"/>
    <col min="13330" max="13330" width="27.5703125" style="14" customWidth="1"/>
    <col min="13331" max="13574" width="10.28515625" style="14"/>
    <col min="13575" max="13575" width="3.42578125" style="14" customWidth="1"/>
    <col min="13576" max="13576" width="5.42578125" style="14" customWidth="1"/>
    <col min="13577" max="13577" width="25" style="14" customWidth="1"/>
    <col min="13578" max="13579" width="0" style="14" hidden="1" customWidth="1"/>
    <col min="13580" max="13583" width="39.42578125" style="14" customWidth="1"/>
    <col min="13584" max="13585" width="17.5703125" style="14" customWidth="1"/>
    <col min="13586" max="13586" width="27.5703125" style="14" customWidth="1"/>
    <col min="13587" max="13830" width="10.28515625" style="14"/>
    <col min="13831" max="13831" width="3.42578125" style="14" customWidth="1"/>
    <col min="13832" max="13832" width="5.42578125" style="14" customWidth="1"/>
    <col min="13833" max="13833" width="25" style="14" customWidth="1"/>
    <col min="13834" max="13835" width="0" style="14" hidden="1" customWidth="1"/>
    <col min="13836" max="13839" width="39.42578125" style="14" customWidth="1"/>
    <col min="13840" max="13841" width="17.5703125" style="14" customWidth="1"/>
    <col min="13842" max="13842" width="27.5703125" style="14" customWidth="1"/>
    <col min="13843" max="14086" width="10.28515625" style="14"/>
    <col min="14087" max="14087" width="3.42578125" style="14" customWidth="1"/>
    <col min="14088" max="14088" width="5.42578125" style="14" customWidth="1"/>
    <col min="14089" max="14089" width="25" style="14" customWidth="1"/>
    <col min="14090" max="14091" width="0" style="14" hidden="1" customWidth="1"/>
    <col min="14092" max="14095" width="39.42578125" style="14" customWidth="1"/>
    <col min="14096" max="14097" width="17.5703125" style="14" customWidth="1"/>
    <col min="14098" max="14098" width="27.5703125" style="14" customWidth="1"/>
    <col min="14099" max="14342" width="10.28515625" style="14"/>
    <col min="14343" max="14343" width="3.42578125" style="14" customWidth="1"/>
    <col min="14344" max="14344" width="5.42578125" style="14" customWidth="1"/>
    <col min="14345" max="14345" width="25" style="14" customWidth="1"/>
    <col min="14346" max="14347" width="0" style="14" hidden="1" customWidth="1"/>
    <col min="14348" max="14351" width="39.42578125" style="14" customWidth="1"/>
    <col min="14352" max="14353" width="17.5703125" style="14" customWidth="1"/>
    <col min="14354" max="14354" width="27.5703125" style="14" customWidth="1"/>
    <col min="14355" max="14598" width="10.28515625" style="14"/>
    <col min="14599" max="14599" width="3.42578125" style="14" customWidth="1"/>
    <col min="14600" max="14600" width="5.42578125" style="14" customWidth="1"/>
    <col min="14601" max="14601" width="25" style="14" customWidth="1"/>
    <col min="14602" max="14603" width="0" style="14" hidden="1" customWidth="1"/>
    <col min="14604" max="14607" width="39.42578125" style="14" customWidth="1"/>
    <col min="14608" max="14609" width="17.5703125" style="14" customWidth="1"/>
    <col min="14610" max="14610" width="27.5703125" style="14" customWidth="1"/>
    <col min="14611" max="14854" width="10.28515625" style="14"/>
    <col min="14855" max="14855" width="3.42578125" style="14" customWidth="1"/>
    <col min="14856" max="14856" width="5.42578125" style="14" customWidth="1"/>
    <col min="14857" max="14857" width="25" style="14" customWidth="1"/>
    <col min="14858" max="14859" width="0" style="14" hidden="1" customWidth="1"/>
    <col min="14860" max="14863" width="39.42578125" style="14" customWidth="1"/>
    <col min="14864" max="14865" width="17.5703125" style="14" customWidth="1"/>
    <col min="14866" max="14866" width="27.5703125" style="14" customWidth="1"/>
    <col min="14867" max="15110" width="10.28515625" style="14"/>
    <col min="15111" max="15111" width="3.42578125" style="14" customWidth="1"/>
    <col min="15112" max="15112" width="5.42578125" style="14" customWidth="1"/>
    <col min="15113" max="15113" width="25" style="14" customWidth="1"/>
    <col min="15114" max="15115" width="0" style="14" hidden="1" customWidth="1"/>
    <col min="15116" max="15119" width="39.42578125" style="14" customWidth="1"/>
    <col min="15120" max="15121" width="17.5703125" style="14" customWidth="1"/>
    <col min="15122" max="15122" width="27.5703125" style="14" customWidth="1"/>
    <col min="15123" max="15366" width="10.28515625" style="14"/>
    <col min="15367" max="15367" width="3.42578125" style="14" customWidth="1"/>
    <col min="15368" max="15368" width="5.42578125" style="14" customWidth="1"/>
    <col min="15369" max="15369" width="25" style="14" customWidth="1"/>
    <col min="15370" max="15371" width="0" style="14" hidden="1" customWidth="1"/>
    <col min="15372" max="15375" width="39.42578125" style="14" customWidth="1"/>
    <col min="15376" max="15377" width="17.5703125" style="14" customWidth="1"/>
    <col min="15378" max="15378" width="27.5703125" style="14" customWidth="1"/>
    <col min="15379" max="15622" width="10.28515625" style="14"/>
    <col min="15623" max="15623" width="3.42578125" style="14" customWidth="1"/>
    <col min="15624" max="15624" width="5.42578125" style="14" customWidth="1"/>
    <col min="15625" max="15625" width="25" style="14" customWidth="1"/>
    <col min="15626" max="15627" width="0" style="14" hidden="1" customWidth="1"/>
    <col min="15628" max="15631" width="39.42578125" style="14" customWidth="1"/>
    <col min="15632" max="15633" width="17.5703125" style="14" customWidth="1"/>
    <col min="15634" max="15634" width="27.5703125" style="14" customWidth="1"/>
    <col min="15635" max="15878" width="10.28515625" style="14"/>
    <col min="15879" max="15879" width="3.42578125" style="14" customWidth="1"/>
    <col min="15880" max="15880" width="5.42578125" style="14" customWidth="1"/>
    <col min="15881" max="15881" width="25" style="14" customWidth="1"/>
    <col min="15882" max="15883" width="0" style="14" hidden="1" customWidth="1"/>
    <col min="15884" max="15887" width="39.42578125" style="14" customWidth="1"/>
    <col min="15888" max="15889" width="17.5703125" style="14" customWidth="1"/>
    <col min="15890" max="15890" width="27.5703125" style="14" customWidth="1"/>
    <col min="15891" max="16134" width="10.28515625" style="14"/>
    <col min="16135" max="16135" width="3.42578125" style="14" customWidth="1"/>
    <col min="16136" max="16136" width="5.42578125" style="14" customWidth="1"/>
    <col min="16137" max="16137" width="25" style="14" customWidth="1"/>
    <col min="16138" max="16139" width="0" style="14" hidden="1" customWidth="1"/>
    <col min="16140" max="16143" width="39.42578125" style="14" customWidth="1"/>
    <col min="16144" max="16145" width="17.5703125" style="14" customWidth="1"/>
    <col min="16146" max="16146" width="27.5703125" style="14" customWidth="1"/>
    <col min="16147" max="16384" width="10.28515625" style="14"/>
  </cols>
  <sheetData>
    <row r="1" spans="2:20" ht="30">
      <c r="B1" s="8"/>
      <c r="C1" s="9" t="s">
        <v>117</v>
      </c>
      <c r="D1" s="9"/>
      <c r="E1" s="11"/>
      <c r="F1" s="8"/>
    </row>
    <row r="2" spans="2:20" ht="30">
      <c r="B2" s="8"/>
      <c r="C2" s="9"/>
      <c r="D2" s="9"/>
      <c r="E2" s="8"/>
      <c r="F2" s="8"/>
    </row>
    <row r="3" spans="2:20" ht="30">
      <c r="B3" s="8"/>
      <c r="C3" s="9"/>
      <c r="D3" s="9"/>
      <c r="E3" s="8"/>
      <c r="F3" s="8"/>
    </row>
    <row r="4" spans="2:20" ht="30.75" thickBot="1">
      <c r="B4" s="8"/>
      <c r="C4" s="9"/>
      <c r="D4" s="9"/>
      <c r="E4" s="8"/>
      <c r="F4" s="8"/>
      <c r="G4" s="912"/>
      <c r="H4" s="912"/>
      <c r="I4" s="912"/>
      <c r="J4" s="912"/>
      <c r="K4" s="912"/>
      <c r="L4" s="912"/>
      <c r="M4" s="912"/>
      <c r="N4" s="912"/>
      <c r="O4" s="912"/>
      <c r="P4" s="912"/>
      <c r="Q4" s="912"/>
      <c r="R4" s="912"/>
    </row>
    <row r="5" spans="2:20" ht="18.75" thickBot="1">
      <c r="E5" s="870"/>
      <c r="F5" s="871"/>
      <c r="G5" s="913" t="s">
        <v>290</v>
      </c>
      <c r="H5" s="914"/>
      <c r="I5" s="914"/>
      <c r="J5" s="914"/>
      <c r="K5" s="914"/>
      <c r="L5" s="914"/>
      <c r="M5" s="914"/>
      <c r="N5" s="914"/>
      <c r="O5" s="914"/>
      <c r="P5" s="914"/>
      <c r="Q5" s="914"/>
      <c r="R5" s="915"/>
      <c r="S5" s="271"/>
      <c r="T5" s="272"/>
    </row>
    <row r="6" spans="2:20" ht="30" customHeight="1" thickBot="1">
      <c r="B6" s="18"/>
      <c r="C6" s="855" t="s">
        <v>291</v>
      </c>
      <c r="D6" s="941" t="s">
        <v>21</v>
      </c>
      <c r="E6" s="942"/>
      <c r="F6" s="288"/>
      <c r="G6" s="938">
        <v>44531</v>
      </c>
      <c r="H6" s="914"/>
      <c r="I6" s="914"/>
      <c r="J6" s="914"/>
      <c r="K6" s="913" t="s">
        <v>327</v>
      </c>
      <c r="L6" s="914"/>
      <c r="M6" s="914"/>
      <c r="N6" s="914"/>
      <c r="O6" s="913" t="s">
        <v>328</v>
      </c>
      <c r="P6" s="914"/>
      <c r="Q6" s="914"/>
      <c r="R6" s="915"/>
      <c r="S6" s="273"/>
      <c r="T6" s="274"/>
    </row>
    <row r="7" spans="2:20" ht="30" customHeight="1" thickBot="1">
      <c r="B7" s="23"/>
      <c r="C7" s="856"/>
      <c r="D7" s="144" t="s">
        <v>25</v>
      </c>
      <c r="E7" s="145" t="s">
        <v>292</v>
      </c>
      <c r="F7" s="147" t="s">
        <v>292</v>
      </c>
      <c r="G7" s="275" t="s">
        <v>279</v>
      </c>
      <c r="H7" s="275" t="s">
        <v>280</v>
      </c>
      <c r="I7" s="275" t="s">
        <v>281</v>
      </c>
      <c r="J7" s="275" t="s">
        <v>282</v>
      </c>
      <c r="K7" s="275" t="s">
        <v>279</v>
      </c>
      <c r="L7" s="275" t="s">
        <v>280</v>
      </c>
      <c r="M7" s="275" t="s">
        <v>281</v>
      </c>
      <c r="N7" s="275" t="s">
        <v>282</v>
      </c>
      <c r="O7" s="275" t="s">
        <v>279</v>
      </c>
      <c r="P7" s="275" t="s">
        <v>280</v>
      </c>
      <c r="Q7" s="275" t="s">
        <v>281</v>
      </c>
      <c r="R7" s="275" t="s">
        <v>282</v>
      </c>
      <c r="S7" s="939" t="s">
        <v>122</v>
      </c>
      <c r="T7" s="940"/>
    </row>
    <row r="8" spans="2:20" s="48" customFormat="1" ht="81.75" customHeight="1">
      <c r="B8" s="33">
        <v>1</v>
      </c>
      <c r="C8" s="34" t="s">
        <v>293</v>
      </c>
      <c r="D8" s="150" t="s">
        <v>34</v>
      </c>
      <c r="E8" s="151" t="s">
        <v>294</v>
      </c>
      <c r="F8" s="152" t="s">
        <v>295</v>
      </c>
      <c r="G8" s="298" t="s">
        <v>272</v>
      </c>
      <c r="H8" s="297"/>
      <c r="I8" s="297" t="s">
        <v>272</v>
      </c>
      <c r="J8" s="153"/>
      <c r="K8" s="153"/>
      <c r="L8" s="153"/>
      <c r="M8" s="153"/>
      <c r="N8" s="153"/>
      <c r="O8" s="153"/>
      <c r="P8" s="153"/>
      <c r="Q8" s="153"/>
      <c r="R8" s="44"/>
      <c r="S8" s="916" t="s">
        <v>296</v>
      </c>
      <c r="T8" s="917"/>
    </row>
    <row r="9" spans="2:20" s="48" customFormat="1" ht="94.5" customHeight="1">
      <c r="B9" s="33">
        <v>2</v>
      </c>
      <c r="C9" s="34" t="s">
        <v>297</v>
      </c>
      <c r="D9" s="156" t="s">
        <v>41</v>
      </c>
      <c r="E9" s="157" t="s">
        <v>298</v>
      </c>
      <c r="F9" s="158" t="s">
        <v>299</v>
      </c>
      <c r="G9" s="297" t="s">
        <v>272</v>
      </c>
      <c r="H9" s="297"/>
      <c r="I9" s="297" t="s">
        <v>272</v>
      </c>
      <c r="J9" s="159"/>
      <c r="K9" s="159"/>
      <c r="L9" s="159"/>
      <c r="M9" s="159"/>
      <c r="N9" s="159"/>
      <c r="O9" s="159"/>
      <c r="P9" s="159"/>
      <c r="Q9" s="159"/>
      <c r="R9" s="72"/>
      <c r="S9" s="918" t="s">
        <v>300</v>
      </c>
      <c r="T9" s="919"/>
    </row>
    <row r="10" spans="2:20" s="48" customFormat="1" ht="81.75" customHeight="1">
      <c r="B10" s="33">
        <v>3</v>
      </c>
      <c r="C10" s="34" t="s">
        <v>301</v>
      </c>
      <c r="D10" s="156" t="s">
        <v>48</v>
      </c>
      <c r="E10" s="161" t="s">
        <v>302</v>
      </c>
      <c r="F10" s="161" t="s">
        <v>303</v>
      </c>
      <c r="G10" s="297" t="s">
        <v>272</v>
      </c>
      <c r="H10" s="297"/>
      <c r="I10" s="297" t="s">
        <v>272</v>
      </c>
      <c r="J10" s="159"/>
      <c r="K10" s="159"/>
      <c r="L10" s="159"/>
      <c r="M10" s="159"/>
      <c r="N10" s="159"/>
      <c r="O10" s="159"/>
      <c r="P10" s="159"/>
      <c r="Q10" s="159"/>
      <c r="R10" s="72"/>
      <c r="S10" s="276"/>
      <c r="T10" s="277"/>
    </row>
    <row r="11" spans="2:20" s="48" customFormat="1" ht="81.75" customHeight="1">
      <c r="B11" s="60">
        <v>4</v>
      </c>
      <c r="C11" s="61" t="s">
        <v>304</v>
      </c>
      <c r="D11" s="156" t="s">
        <v>53</v>
      </c>
      <c r="E11" s="161" t="s">
        <v>305</v>
      </c>
      <c r="F11" s="161" t="s">
        <v>56</v>
      </c>
      <c r="G11" s="297" t="s">
        <v>272</v>
      </c>
      <c r="H11" s="297"/>
      <c r="I11" s="297" t="s">
        <v>272</v>
      </c>
      <c r="J11" s="159"/>
      <c r="K11" s="159"/>
      <c r="L11" s="159"/>
      <c r="M11" s="159"/>
      <c r="N11" s="159"/>
      <c r="O11" s="159"/>
      <c r="P11" s="159"/>
      <c r="Q11" s="159"/>
      <c r="R11" s="72"/>
      <c r="S11" s="276"/>
      <c r="T11" s="277"/>
    </row>
    <row r="12" spans="2:20" s="48" customFormat="1" ht="81.75" customHeight="1">
      <c r="B12" s="33">
        <v>5</v>
      </c>
      <c r="C12" s="34" t="s">
        <v>306</v>
      </c>
      <c r="D12" s="87" t="s">
        <v>60</v>
      </c>
      <c r="E12" s="161" t="s">
        <v>307</v>
      </c>
      <c r="F12" s="161" t="s">
        <v>308</v>
      </c>
      <c r="G12" s="297" t="s">
        <v>272</v>
      </c>
      <c r="H12" s="297"/>
      <c r="I12" s="297" t="s">
        <v>272</v>
      </c>
      <c r="J12" s="159"/>
      <c r="K12" s="159"/>
      <c r="L12" s="159"/>
      <c r="M12" s="159"/>
      <c r="N12" s="159"/>
      <c r="O12" s="159"/>
      <c r="P12" s="159"/>
      <c r="Q12" s="159"/>
      <c r="R12" s="72"/>
      <c r="S12" s="276"/>
      <c r="T12" s="277"/>
    </row>
    <row r="13" spans="2:20" s="48" customFormat="1" ht="81.75" customHeight="1">
      <c r="B13" s="33">
        <v>6</v>
      </c>
      <c r="C13" s="34" t="s">
        <v>309</v>
      </c>
      <c r="D13" s="156" t="s">
        <v>67</v>
      </c>
      <c r="E13" s="158" t="s">
        <v>310</v>
      </c>
      <c r="F13" s="161" t="s">
        <v>311</v>
      </c>
      <c r="G13" s="297" t="s">
        <v>272</v>
      </c>
      <c r="H13" s="297"/>
      <c r="I13" s="297" t="s">
        <v>272</v>
      </c>
      <c r="J13" s="159"/>
      <c r="K13" s="159"/>
      <c r="L13" s="159"/>
      <c r="M13" s="159"/>
      <c r="N13" s="159"/>
      <c r="O13" s="159"/>
      <c r="P13" s="159"/>
      <c r="Q13" s="159"/>
      <c r="R13" s="72"/>
      <c r="S13" s="276"/>
      <c r="T13" s="277"/>
    </row>
    <row r="14" spans="2:20" s="48" customFormat="1" ht="81.75" customHeight="1">
      <c r="B14" s="33">
        <v>7</v>
      </c>
      <c r="C14" s="75" t="s">
        <v>312</v>
      </c>
      <c r="D14" s="156" t="s">
        <v>74</v>
      </c>
      <c r="E14" s="158" t="s">
        <v>313</v>
      </c>
      <c r="F14" s="161" t="s">
        <v>314</v>
      </c>
      <c r="G14" s="297" t="s">
        <v>272</v>
      </c>
      <c r="H14" s="297"/>
      <c r="I14" s="297" t="s">
        <v>272</v>
      </c>
      <c r="J14" s="159"/>
      <c r="K14" s="159"/>
      <c r="L14" s="159"/>
      <c r="M14" s="159"/>
      <c r="N14" s="159"/>
      <c r="O14" s="159"/>
      <c r="P14" s="159"/>
      <c r="Q14" s="159"/>
      <c r="R14" s="72"/>
      <c r="S14" s="276"/>
      <c r="T14" s="277"/>
    </row>
    <row r="15" spans="2:20" s="48" customFormat="1" ht="81.75" customHeight="1">
      <c r="B15" s="33">
        <v>8</v>
      </c>
      <c r="C15" s="83" t="s">
        <v>315</v>
      </c>
      <c r="D15" s="156" t="s">
        <v>81</v>
      </c>
      <c r="E15" s="157" t="s">
        <v>316</v>
      </c>
      <c r="F15" s="157" t="s">
        <v>317</v>
      </c>
      <c r="G15" s="297" t="s">
        <v>272</v>
      </c>
      <c r="H15" s="297"/>
      <c r="I15" s="297" t="s">
        <v>272</v>
      </c>
      <c r="J15" s="159"/>
      <c r="K15" s="159"/>
      <c r="L15" s="159"/>
      <c r="M15" s="159"/>
      <c r="N15" s="159"/>
      <c r="O15" s="159"/>
      <c r="P15" s="159"/>
      <c r="Q15" s="159"/>
      <c r="R15" s="72"/>
      <c r="S15" s="276"/>
      <c r="T15" s="277"/>
    </row>
    <row r="16" spans="2:20" s="48" customFormat="1" ht="81.75" customHeight="1">
      <c r="B16" s="90">
        <v>9</v>
      </c>
      <c r="C16" s="91" t="s">
        <v>318</v>
      </c>
      <c r="D16" s="156" t="s">
        <v>88</v>
      </c>
      <c r="E16" s="158" t="s">
        <v>319</v>
      </c>
      <c r="F16" s="161" t="s">
        <v>320</v>
      </c>
      <c r="G16" s="297" t="s">
        <v>272</v>
      </c>
      <c r="H16" s="297"/>
      <c r="I16" s="297" t="s">
        <v>272</v>
      </c>
      <c r="J16" s="159"/>
      <c r="K16" s="159"/>
      <c r="L16" s="159"/>
      <c r="M16" s="159"/>
      <c r="N16" s="159"/>
      <c r="O16" s="159"/>
      <c r="P16" s="159"/>
      <c r="Q16" s="159"/>
      <c r="R16" s="72"/>
      <c r="S16" s="276"/>
      <c r="T16" s="277"/>
    </row>
    <row r="17" spans="2:20" s="48" customFormat="1" ht="81.75" customHeight="1">
      <c r="B17" s="100">
        <v>10</v>
      </c>
      <c r="C17" s="83" t="s">
        <v>321</v>
      </c>
      <c r="D17" s="156" t="s">
        <v>95</v>
      </c>
      <c r="E17" s="161" t="s">
        <v>322</v>
      </c>
      <c r="F17" s="161" t="s">
        <v>323</v>
      </c>
      <c r="G17" s="297" t="s">
        <v>272</v>
      </c>
      <c r="H17" s="297"/>
      <c r="I17" s="297" t="s">
        <v>272</v>
      </c>
      <c r="J17" s="159"/>
      <c r="K17" s="159"/>
      <c r="L17" s="159"/>
      <c r="M17" s="159"/>
      <c r="N17" s="159"/>
      <c r="O17" s="159"/>
      <c r="P17" s="159"/>
      <c r="Q17" s="159"/>
      <c r="R17" s="72"/>
      <c r="S17" s="276"/>
      <c r="T17" s="277"/>
    </row>
    <row r="18" spans="2:20" s="48" customFormat="1" ht="81.75" customHeight="1" thickBot="1">
      <c r="B18" s="110">
        <v>11</v>
      </c>
      <c r="C18" s="278" t="s">
        <v>324</v>
      </c>
      <c r="D18" s="118" t="s">
        <v>107</v>
      </c>
      <c r="E18" s="279" t="s">
        <v>108</v>
      </c>
      <c r="F18" s="279" t="s">
        <v>325</v>
      </c>
      <c r="G18" s="297" t="s">
        <v>272</v>
      </c>
      <c r="H18" s="297"/>
      <c r="I18" s="297" t="s">
        <v>272</v>
      </c>
      <c r="J18" s="280"/>
      <c r="K18" s="280"/>
      <c r="L18" s="280"/>
      <c r="M18" s="280"/>
      <c r="N18" s="280"/>
      <c r="O18" s="280"/>
      <c r="P18" s="280"/>
      <c r="Q18" s="280"/>
      <c r="R18" s="281"/>
      <c r="S18" s="276"/>
      <c r="T18" s="277"/>
    </row>
    <row r="19" spans="2:20" ht="17.25" thickBot="1">
      <c r="B19" s="282" t="s">
        <v>326</v>
      </c>
      <c r="C19" s="283"/>
      <c r="D19" s="287"/>
      <c r="E19" s="284"/>
      <c r="F19" s="920"/>
      <c r="G19" s="920"/>
      <c r="H19" s="920"/>
      <c r="I19" s="920"/>
      <c r="J19" s="920"/>
      <c r="K19" s="920"/>
      <c r="L19" s="920"/>
      <c r="M19" s="920"/>
      <c r="N19" s="920"/>
      <c r="O19" s="920"/>
      <c r="P19" s="920"/>
      <c r="Q19" s="920"/>
      <c r="R19" s="921"/>
      <c r="S19" s="285"/>
      <c r="T19" s="286"/>
    </row>
    <row r="20" spans="2:20" ht="18">
      <c r="E20" s="170"/>
    </row>
    <row r="21" spans="2:20" ht="18">
      <c r="E21" s="138"/>
      <c r="F21" s="138"/>
      <c r="M21" s="138"/>
    </row>
    <row r="22" spans="2:20" ht="18">
      <c r="E22" s="138"/>
    </row>
    <row r="23" spans="2:20" ht="18">
      <c r="E23" s="138"/>
      <c r="G23" s="138"/>
      <c r="H23" s="138"/>
      <c r="I23" s="138"/>
      <c r="J23" s="138"/>
      <c r="K23" s="138"/>
      <c r="L23" s="138"/>
      <c r="M23" s="138"/>
      <c r="N23" s="138"/>
      <c r="O23" s="138"/>
      <c r="P23" s="138"/>
      <c r="Q23" s="138"/>
      <c r="R23" s="138"/>
    </row>
  </sheetData>
  <mergeCells count="12">
    <mergeCell ref="S7:T7"/>
    <mergeCell ref="S8:T8"/>
    <mergeCell ref="S9:T9"/>
    <mergeCell ref="F19:R19"/>
    <mergeCell ref="G4:R4"/>
    <mergeCell ref="E5:F5"/>
    <mergeCell ref="G5:R5"/>
    <mergeCell ref="C6:C7"/>
    <mergeCell ref="D6:E6"/>
    <mergeCell ref="G6:J6"/>
    <mergeCell ref="K6:N6"/>
    <mergeCell ref="O6:R6"/>
  </mergeCells>
  <printOptions horizontalCentered="1"/>
  <pageMargins left="0" right="0" top="0.75" bottom="0" header="0" footer="0"/>
  <pageSetup paperSize="9" scale="46" orientation="landscape" horizontalDpi="0" verticalDpi="0"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theme="3" tint="0.79998168889431442"/>
  </sheetPr>
  <dimension ref="B1:T23"/>
  <sheetViews>
    <sheetView showGridLines="0" zoomScaleNormal="100" zoomScaleSheetLayoutView="80" workbookViewId="0">
      <selection activeCell="M9" sqref="M9"/>
    </sheetView>
  </sheetViews>
  <sheetFormatPr defaultColWidth="10.28515625" defaultRowHeight="16.5"/>
  <cols>
    <col min="1" max="1" width="3.42578125" style="14" customWidth="1"/>
    <col min="2" max="2" width="5.42578125" style="15" customWidth="1"/>
    <col min="3" max="3" width="25" style="13" customWidth="1"/>
    <col min="4" max="4" width="36.7109375" style="13" customWidth="1"/>
    <col min="5" max="5" width="39.42578125" style="13" customWidth="1"/>
    <col min="6" max="6" width="39.5703125" style="13" customWidth="1"/>
    <col min="7" max="18" width="8.85546875" style="13" customWidth="1"/>
    <col min="19" max="19" width="14.140625" style="14" customWidth="1"/>
    <col min="20" max="20" width="15.42578125" style="14" customWidth="1"/>
    <col min="21" max="262" width="10.28515625" style="14"/>
    <col min="263" max="263" width="3.42578125" style="14" customWidth="1"/>
    <col min="264" max="264" width="5.42578125" style="14" customWidth="1"/>
    <col min="265" max="265" width="25" style="14" customWidth="1"/>
    <col min="266" max="267" width="0" style="14" hidden="1" customWidth="1"/>
    <col min="268" max="271" width="39.42578125" style="14" customWidth="1"/>
    <col min="272" max="273" width="17.5703125" style="14" customWidth="1"/>
    <col min="274" max="274" width="27.5703125" style="14" customWidth="1"/>
    <col min="275" max="518" width="10.28515625" style="14"/>
    <col min="519" max="519" width="3.42578125" style="14" customWidth="1"/>
    <col min="520" max="520" width="5.42578125" style="14" customWidth="1"/>
    <col min="521" max="521" width="25" style="14" customWidth="1"/>
    <col min="522" max="523" width="0" style="14" hidden="1" customWidth="1"/>
    <col min="524" max="527" width="39.42578125" style="14" customWidth="1"/>
    <col min="528" max="529" width="17.5703125" style="14" customWidth="1"/>
    <col min="530" max="530" width="27.5703125" style="14" customWidth="1"/>
    <col min="531" max="774" width="10.28515625" style="14"/>
    <col min="775" max="775" width="3.42578125" style="14" customWidth="1"/>
    <col min="776" max="776" width="5.42578125" style="14" customWidth="1"/>
    <col min="777" max="777" width="25" style="14" customWidth="1"/>
    <col min="778" max="779" width="0" style="14" hidden="1" customWidth="1"/>
    <col min="780" max="783" width="39.42578125" style="14" customWidth="1"/>
    <col min="784" max="785" width="17.5703125" style="14" customWidth="1"/>
    <col min="786" max="786" width="27.5703125" style="14" customWidth="1"/>
    <col min="787" max="1030" width="10.28515625" style="14"/>
    <col min="1031" max="1031" width="3.42578125" style="14" customWidth="1"/>
    <col min="1032" max="1032" width="5.42578125" style="14" customWidth="1"/>
    <col min="1033" max="1033" width="25" style="14" customWidth="1"/>
    <col min="1034" max="1035" width="0" style="14" hidden="1" customWidth="1"/>
    <col min="1036" max="1039" width="39.42578125" style="14" customWidth="1"/>
    <col min="1040" max="1041" width="17.5703125" style="14" customWidth="1"/>
    <col min="1042" max="1042" width="27.5703125" style="14" customWidth="1"/>
    <col min="1043" max="1286" width="10.28515625" style="14"/>
    <col min="1287" max="1287" width="3.42578125" style="14" customWidth="1"/>
    <col min="1288" max="1288" width="5.42578125" style="14" customWidth="1"/>
    <col min="1289" max="1289" width="25" style="14" customWidth="1"/>
    <col min="1290" max="1291" width="0" style="14" hidden="1" customWidth="1"/>
    <col min="1292" max="1295" width="39.42578125" style="14" customWidth="1"/>
    <col min="1296" max="1297" width="17.5703125" style="14" customWidth="1"/>
    <col min="1298" max="1298" width="27.5703125" style="14" customWidth="1"/>
    <col min="1299" max="1542" width="10.28515625" style="14"/>
    <col min="1543" max="1543" width="3.42578125" style="14" customWidth="1"/>
    <col min="1544" max="1544" width="5.42578125" style="14" customWidth="1"/>
    <col min="1545" max="1545" width="25" style="14" customWidth="1"/>
    <col min="1546" max="1547" width="0" style="14" hidden="1" customWidth="1"/>
    <col min="1548" max="1551" width="39.42578125" style="14" customWidth="1"/>
    <col min="1552" max="1553" width="17.5703125" style="14" customWidth="1"/>
    <col min="1554" max="1554" width="27.5703125" style="14" customWidth="1"/>
    <col min="1555" max="1798" width="10.28515625" style="14"/>
    <col min="1799" max="1799" width="3.42578125" style="14" customWidth="1"/>
    <col min="1800" max="1800" width="5.42578125" style="14" customWidth="1"/>
    <col min="1801" max="1801" width="25" style="14" customWidth="1"/>
    <col min="1802" max="1803" width="0" style="14" hidden="1" customWidth="1"/>
    <col min="1804" max="1807" width="39.42578125" style="14" customWidth="1"/>
    <col min="1808" max="1809" width="17.5703125" style="14" customWidth="1"/>
    <col min="1810" max="1810" width="27.5703125" style="14" customWidth="1"/>
    <col min="1811" max="2054" width="10.28515625" style="14"/>
    <col min="2055" max="2055" width="3.42578125" style="14" customWidth="1"/>
    <col min="2056" max="2056" width="5.42578125" style="14" customWidth="1"/>
    <col min="2057" max="2057" width="25" style="14" customWidth="1"/>
    <col min="2058" max="2059" width="0" style="14" hidden="1" customWidth="1"/>
    <col min="2060" max="2063" width="39.42578125" style="14" customWidth="1"/>
    <col min="2064" max="2065" width="17.5703125" style="14" customWidth="1"/>
    <col min="2066" max="2066" width="27.5703125" style="14" customWidth="1"/>
    <col min="2067" max="2310" width="10.28515625" style="14"/>
    <col min="2311" max="2311" width="3.42578125" style="14" customWidth="1"/>
    <col min="2312" max="2312" width="5.42578125" style="14" customWidth="1"/>
    <col min="2313" max="2313" width="25" style="14" customWidth="1"/>
    <col min="2314" max="2315" width="0" style="14" hidden="1" customWidth="1"/>
    <col min="2316" max="2319" width="39.42578125" style="14" customWidth="1"/>
    <col min="2320" max="2321" width="17.5703125" style="14" customWidth="1"/>
    <col min="2322" max="2322" width="27.5703125" style="14" customWidth="1"/>
    <col min="2323" max="2566" width="10.28515625" style="14"/>
    <col min="2567" max="2567" width="3.42578125" style="14" customWidth="1"/>
    <col min="2568" max="2568" width="5.42578125" style="14" customWidth="1"/>
    <col min="2569" max="2569" width="25" style="14" customWidth="1"/>
    <col min="2570" max="2571" width="0" style="14" hidden="1" customWidth="1"/>
    <col min="2572" max="2575" width="39.42578125" style="14" customWidth="1"/>
    <col min="2576" max="2577" width="17.5703125" style="14" customWidth="1"/>
    <col min="2578" max="2578" width="27.5703125" style="14" customWidth="1"/>
    <col min="2579" max="2822" width="10.28515625" style="14"/>
    <col min="2823" max="2823" width="3.42578125" style="14" customWidth="1"/>
    <col min="2824" max="2824" width="5.42578125" style="14" customWidth="1"/>
    <col min="2825" max="2825" width="25" style="14" customWidth="1"/>
    <col min="2826" max="2827" width="0" style="14" hidden="1" customWidth="1"/>
    <col min="2828" max="2831" width="39.42578125" style="14" customWidth="1"/>
    <col min="2832" max="2833" width="17.5703125" style="14" customWidth="1"/>
    <col min="2834" max="2834" width="27.5703125" style="14" customWidth="1"/>
    <col min="2835" max="3078" width="10.28515625" style="14"/>
    <col min="3079" max="3079" width="3.42578125" style="14" customWidth="1"/>
    <col min="3080" max="3080" width="5.42578125" style="14" customWidth="1"/>
    <col min="3081" max="3081" width="25" style="14" customWidth="1"/>
    <col min="3082" max="3083" width="0" style="14" hidden="1" customWidth="1"/>
    <col min="3084" max="3087" width="39.42578125" style="14" customWidth="1"/>
    <col min="3088" max="3089" width="17.5703125" style="14" customWidth="1"/>
    <col min="3090" max="3090" width="27.5703125" style="14" customWidth="1"/>
    <col min="3091" max="3334" width="10.28515625" style="14"/>
    <col min="3335" max="3335" width="3.42578125" style="14" customWidth="1"/>
    <col min="3336" max="3336" width="5.42578125" style="14" customWidth="1"/>
    <col min="3337" max="3337" width="25" style="14" customWidth="1"/>
    <col min="3338" max="3339" width="0" style="14" hidden="1" customWidth="1"/>
    <col min="3340" max="3343" width="39.42578125" style="14" customWidth="1"/>
    <col min="3344" max="3345" width="17.5703125" style="14" customWidth="1"/>
    <col min="3346" max="3346" width="27.5703125" style="14" customWidth="1"/>
    <col min="3347" max="3590" width="10.28515625" style="14"/>
    <col min="3591" max="3591" width="3.42578125" style="14" customWidth="1"/>
    <col min="3592" max="3592" width="5.42578125" style="14" customWidth="1"/>
    <col min="3593" max="3593" width="25" style="14" customWidth="1"/>
    <col min="3594" max="3595" width="0" style="14" hidden="1" customWidth="1"/>
    <col min="3596" max="3599" width="39.42578125" style="14" customWidth="1"/>
    <col min="3600" max="3601" width="17.5703125" style="14" customWidth="1"/>
    <col min="3602" max="3602" width="27.5703125" style="14" customWidth="1"/>
    <col min="3603" max="3846" width="10.28515625" style="14"/>
    <col min="3847" max="3847" width="3.42578125" style="14" customWidth="1"/>
    <col min="3848" max="3848" width="5.42578125" style="14" customWidth="1"/>
    <col min="3849" max="3849" width="25" style="14" customWidth="1"/>
    <col min="3850" max="3851" width="0" style="14" hidden="1" customWidth="1"/>
    <col min="3852" max="3855" width="39.42578125" style="14" customWidth="1"/>
    <col min="3856" max="3857" width="17.5703125" style="14" customWidth="1"/>
    <col min="3858" max="3858" width="27.5703125" style="14" customWidth="1"/>
    <col min="3859" max="4102" width="10.28515625" style="14"/>
    <col min="4103" max="4103" width="3.42578125" style="14" customWidth="1"/>
    <col min="4104" max="4104" width="5.42578125" style="14" customWidth="1"/>
    <col min="4105" max="4105" width="25" style="14" customWidth="1"/>
    <col min="4106" max="4107" width="0" style="14" hidden="1" customWidth="1"/>
    <col min="4108" max="4111" width="39.42578125" style="14" customWidth="1"/>
    <col min="4112" max="4113" width="17.5703125" style="14" customWidth="1"/>
    <col min="4114" max="4114" width="27.5703125" style="14" customWidth="1"/>
    <col min="4115" max="4358" width="10.28515625" style="14"/>
    <col min="4359" max="4359" width="3.42578125" style="14" customWidth="1"/>
    <col min="4360" max="4360" width="5.42578125" style="14" customWidth="1"/>
    <col min="4361" max="4361" width="25" style="14" customWidth="1"/>
    <col min="4362" max="4363" width="0" style="14" hidden="1" customWidth="1"/>
    <col min="4364" max="4367" width="39.42578125" style="14" customWidth="1"/>
    <col min="4368" max="4369" width="17.5703125" style="14" customWidth="1"/>
    <col min="4370" max="4370" width="27.5703125" style="14" customWidth="1"/>
    <col min="4371" max="4614" width="10.28515625" style="14"/>
    <col min="4615" max="4615" width="3.42578125" style="14" customWidth="1"/>
    <col min="4616" max="4616" width="5.42578125" style="14" customWidth="1"/>
    <col min="4617" max="4617" width="25" style="14" customWidth="1"/>
    <col min="4618" max="4619" width="0" style="14" hidden="1" customWidth="1"/>
    <col min="4620" max="4623" width="39.42578125" style="14" customWidth="1"/>
    <col min="4624" max="4625" width="17.5703125" style="14" customWidth="1"/>
    <col min="4626" max="4626" width="27.5703125" style="14" customWidth="1"/>
    <col min="4627" max="4870" width="10.28515625" style="14"/>
    <col min="4871" max="4871" width="3.42578125" style="14" customWidth="1"/>
    <col min="4872" max="4872" width="5.42578125" style="14" customWidth="1"/>
    <col min="4873" max="4873" width="25" style="14" customWidth="1"/>
    <col min="4874" max="4875" width="0" style="14" hidden="1" customWidth="1"/>
    <col min="4876" max="4879" width="39.42578125" style="14" customWidth="1"/>
    <col min="4880" max="4881" width="17.5703125" style="14" customWidth="1"/>
    <col min="4882" max="4882" width="27.5703125" style="14" customWidth="1"/>
    <col min="4883" max="5126" width="10.28515625" style="14"/>
    <col min="5127" max="5127" width="3.42578125" style="14" customWidth="1"/>
    <col min="5128" max="5128" width="5.42578125" style="14" customWidth="1"/>
    <col min="5129" max="5129" width="25" style="14" customWidth="1"/>
    <col min="5130" max="5131" width="0" style="14" hidden="1" customWidth="1"/>
    <col min="5132" max="5135" width="39.42578125" style="14" customWidth="1"/>
    <col min="5136" max="5137" width="17.5703125" style="14" customWidth="1"/>
    <col min="5138" max="5138" width="27.5703125" style="14" customWidth="1"/>
    <col min="5139" max="5382" width="10.28515625" style="14"/>
    <col min="5383" max="5383" width="3.42578125" style="14" customWidth="1"/>
    <col min="5384" max="5384" width="5.42578125" style="14" customWidth="1"/>
    <col min="5385" max="5385" width="25" style="14" customWidth="1"/>
    <col min="5386" max="5387" width="0" style="14" hidden="1" customWidth="1"/>
    <col min="5388" max="5391" width="39.42578125" style="14" customWidth="1"/>
    <col min="5392" max="5393" width="17.5703125" style="14" customWidth="1"/>
    <col min="5394" max="5394" width="27.5703125" style="14" customWidth="1"/>
    <col min="5395" max="5638" width="10.28515625" style="14"/>
    <col min="5639" max="5639" width="3.42578125" style="14" customWidth="1"/>
    <col min="5640" max="5640" width="5.42578125" style="14" customWidth="1"/>
    <col min="5641" max="5641" width="25" style="14" customWidth="1"/>
    <col min="5642" max="5643" width="0" style="14" hidden="1" customWidth="1"/>
    <col min="5644" max="5647" width="39.42578125" style="14" customWidth="1"/>
    <col min="5648" max="5649" width="17.5703125" style="14" customWidth="1"/>
    <col min="5650" max="5650" width="27.5703125" style="14" customWidth="1"/>
    <col min="5651" max="5894" width="10.28515625" style="14"/>
    <col min="5895" max="5895" width="3.42578125" style="14" customWidth="1"/>
    <col min="5896" max="5896" width="5.42578125" style="14" customWidth="1"/>
    <col min="5897" max="5897" width="25" style="14" customWidth="1"/>
    <col min="5898" max="5899" width="0" style="14" hidden="1" customWidth="1"/>
    <col min="5900" max="5903" width="39.42578125" style="14" customWidth="1"/>
    <col min="5904" max="5905" width="17.5703125" style="14" customWidth="1"/>
    <col min="5906" max="5906" width="27.5703125" style="14" customWidth="1"/>
    <col min="5907" max="6150" width="10.28515625" style="14"/>
    <col min="6151" max="6151" width="3.42578125" style="14" customWidth="1"/>
    <col min="6152" max="6152" width="5.42578125" style="14" customWidth="1"/>
    <col min="6153" max="6153" width="25" style="14" customWidth="1"/>
    <col min="6154" max="6155" width="0" style="14" hidden="1" customWidth="1"/>
    <col min="6156" max="6159" width="39.42578125" style="14" customWidth="1"/>
    <col min="6160" max="6161" width="17.5703125" style="14" customWidth="1"/>
    <col min="6162" max="6162" width="27.5703125" style="14" customWidth="1"/>
    <col min="6163" max="6406" width="10.28515625" style="14"/>
    <col min="6407" max="6407" width="3.42578125" style="14" customWidth="1"/>
    <col min="6408" max="6408" width="5.42578125" style="14" customWidth="1"/>
    <col min="6409" max="6409" width="25" style="14" customWidth="1"/>
    <col min="6410" max="6411" width="0" style="14" hidden="1" customWidth="1"/>
    <col min="6412" max="6415" width="39.42578125" style="14" customWidth="1"/>
    <col min="6416" max="6417" width="17.5703125" style="14" customWidth="1"/>
    <col min="6418" max="6418" width="27.5703125" style="14" customWidth="1"/>
    <col min="6419" max="6662" width="10.28515625" style="14"/>
    <col min="6663" max="6663" width="3.42578125" style="14" customWidth="1"/>
    <col min="6664" max="6664" width="5.42578125" style="14" customWidth="1"/>
    <col min="6665" max="6665" width="25" style="14" customWidth="1"/>
    <col min="6666" max="6667" width="0" style="14" hidden="1" customWidth="1"/>
    <col min="6668" max="6671" width="39.42578125" style="14" customWidth="1"/>
    <col min="6672" max="6673" width="17.5703125" style="14" customWidth="1"/>
    <col min="6674" max="6674" width="27.5703125" style="14" customWidth="1"/>
    <col min="6675" max="6918" width="10.28515625" style="14"/>
    <col min="6919" max="6919" width="3.42578125" style="14" customWidth="1"/>
    <col min="6920" max="6920" width="5.42578125" style="14" customWidth="1"/>
    <col min="6921" max="6921" width="25" style="14" customWidth="1"/>
    <col min="6922" max="6923" width="0" style="14" hidden="1" customWidth="1"/>
    <col min="6924" max="6927" width="39.42578125" style="14" customWidth="1"/>
    <col min="6928" max="6929" width="17.5703125" style="14" customWidth="1"/>
    <col min="6930" max="6930" width="27.5703125" style="14" customWidth="1"/>
    <col min="6931" max="7174" width="10.28515625" style="14"/>
    <col min="7175" max="7175" width="3.42578125" style="14" customWidth="1"/>
    <col min="7176" max="7176" width="5.42578125" style="14" customWidth="1"/>
    <col min="7177" max="7177" width="25" style="14" customWidth="1"/>
    <col min="7178" max="7179" width="0" style="14" hidden="1" customWidth="1"/>
    <col min="7180" max="7183" width="39.42578125" style="14" customWidth="1"/>
    <col min="7184" max="7185" width="17.5703125" style="14" customWidth="1"/>
    <col min="7186" max="7186" width="27.5703125" style="14" customWidth="1"/>
    <col min="7187" max="7430" width="10.28515625" style="14"/>
    <col min="7431" max="7431" width="3.42578125" style="14" customWidth="1"/>
    <col min="7432" max="7432" width="5.42578125" style="14" customWidth="1"/>
    <col min="7433" max="7433" width="25" style="14" customWidth="1"/>
    <col min="7434" max="7435" width="0" style="14" hidden="1" customWidth="1"/>
    <col min="7436" max="7439" width="39.42578125" style="14" customWidth="1"/>
    <col min="7440" max="7441" width="17.5703125" style="14" customWidth="1"/>
    <col min="7442" max="7442" width="27.5703125" style="14" customWidth="1"/>
    <col min="7443" max="7686" width="10.28515625" style="14"/>
    <col min="7687" max="7687" width="3.42578125" style="14" customWidth="1"/>
    <col min="7688" max="7688" width="5.42578125" style="14" customWidth="1"/>
    <col min="7689" max="7689" width="25" style="14" customWidth="1"/>
    <col min="7690" max="7691" width="0" style="14" hidden="1" customWidth="1"/>
    <col min="7692" max="7695" width="39.42578125" style="14" customWidth="1"/>
    <col min="7696" max="7697" width="17.5703125" style="14" customWidth="1"/>
    <col min="7698" max="7698" width="27.5703125" style="14" customWidth="1"/>
    <col min="7699" max="7942" width="10.28515625" style="14"/>
    <col min="7943" max="7943" width="3.42578125" style="14" customWidth="1"/>
    <col min="7944" max="7944" width="5.42578125" style="14" customWidth="1"/>
    <col min="7945" max="7945" width="25" style="14" customWidth="1"/>
    <col min="7946" max="7947" width="0" style="14" hidden="1" customWidth="1"/>
    <col min="7948" max="7951" width="39.42578125" style="14" customWidth="1"/>
    <col min="7952" max="7953" width="17.5703125" style="14" customWidth="1"/>
    <col min="7954" max="7954" width="27.5703125" style="14" customWidth="1"/>
    <col min="7955" max="8198" width="10.28515625" style="14"/>
    <col min="8199" max="8199" width="3.42578125" style="14" customWidth="1"/>
    <col min="8200" max="8200" width="5.42578125" style="14" customWidth="1"/>
    <col min="8201" max="8201" width="25" style="14" customWidth="1"/>
    <col min="8202" max="8203" width="0" style="14" hidden="1" customWidth="1"/>
    <col min="8204" max="8207" width="39.42578125" style="14" customWidth="1"/>
    <col min="8208" max="8209" width="17.5703125" style="14" customWidth="1"/>
    <col min="8210" max="8210" width="27.5703125" style="14" customWidth="1"/>
    <col min="8211" max="8454" width="10.28515625" style="14"/>
    <col min="8455" max="8455" width="3.42578125" style="14" customWidth="1"/>
    <col min="8456" max="8456" width="5.42578125" style="14" customWidth="1"/>
    <col min="8457" max="8457" width="25" style="14" customWidth="1"/>
    <col min="8458" max="8459" width="0" style="14" hidden="1" customWidth="1"/>
    <col min="8460" max="8463" width="39.42578125" style="14" customWidth="1"/>
    <col min="8464" max="8465" width="17.5703125" style="14" customWidth="1"/>
    <col min="8466" max="8466" width="27.5703125" style="14" customWidth="1"/>
    <col min="8467" max="8710" width="10.28515625" style="14"/>
    <col min="8711" max="8711" width="3.42578125" style="14" customWidth="1"/>
    <col min="8712" max="8712" width="5.42578125" style="14" customWidth="1"/>
    <col min="8713" max="8713" width="25" style="14" customWidth="1"/>
    <col min="8714" max="8715" width="0" style="14" hidden="1" customWidth="1"/>
    <col min="8716" max="8719" width="39.42578125" style="14" customWidth="1"/>
    <col min="8720" max="8721" width="17.5703125" style="14" customWidth="1"/>
    <col min="8722" max="8722" width="27.5703125" style="14" customWidth="1"/>
    <col min="8723" max="8966" width="10.28515625" style="14"/>
    <col min="8967" max="8967" width="3.42578125" style="14" customWidth="1"/>
    <col min="8968" max="8968" width="5.42578125" style="14" customWidth="1"/>
    <col min="8969" max="8969" width="25" style="14" customWidth="1"/>
    <col min="8970" max="8971" width="0" style="14" hidden="1" customWidth="1"/>
    <col min="8972" max="8975" width="39.42578125" style="14" customWidth="1"/>
    <col min="8976" max="8977" width="17.5703125" style="14" customWidth="1"/>
    <col min="8978" max="8978" width="27.5703125" style="14" customWidth="1"/>
    <col min="8979" max="9222" width="10.28515625" style="14"/>
    <col min="9223" max="9223" width="3.42578125" style="14" customWidth="1"/>
    <col min="9224" max="9224" width="5.42578125" style="14" customWidth="1"/>
    <col min="9225" max="9225" width="25" style="14" customWidth="1"/>
    <col min="9226" max="9227" width="0" style="14" hidden="1" customWidth="1"/>
    <col min="9228" max="9231" width="39.42578125" style="14" customWidth="1"/>
    <col min="9232" max="9233" width="17.5703125" style="14" customWidth="1"/>
    <col min="9234" max="9234" width="27.5703125" style="14" customWidth="1"/>
    <col min="9235" max="9478" width="10.28515625" style="14"/>
    <col min="9479" max="9479" width="3.42578125" style="14" customWidth="1"/>
    <col min="9480" max="9480" width="5.42578125" style="14" customWidth="1"/>
    <col min="9481" max="9481" width="25" style="14" customWidth="1"/>
    <col min="9482" max="9483" width="0" style="14" hidden="1" customWidth="1"/>
    <col min="9484" max="9487" width="39.42578125" style="14" customWidth="1"/>
    <col min="9488" max="9489" width="17.5703125" style="14" customWidth="1"/>
    <col min="9490" max="9490" width="27.5703125" style="14" customWidth="1"/>
    <col min="9491" max="9734" width="10.28515625" style="14"/>
    <col min="9735" max="9735" width="3.42578125" style="14" customWidth="1"/>
    <col min="9736" max="9736" width="5.42578125" style="14" customWidth="1"/>
    <col min="9737" max="9737" width="25" style="14" customWidth="1"/>
    <col min="9738" max="9739" width="0" style="14" hidden="1" customWidth="1"/>
    <col min="9740" max="9743" width="39.42578125" style="14" customWidth="1"/>
    <col min="9744" max="9745" width="17.5703125" style="14" customWidth="1"/>
    <col min="9746" max="9746" width="27.5703125" style="14" customWidth="1"/>
    <col min="9747" max="9990" width="10.28515625" style="14"/>
    <col min="9991" max="9991" width="3.42578125" style="14" customWidth="1"/>
    <col min="9992" max="9992" width="5.42578125" style="14" customWidth="1"/>
    <col min="9993" max="9993" width="25" style="14" customWidth="1"/>
    <col min="9994" max="9995" width="0" style="14" hidden="1" customWidth="1"/>
    <col min="9996" max="9999" width="39.42578125" style="14" customWidth="1"/>
    <col min="10000" max="10001" width="17.5703125" style="14" customWidth="1"/>
    <col min="10002" max="10002" width="27.5703125" style="14" customWidth="1"/>
    <col min="10003" max="10246" width="10.28515625" style="14"/>
    <col min="10247" max="10247" width="3.42578125" style="14" customWidth="1"/>
    <col min="10248" max="10248" width="5.42578125" style="14" customWidth="1"/>
    <col min="10249" max="10249" width="25" style="14" customWidth="1"/>
    <col min="10250" max="10251" width="0" style="14" hidden="1" customWidth="1"/>
    <col min="10252" max="10255" width="39.42578125" style="14" customWidth="1"/>
    <col min="10256" max="10257" width="17.5703125" style="14" customWidth="1"/>
    <col min="10258" max="10258" width="27.5703125" style="14" customWidth="1"/>
    <col min="10259" max="10502" width="10.28515625" style="14"/>
    <col min="10503" max="10503" width="3.42578125" style="14" customWidth="1"/>
    <col min="10504" max="10504" width="5.42578125" style="14" customWidth="1"/>
    <col min="10505" max="10505" width="25" style="14" customWidth="1"/>
    <col min="10506" max="10507" width="0" style="14" hidden="1" customWidth="1"/>
    <col min="10508" max="10511" width="39.42578125" style="14" customWidth="1"/>
    <col min="10512" max="10513" width="17.5703125" style="14" customWidth="1"/>
    <col min="10514" max="10514" width="27.5703125" style="14" customWidth="1"/>
    <col min="10515" max="10758" width="10.28515625" style="14"/>
    <col min="10759" max="10759" width="3.42578125" style="14" customWidth="1"/>
    <col min="10760" max="10760" width="5.42578125" style="14" customWidth="1"/>
    <col min="10761" max="10761" width="25" style="14" customWidth="1"/>
    <col min="10762" max="10763" width="0" style="14" hidden="1" customWidth="1"/>
    <col min="10764" max="10767" width="39.42578125" style="14" customWidth="1"/>
    <col min="10768" max="10769" width="17.5703125" style="14" customWidth="1"/>
    <col min="10770" max="10770" width="27.5703125" style="14" customWidth="1"/>
    <col min="10771" max="11014" width="10.28515625" style="14"/>
    <col min="11015" max="11015" width="3.42578125" style="14" customWidth="1"/>
    <col min="11016" max="11016" width="5.42578125" style="14" customWidth="1"/>
    <col min="11017" max="11017" width="25" style="14" customWidth="1"/>
    <col min="11018" max="11019" width="0" style="14" hidden="1" customWidth="1"/>
    <col min="11020" max="11023" width="39.42578125" style="14" customWidth="1"/>
    <col min="11024" max="11025" width="17.5703125" style="14" customWidth="1"/>
    <col min="11026" max="11026" width="27.5703125" style="14" customWidth="1"/>
    <col min="11027" max="11270" width="10.28515625" style="14"/>
    <col min="11271" max="11271" width="3.42578125" style="14" customWidth="1"/>
    <col min="11272" max="11272" width="5.42578125" style="14" customWidth="1"/>
    <col min="11273" max="11273" width="25" style="14" customWidth="1"/>
    <col min="11274" max="11275" width="0" style="14" hidden="1" customWidth="1"/>
    <col min="11276" max="11279" width="39.42578125" style="14" customWidth="1"/>
    <col min="11280" max="11281" width="17.5703125" style="14" customWidth="1"/>
    <col min="11282" max="11282" width="27.5703125" style="14" customWidth="1"/>
    <col min="11283" max="11526" width="10.28515625" style="14"/>
    <col min="11527" max="11527" width="3.42578125" style="14" customWidth="1"/>
    <col min="11528" max="11528" width="5.42578125" style="14" customWidth="1"/>
    <col min="11529" max="11529" width="25" style="14" customWidth="1"/>
    <col min="11530" max="11531" width="0" style="14" hidden="1" customWidth="1"/>
    <col min="11532" max="11535" width="39.42578125" style="14" customWidth="1"/>
    <col min="11536" max="11537" width="17.5703125" style="14" customWidth="1"/>
    <col min="11538" max="11538" width="27.5703125" style="14" customWidth="1"/>
    <col min="11539" max="11782" width="10.28515625" style="14"/>
    <col min="11783" max="11783" width="3.42578125" style="14" customWidth="1"/>
    <col min="11784" max="11784" width="5.42578125" style="14" customWidth="1"/>
    <col min="11785" max="11785" width="25" style="14" customWidth="1"/>
    <col min="11786" max="11787" width="0" style="14" hidden="1" customWidth="1"/>
    <col min="11788" max="11791" width="39.42578125" style="14" customWidth="1"/>
    <col min="11792" max="11793" width="17.5703125" style="14" customWidth="1"/>
    <col min="11794" max="11794" width="27.5703125" style="14" customWidth="1"/>
    <col min="11795" max="12038" width="10.28515625" style="14"/>
    <col min="12039" max="12039" width="3.42578125" style="14" customWidth="1"/>
    <col min="12040" max="12040" width="5.42578125" style="14" customWidth="1"/>
    <col min="12041" max="12041" width="25" style="14" customWidth="1"/>
    <col min="12042" max="12043" width="0" style="14" hidden="1" customWidth="1"/>
    <col min="12044" max="12047" width="39.42578125" style="14" customWidth="1"/>
    <col min="12048" max="12049" width="17.5703125" style="14" customWidth="1"/>
    <col min="12050" max="12050" width="27.5703125" style="14" customWidth="1"/>
    <col min="12051" max="12294" width="10.28515625" style="14"/>
    <col min="12295" max="12295" width="3.42578125" style="14" customWidth="1"/>
    <col min="12296" max="12296" width="5.42578125" style="14" customWidth="1"/>
    <col min="12297" max="12297" width="25" style="14" customWidth="1"/>
    <col min="12298" max="12299" width="0" style="14" hidden="1" customWidth="1"/>
    <col min="12300" max="12303" width="39.42578125" style="14" customWidth="1"/>
    <col min="12304" max="12305" width="17.5703125" style="14" customWidth="1"/>
    <col min="12306" max="12306" width="27.5703125" style="14" customWidth="1"/>
    <col min="12307" max="12550" width="10.28515625" style="14"/>
    <col min="12551" max="12551" width="3.42578125" style="14" customWidth="1"/>
    <col min="12552" max="12552" width="5.42578125" style="14" customWidth="1"/>
    <col min="12553" max="12553" width="25" style="14" customWidth="1"/>
    <col min="12554" max="12555" width="0" style="14" hidden="1" customWidth="1"/>
    <col min="12556" max="12559" width="39.42578125" style="14" customWidth="1"/>
    <col min="12560" max="12561" width="17.5703125" style="14" customWidth="1"/>
    <col min="12562" max="12562" width="27.5703125" style="14" customWidth="1"/>
    <col min="12563" max="12806" width="10.28515625" style="14"/>
    <col min="12807" max="12807" width="3.42578125" style="14" customWidth="1"/>
    <col min="12808" max="12808" width="5.42578125" style="14" customWidth="1"/>
    <col min="12809" max="12809" width="25" style="14" customWidth="1"/>
    <col min="12810" max="12811" width="0" style="14" hidden="1" customWidth="1"/>
    <col min="12812" max="12815" width="39.42578125" style="14" customWidth="1"/>
    <col min="12816" max="12817" width="17.5703125" style="14" customWidth="1"/>
    <col min="12818" max="12818" width="27.5703125" style="14" customWidth="1"/>
    <col min="12819" max="13062" width="10.28515625" style="14"/>
    <col min="13063" max="13063" width="3.42578125" style="14" customWidth="1"/>
    <col min="13064" max="13064" width="5.42578125" style="14" customWidth="1"/>
    <col min="13065" max="13065" width="25" style="14" customWidth="1"/>
    <col min="13066" max="13067" width="0" style="14" hidden="1" customWidth="1"/>
    <col min="13068" max="13071" width="39.42578125" style="14" customWidth="1"/>
    <col min="13072" max="13073" width="17.5703125" style="14" customWidth="1"/>
    <col min="13074" max="13074" width="27.5703125" style="14" customWidth="1"/>
    <col min="13075" max="13318" width="10.28515625" style="14"/>
    <col min="13319" max="13319" width="3.42578125" style="14" customWidth="1"/>
    <col min="13320" max="13320" width="5.42578125" style="14" customWidth="1"/>
    <col min="13321" max="13321" width="25" style="14" customWidth="1"/>
    <col min="13322" max="13323" width="0" style="14" hidden="1" customWidth="1"/>
    <col min="13324" max="13327" width="39.42578125" style="14" customWidth="1"/>
    <col min="13328" max="13329" width="17.5703125" style="14" customWidth="1"/>
    <col min="13330" max="13330" width="27.5703125" style="14" customWidth="1"/>
    <col min="13331" max="13574" width="10.28515625" style="14"/>
    <col min="13575" max="13575" width="3.42578125" style="14" customWidth="1"/>
    <col min="13576" max="13576" width="5.42578125" style="14" customWidth="1"/>
    <col min="13577" max="13577" width="25" style="14" customWidth="1"/>
    <col min="13578" max="13579" width="0" style="14" hidden="1" customWidth="1"/>
    <col min="13580" max="13583" width="39.42578125" style="14" customWidth="1"/>
    <col min="13584" max="13585" width="17.5703125" style="14" customWidth="1"/>
    <col min="13586" max="13586" width="27.5703125" style="14" customWidth="1"/>
    <col min="13587" max="13830" width="10.28515625" style="14"/>
    <col min="13831" max="13831" width="3.42578125" style="14" customWidth="1"/>
    <col min="13832" max="13832" width="5.42578125" style="14" customWidth="1"/>
    <col min="13833" max="13833" width="25" style="14" customWidth="1"/>
    <col min="13834" max="13835" width="0" style="14" hidden="1" customWidth="1"/>
    <col min="13836" max="13839" width="39.42578125" style="14" customWidth="1"/>
    <col min="13840" max="13841" width="17.5703125" style="14" customWidth="1"/>
    <col min="13842" max="13842" width="27.5703125" style="14" customWidth="1"/>
    <col min="13843" max="14086" width="10.28515625" style="14"/>
    <col min="14087" max="14087" width="3.42578125" style="14" customWidth="1"/>
    <col min="14088" max="14088" width="5.42578125" style="14" customWidth="1"/>
    <col min="14089" max="14089" width="25" style="14" customWidth="1"/>
    <col min="14090" max="14091" width="0" style="14" hidden="1" customWidth="1"/>
    <col min="14092" max="14095" width="39.42578125" style="14" customWidth="1"/>
    <col min="14096" max="14097" width="17.5703125" style="14" customWidth="1"/>
    <col min="14098" max="14098" width="27.5703125" style="14" customWidth="1"/>
    <col min="14099" max="14342" width="10.28515625" style="14"/>
    <col min="14343" max="14343" width="3.42578125" style="14" customWidth="1"/>
    <col min="14344" max="14344" width="5.42578125" style="14" customWidth="1"/>
    <col min="14345" max="14345" width="25" style="14" customWidth="1"/>
    <col min="14346" max="14347" width="0" style="14" hidden="1" customWidth="1"/>
    <col min="14348" max="14351" width="39.42578125" style="14" customWidth="1"/>
    <col min="14352" max="14353" width="17.5703125" style="14" customWidth="1"/>
    <col min="14354" max="14354" width="27.5703125" style="14" customWidth="1"/>
    <col min="14355" max="14598" width="10.28515625" style="14"/>
    <col min="14599" max="14599" width="3.42578125" style="14" customWidth="1"/>
    <col min="14600" max="14600" width="5.42578125" style="14" customWidth="1"/>
    <col min="14601" max="14601" width="25" style="14" customWidth="1"/>
    <col min="14602" max="14603" width="0" style="14" hidden="1" customWidth="1"/>
    <col min="14604" max="14607" width="39.42578125" style="14" customWidth="1"/>
    <col min="14608" max="14609" width="17.5703125" style="14" customWidth="1"/>
    <col min="14610" max="14610" width="27.5703125" style="14" customWidth="1"/>
    <col min="14611" max="14854" width="10.28515625" style="14"/>
    <col min="14855" max="14855" width="3.42578125" style="14" customWidth="1"/>
    <col min="14856" max="14856" width="5.42578125" style="14" customWidth="1"/>
    <col min="14857" max="14857" width="25" style="14" customWidth="1"/>
    <col min="14858" max="14859" width="0" style="14" hidden="1" customWidth="1"/>
    <col min="14860" max="14863" width="39.42578125" style="14" customWidth="1"/>
    <col min="14864" max="14865" width="17.5703125" style="14" customWidth="1"/>
    <col min="14866" max="14866" width="27.5703125" style="14" customWidth="1"/>
    <col min="14867" max="15110" width="10.28515625" style="14"/>
    <col min="15111" max="15111" width="3.42578125" style="14" customWidth="1"/>
    <col min="15112" max="15112" width="5.42578125" style="14" customWidth="1"/>
    <col min="15113" max="15113" width="25" style="14" customWidth="1"/>
    <col min="15114" max="15115" width="0" style="14" hidden="1" customWidth="1"/>
    <col min="15116" max="15119" width="39.42578125" style="14" customWidth="1"/>
    <col min="15120" max="15121" width="17.5703125" style="14" customWidth="1"/>
    <col min="15122" max="15122" width="27.5703125" style="14" customWidth="1"/>
    <col min="15123" max="15366" width="10.28515625" style="14"/>
    <col min="15367" max="15367" width="3.42578125" style="14" customWidth="1"/>
    <col min="15368" max="15368" width="5.42578125" style="14" customWidth="1"/>
    <col min="15369" max="15369" width="25" style="14" customWidth="1"/>
    <col min="15370" max="15371" width="0" style="14" hidden="1" customWidth="1"/>
    <col min="15372" max="15375" width="39.42578125" style="14" customWidth="1"/>
    <col min="15376" max="15377" width="17.5703125" style="14" customWidth="1"/>
    <col min="15378" max="15378" width="27.5703125" style="14" customWidth="1"/>
    <col min="15379" max="15622" width="10.28515625" style="14"/>
    <col min="15623" max="15623" width="3.42578125" style="14" customWidth="1"/>
    <col min="15624" max="15624" width="5.42578125" style="14" customWidth="1"/>
    <col min="15625" max="15625" width="25" style="14" customWidth="1"/>
    <col min="15626" max="15627" width="0" style="14" hidden="1" customWidth="1"/>
    <col min="15628" max="15631" width="39.42578125" style="14" customWidth="1"/>
    <col min="15632" max="15633" width="17.5703125" style="14" customWidth="1"/>
    <col min="15634" max="15634" width="27.5703125" style="14" customWidth="1"/>
    <col min="15635" max="15878" width="10.28515625" style="14"/>
    <col min="15879" max="15879" width="3.42578125" style="14" customWidth="1"/>
    <col min="15880" max="15880" width="5.42578125" style="14" customWidth="1"/>
    <col min="15881" max="15881" width="25" style="14" customWidth="1"/>
    <col min="15882" max="15883" width="0" style="14" hidden="1" customWidth="1"/>
    <col min="15884" max="15887" width="39.42578125" style="14" customWidth="1"/>
    <col min="15888" max="15889" width="17.5703125" style="14" customWidth="1"/>
    <col min="15890" max="15890" width="27.5703125" style="14" customWidth="1"/>
    <col min="15891" max="16134" width="10.28515625" style="14"/>
    <col min="16135" max="16135" width="3.42578125" style="14" customWidth="1"/>
    <col min="16136" max="16136" width="5.42578125" style="14" customWidth="1"/>
    <col min="16137" max="16137" width="25" style="14" customWidth="1"/>
    <col min="16138" max="16139" width="0" style="14" hidden="1" customWidth="1"/>
    <col min="16140" max="16143" width="39.42578125" style="14" customWidth="1"/>
    <col min="16144" max="16145" width="17.5703125" style="14" customWidth="1"/>
    <col min="16146" max="16146" width="27.5703125" style="14" customWidth="1"/>
    <col min="16147" max="16384" width="10.28515625" style="14"/>
  </cols>
  <sheetData>
    <row r="1" spans="2:20" ht="30">
      <c r="B1" s="8"/>
      <c r="C1" s="9" t="s">
        <v>117</v>
      </c>
      <c r="D1" s="9"/>
      <c r="E1" s="11"/>
      <c r="F1" s="8"/>
    </row>
    <row r="2" spans="2:20" ht="30">
      <c r="B2" s="8"/>
      <c r="C2" s="9"/>
      <c r="D2" s="9"/>
      <c r="E2" s="8"/>
      <c r="F2" s="8"/>
    </row>
    <row r="3" spans="2:20" ht="30">
      <c r="B3" s="8"/>
      <c r="C3" s="9"/>
      <c r="D3" s="9"/>
      <c r="E3" s="8"/>
      <c r="F3" s="8"/>
    </row>
    <row r="4" spans="2:20" ht="30.75" thickBot="1">
      <c r="B4" s="8"/>
      <c r="C4" s="9"/>
      <c r="D4" s="9"/>
      <c r="E4" s="8"/>
      <c r="F4" s="8"/>
      <c r="G4" s="912"/>
      <c r="H4" s="912"/>
      <c r="I4" s="912"/>
      <c r="J4" s="912"/>
      <c r="K4" s="912"/>
      <c r="L4" s="912"/>
      <c r="M4" s="912"/>
      <c r="N4" s="912"/>
      <c r="O4" s="912"/>
      <c r="P4" s="912"/>
      <c r="Q4" s="912"/>
      <c r="R4" s="912"/>
    </row>
    <row r="5" spans="2:20" ht="18.75" thickBot="1">
      <c r="E5" s="870"/>
      <c r="F5" s="871"/>
      <c r="G5" s="913" t="s">
        <v>290</v>
      </c>
      <c r="H5" s="914"/>
      <c r="I5" s="914"/>
      <c r="J5" s="914"/>
      <c r="K5" s="914"/>
      <c r="L5" s="914"/>
      <c r="M5" s="914"/>
      <c r="N5" s="914"/>
      <c r="O5" s="914"/>
      <c r="P5" s="914"/>
      <c r="Q5" s="914"/>
      <c r="R5" s="915"/>
      <c r="S5" s="271"/>
      <c r="T5" s="272"/>
    </row>
    <row r="6" spans="2:20" ht="30" customHeight="1" thickBot="1">
      <c r="B6" s="18"/>
      <c r="C6" s="855" t="s">
        <v>291</v>
      </c>
      <c r="D6" s="941" t="s">
        <v>21</v>
      </c>
      <c r="E6" s="942"/>
      <c r="F6" s="288"/>
      <c r="G6" s="938">
        <v>44531</v>
      </c>
      <c r="H6" s="914"/>
      <c r="I6" s="914"/>
      <c r="J6" s="914"/>
      <c r="K6" s="913" t="s">
        <v>327</v>
      </c>
      <c r="L6" s="914"/>
      <c r="M6" s="914"/>
      <c r="N6" s="914"/>
      <c r="O6" s="913" t="s">
        <v>328</v>
      </c>
      <c r="P6" s="914"/>
      <c r="Q6" s="914"/>
      <c r="R6" s="915"/>
      <c r="S6" s="273"/>
      <c r="T6" s="274"/>
    </row>
    <row r="7" spans="2:20" ht="30" customHeight="1" thickBot="1">
      <c r="B7" s="23"/>
      <c r="C7" s="856"/>
      <c r="D7" s="144" t="s">
        <v>25</v>
      </c>
      <c r="E7" s="145" t="s">
        <v>292</v>
      </c>
      <c r="F7" s="147" t="s">
        <v>292</v>
      </c>
      <c r="G7" s="275" t="s">
        <v>279</v>
      </c>
      <c r="H7" s="275" t="s">
        <v>280</v>
      </c>
      <c r="I7" s="275" t="s">
        <v>281</v>
      </c>
      <c r="J7" s="275" t="s">
        <v>282</v>
      </c>
      <c r="K7" s="275" t="s">
        <v>279</v>
      </c>
      <c r="L7" s="275" t="s">
        <v>280</v>
      </c>
      <c r="M7" s="275" t="s">
        <v>281</v>
      </c>
      <c r="N7" s="275" t="s">
        <v>282</v>
      </c>
      <c r="O7" s="275" t="s">
        <v>279</v>
      </c>
      <c r="P7" s="275" t="s">
        <v>280</v>
      </c>
      <c r="Q7" s="275" t="s">
        <v>281</v>
      </c>
      <c r="R7" s="275" t="s">
        <v>282</v>
      </c>
      <c r="S7" s="939" t="s">
        <v>122</v>
      </c>
      <c r="T7" s="940"/>
    </row>
    <row r="8" spans="2:20" s="48" customFormat="1" ht="81.75" customHeight="1">
      <c r="B8" s="33">
        <v>1</v>
      </c>
      <c r="C8" s="34" t="s">
        <v>293</v>
      </c>
      <c r="D8" s="150" t="s">
        <v>34</v>
      </c>
      <c r="E8" s="151" t="s">
        <v>294</v>
      </c>
      <c r="F8" s="152" t="s">
        <v>295</v>
      </c>
      <c r="G8" s="298" t="s">
        <v>272</v>
      </c>
      <c r="H8" s="297"/>
      <c r="I8" s="297" t="s">
        <v>272</v>
      </c>
      <c r="J8" s="153"/>
      <c r="K8" s="153"/>
      <c r="L8" s="153"/>
      <c r="M8" s="153"/>
      <c r="N8" s="153"/>
      <c r="O8" s="153"/>
      <c r="P8" s="153"/>
      <c r="Q8" s="153"/>
      <c r="R8" s="44"/>
      <c r="S8" s="916" t="s">
        <v>296</v>
      </c>
      <c r="T8" s="917"/>
    </row>
    <row r="9" spans="2:20" s="48" customFormat="1" ht="94.5" customHeight="1">
      <c r="B9" s="33">
        <v>2</v>
      </c>
      <c r="C9" s="34" t="s">
        <v>297</v>
      </c>
      <c r="D9" s="156" t="s">
        <v>41</v>
      </c>
      <c r="E9" s="157" t="s">
        <v>298</v>
      </c>
      <c r="F9" s="158" t="s">
        <v>299</v>
      </c>
      <c r="G9" s="297" t="s">
        <v>272</v>
      </c>
      <c r="H9" s="297"/>
      <c r="I9" s="297" t="s">
        <v>272</v>
      </c>
      <c r="J9" s="159"/>
      <c r="K9" s="159"/>
      <c r="L9" s="159"/>
      <c r="M9" s="159"/>
      <c r="N9" s="159"/>
      <c r="O9" s="159"/>
      <c r="P9" s="159"/>
      <c r="Q9" s="159"/>
      <c r="R9" s="72"/>
      <c r="S9" s="918" t="s">
        <v>300</v>
      </c>
      <c r="T9" s="919"/>
    </row>
    <row r="10" spans="2:20" s="48" customFormat="1" ht="81.75" customHeight="1">
      <c r="B10" s="33">
        <v>3</v>
      </c>
      <c r="C10" s="34" t="s">
        <v>301</v>
      </c>
      <c r="D10" s="156" t="s">
        <v>48</v>
      </c>
      <c r="E10" s="161" t="s">
        <v>302</v>
      </c>
      <c r="F10" s="161" t="s">
        <v>303</v>
      </c>
      <c r="G10" s="297" t="s">
        <v>272</v>
      </c>
      <c r="H10" s="297"/>
      <c r="I10" s="297" t="s">
        <v>272</v>
      </c>
      <c r="J10" s="159"/>
      <c r="K10" s="159"/>
      <c r="L10" s="159"/>
      <c r="M10" s="159"/>
      <c r="N10" s="159"/>
      <c r="O10" s="159"/>
      <c r="P10" s="159"/>
      <c r="Q10" s="159"/>
      <c r="R10" s="72"/>
      <c r="S10" s="276"/>
      <c r="T10" s="277"/>
    </row>
    <row r="11" spans="2:20" s="48" customFormat="1" ht="81.75" customHeight="1">
      <c r="B11" s="60">
        <v>4</v>
      </c>
      <c r="C11" s="61" t="s">
        <v>304</v>
      </c>
      <c r="D11" s="156" t="s">
        <v>53</v>
      </c>
      <c r="E11" s="161" t="s">
        <v>305</v>
      </c>
      <c r="F11" s="161" t="s">
        <v>56</v>
      </c>
      <c r="G11" s="297" t="s">
        <v>272</v>
      </c>
      <c r="H11" s="297"/>
      <c r="I11" s="297" t="s">
        <v>272</v>
      </c>
      <c r="J11" s="159"/>
      <c r="K11" s="159"/>
      <c r="L11" s="159"/>
      <c r="M11" s="159"/>
      <c r="N11" s="159"/>
      <c r="O11" s="159"/>
      <c r="P11" s="159"/>
      <c r="Q11" s="159"/>
      <c r="R11" s="72"/>
      <c r="S11" s="276"/>
      <c r="T11" s="277"/>
    </row>
    <row r="12" spans="2:20" s="48" customFormat="1" ht="81.75" customHeight="1">
      <c r="B12" s="33">
        <v>5</v>
      </c>
      <c r="C12" s="34" t="s">
        <v>306</v>
      </c>
      <c r="D12" s="87" t="s">
        <v>60</v>
      </c>
      <c r="E12" s="161" t="s">
        <v>307</v>
      </c>
      <c r="F12" s="161" t="s">
        <v>308</v>
      </c>
      <c r="G12" s="297" t="s">
        <v>272</v>
      </c>
      <c r="H12" s="297"/>
      <c r="I12" s="297" t="s">
        <v>272</v>
      </c>
      <c r="J12" s="159"/>
      <c r="K12" s="159"/>
      <c r="L12" s="159"/>
      <c r="M12" s="159"/>
      <c r="N12" s="159"/>
      <c r="O12" s="159"/>
      <c r="P12" s="159"/>
      <c r="Q12" s="159"/>
      <c r="R12" s="72"/>
      <c r="S12" s="276"/>
      <c r="T12" s="277"/>
    </row>
    <row r="13" spans="2:20" s="48" customFormat="1" ht="81.75" customHeight="1">
      <c r="B13" s="33">
        <v>6</v>
      </c>
      <c r="C13" s="34" t="s">
        <v>309</v>
      </c>
      <c r="D13" s="156" t="s">
        <v>67</v>
      </c>
      <c r="E13" s="158" t="s">
        <v>310</v>
      </c>
      <c r="F13" s="161" t="s">
        <v>311</v>
      </c>
      <c r="G13" s="297" t="s">
        <v>272</v>
      </c>
      <c r="H13" s="297"/>
      <c r="I13" s="297" t="s">
        <v>272</v>
      </c>
      <c r="J13" s="159"/>
      <c r="K13" s="159"/>
      <c r="L13" s="159"/>
      <c r="M13" s="159"/>
      <c r="N13" s="159"/>
      <c r="O13" s="159"/>
      <c r="P13" s="159"/>
      <c r="Q13" s="159"/>
      <c r="R13" s="72"/>
      <c r="S13" s="276"/>
      <c r="T13" s="277"/>
    </row>
    <row r="14" spans="2:20" s="48" customFormat="1" ht="81.75" customHeight="1">
      <c r="B14" s="33">
        <v>7</v>
      </c>
      <c r="C14" s="75" t="s">
        <v>312</v>
      </c>
      <c r="D14" s="156" t="s">
        <v>74</v>
      </c>
      <c r="E14" s="158" t="s">
        <v>313</v>
      </c>
      <c r="F14" s="161" t="s">
        <v>314</v>
      </c>
      <c r="G14" s="297" t="s">
        <v>272</v>
      </c>
      <c r="H14" s="297"/>
      <c r="I14" s="297" t="s">
        <v>272</v>
      </c>
      <c r="J14" s="159"/>
      <c r="K14" s="159"/>
      <c r="L14" s="159"/>
      <c r="M14" s="159"/>
      <c r="N14" s="159"/>
      <c r="O14" s="159"/>
      <c r="P14" s="159"/>
      <c r="Q14" s="159"/>
      <c r="R14" s="72"/>
      <c r="S14" s="276"/>
      <c r="T14" s="277"/>
    </row>
    <row r="15" spans="2:20" s="48" customFormat="1" ht="81.75" customHeight="1">
      <c r="B15" s="33">
        <v>8</v>
      </c>
      <c r="C15" s="83" t="s">
        <v>315</v>
      </c>
      <c r="D15" s="156" t="s">
        <v>81</v>
      </c>
      <c r="E15" s="157" t="s">
        <v>316</v>
      </c>
      <c r="F15" s="157" t="s">
        <v>317</v>
      </c>
      <c r="G15" s="297" t="s">
        <v>272</v>
      </c>
      <c r="H15" s="297"/>
      <c r="I15" s="297" t="s">
        <v>272</v>
      </c>
      <c r="J15" s="159"/>
      <c r="K15" s="159"/>
      <c r="L15" s="159"/>
      <c r="M15" s="159"/>
      <c r="N15" s="159"/>
      <c r="O15" s="159"/>
      <c r="P15" s="159"/>
      <c r="Q15" s="159"/>
      <c r="R15" s="72"/>
      <c r="S15" s="276"/>
      <c r="T15" s="277"/>
    </row>
    <row r="16" spans="2:20" s="48" customFormat="1" ht="81.75" customHeight="1">
      <c r="B16" s="90">
        <v>9</v>
      </c>
      <c r="C16" s="91" t="s">
        <v>318</v>
      </c>
      <c r="D16" s="156" t="s">
        <v>88</v>
      </c>
      <c r="E16" s="158" t="s">
        <v>319</v>
      </c>
      <c r="F16" s="161" t="s">
        <v>320</v>
      </c>
      <c r="G16" s="297" t="s">
        <v>272</v>
      </c>
      <c r="H16" s="297"/>
      <c r="I16" s="297" t="s">
        <v>272</v>
      </c>
      <c r="J16" s="159"/>
      <c r="K16" s="159"/>
      <c r="L16" s="159"/>
      <c r="M16" s="159"/>
      <c r="N16" s="159"/>
      <c r="O16" s="159"/>
      <c r="P16" s="159"/>
      <c r="Q16" s="159"/>
      <c r="R16" s="72"/>
      <c r="S16" s="276"/>
      <c r="T16" s="277"/>
    </row>
    <row r="17" spans="2:20" s="48" customFormat="1" ht="81.75" customHeight="1">
      <c r="B17" s="100">
        <v>10</v>
      </c>
      <c r="C17" s="83" t="s">
        <v>321</v>
      </c>
      <c r="D17" s="156" t="s">
        <v>95</v>
      </c>
      <c r="E17" s="161" t="s">
        <v>322</v>
      </c>
      <c r="F17" s="161" t="s">
        <v>323</v>
      </c>
      <c r="G17" s="297" t="s">
        <v>272</v>
      </c>
      <c r="H17" s="297"/>
      <c r="I17" s="297" t="s">
        <v>272</v>
      </c>
      <c r="J17" s="159"/>
      <c r="K17" s="159"/>
      <c r="L17" s="159"/>
      <c r="M17" s="159"/>
      <c r="N17" s="159"/>
      <c r="O17" s="159"/>
      <c r="P17" s="159"/>
      <c r="Q17" s="159"/>
      <c r="R17" s="72"/>
      <c r="S17" s="276"/>
      <c r="T17" s="277"/>
    </row>
    <row r="18" spans="2:20" s="48" customFormat="1" ht="81.75" customHeight="1" thickBot="1">
      <c r="B18" s="110">
        <v>11</v>
      </c>
      <c r="C18" s="278" t="s">
        <v>324</v>
      </c>
      <c r="D18" s="118" t="s">
        <v>107</v>
      </c>
      <c r="E18" s="279" t="s">
        <v>108</v>
      </c>
      <c r="F18" s="279" t="s">
        <v>325</v>
      </c>
      <c r="G18" s="297" t="s">
        <v>272</v>
      </c>
      <c r="H18" s="297"/>
      <c r="I18" s="297" t="s">
        <v>272</v>
      </c>
      <c r="J18" s="280"/>
      <c r="K18" s="280"/>
      <c r="L18" s="280"/>
      <c r="M18" s="280"/>
      <c r="N18" s="280"/>
      <c r="O18" s="280"/>
      <c r="P18" s="280"/>
      <c r="Q18" s="280"/>
      <c r="R18" s="281"/>
      <c r="S18" s="276"/>
      <c r="T18" s="277"/>
    </row>
    <row r="19" spans="2:20" ht="17.25" thickBot="1">
      <c r="B19" s="282" t="s">
        <v>326</v>
      </c>
      <c r="C19" s="283"/>
      <c r="D19" s="287"/>
      <c r="E19" s="284"/>
      <c r="F19" s="920"/>
      <c r="G19" s="920"/>
      <c r="H19" s="920"/>
      <c r="I19" s="920"/>
      <c r="J19" s="920"/>
      <c r="K19" s="920"/>
      <c r="L19" s="920"/>
      <c r="M19" s="920"/>
      <c r="N19" s="920"/>
      <c r="O19" s="920"/>
      <c r="P19" s="920"/>
      <c r="Q19" s="920"/>
      <c r="R19" s="921"/>
      <c r="S19" s="285"/>
      <c r="T19" s="286"/>
    </row>
    <row r="20" spans="2:20" ht="18">
      <c r="E20" s="170"/>
    </row>
    <row r="21" spans="2:20" ht="18">
      <c r="E21" s="138"/>
      <c r="F21" s="138"/>
      <c r="M21" s="138"/>
    </row>
    <row r="22" spans="2:20" ht="18">
      <c r="E22" s="138"/>
    </row>
    <row r="23" spans="2:20" ht="18">
      <c r="E23" s="138"/>
      <c r="G23" s="138"/>
      <c r="H23" s="138"/>
      <c r="I23" s="138"/>
      <c r="J23" s="138"/>
      <c r="K23" s="138"/>
      <c r="L23" s="138"/>
      <c r="M23" s="138"/>
      <c r="N23" s="138"/>
      <c r="O23" s="138"/>
      <c r="P23" s="138"/>
      <c r="Q23" s="138"/>
      <c r="R23" s="138"/>
    </row>
  </sheetData>
  <mergeCells count="12">
    <mergeCell ref="S7:T7"/>
    <mergeCell ref="S8:T8"/>
    <mergeCell ref="S9:T9"/>
    <mergeCell ref="F19:R19"/>
    <mergeCell ref="G4:R4"/>
    <mergeCell ref="E5:F5"/>
    <mergeCell ref="G5:R5"/>
    <mergeCell ref="C6:C7"/>
    <mergeCell ref="D6:E6"/>
    <mergeCell ref="G6:J6"/>
    <mergeCell ref="K6:N6"/>
    <mergeCell ref="O6:R6"/>
  </mergeCells>
  <printOptions horizontalCentered="1"/>
  <pageMargins left="0" right="0" top="0.75" bottom="0" header="0" footer="0"/>
  <pageSetup paperSize="9" scale="46" orientation="landscape" horizontalDpi="0" verticalDpi="0"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theme="3" tint="0.79998168889431442"/>
  </sheetPr>
  <dimension ref="B1:T23"/>
  <sheetViews>
    <sheetView showGridLines="0" zoomScaleNormal="100" zoomScaleSheetLayoutView="80" workbookViewId="0">
      <selection activeCell="M9" sqref="M9"/>
    </sheetView>
  </sheetViews>
  <sheetFormatPr defaultColWidth="10.28515625" defaultRowHeight="16.5"/>
  <cols>
    <col min="1" max="1" width="3.42578125" style="14" customWidth="1"/>
    <col min="2" max="2" width="5.42578125" style="15" customWidth="1"/>
    <col min="3" max="3" width="25" style="13" customWidth="1"/>
    <col min="4" max="4" width="36.7109375" style="13" customWidth="1"/>
    <col min="5" max="5" width="39.42578125" style="13" customWidth="1"/>
    <col min="6" max="6" width="39.5703125" style="13" customWidth="1"/>
    <col min="7" max="18" width="8.85546875" style="13" customWidth="1"/>
    <col min="19" max="19" width="14.140625" style="14" customWidth="1"/>
    <col min="20" max="20" width="15.42578125" style="14" customWidth="1"/>
    <col min="21" max="262" width="10.28515625" style="14"/>
    <col min="263" max="263" width="3.42578125" style="14" customWidth="1"/>
    <col min="264" max="264" width="5.42578125" style="14" customWidth="1"/>
    <col min="265" max="265" width="25" style="14" customWidth="1"/>
    <col min="266" max="267" width="0" style="14" hidden="1" customWidth="1"/>
    <col min="268" max="271" width="39.42578125" style="14" customWidth="1"/>
    <col min="272" max="273" width="17.5703125" style="14" customWidth="1"/>
    <col min="274" max="274" width="27.5703125" style="14" customWidth="1"/>
    <col min="275" max="518" width="10.28515625" style="14"/>
    <col min="519" max="519" width="3.42578125" style="14" customWidth="1"/>
    <col min="520" max="520" width="5.42578125" style="14" customWidth="1"/>
    <col min="521" max="521" width="25" style="14" customWidth="1"/>
    <col min="522" max="523" width="0" style="14" hidden="1" customWidth="1"/>
    <col min="524" max="527" width="39.42578125" style="14" customWidth="1"/>
    <col min="528" max="529" width="17.5703125" style="14" customWidth="1"/>
    <col min="530" max="530" width="27.5703125" style="14" customWidth="1"/>
    <col min="531" max="774" width="10.28515625" style="14"/>
    <col min="775" max="775" width="3.42578125" style="14" customWidth="1"/>
    <col min="776" max="776" width="5.42578125" style="14" customWidth="1"/>
    <col min="777" max="777" width="25" style="14" customWidth="1"/>
    <col min="778" max="779" width="0" style="14" hidden="1" customWidth="1"/>
    <col min="780" max="783" width="39.42578125" style="14" customWidth="1"/>
    <col min="784" max="785" width="17.5703125" style="14" customWidth="1"/>
    <col min="786" max="786" width="27.5703125" style="14" customWidth="1"/>
    <col min="787" max="1030" width="10.28515625" style="14"/>
    <col min="1031" max="1031" width="3.42578125" style="14" customWidth="1"/>
    <col min="1032" max="1032" width="5.42578125" style="14" customWidth="1"/>
    <col min="1033" max="1033" width="25" style="14" customWidth="1"/>
    <col min="1034" max="1035" width="0" style="14" hidden="1" customWidth="1"/>
    <col min="1036" max="1039" width="39.42578125" style="14" customWidth="1"/>
    <col min="1040" max="1041" width="17.5703125" style="14" customWidth="1"/>
    <col min="1042" max="1042" width="27.5703125" style="14" customWidth="1"/>
    <col min="1043" max="1286" width="10.28515625" style="14"/>
    <col min="1287" max="1287" width="3.42578125" style="14" customWidth="1"/>
    <col min="1288" max="1288" width="5.42578125" style="14" customWidth="1"/>
    <col min="1289" max="1289" width="25" style="14" customWidth="1"/>
    <col min="1290" max="1291" width="0" style="14" hidden="1" customWidth="1"/>
    <col min="1292" max="1295" width="39.42578125" style="14" customWidth="1"/>
    <col min="1296" max="1297" width="17.5703125" style="14" customWidth="1"/>
    <col min="1298" max="1298" width="27.5703125" style="14" customWidth="1"/>
    <col min="1299" max="1542" width="10.28515625" style="14"/>
    <col min="1543" max="1543" width="3.42578125" style="14" customWidth="1"/>
    <col min="1544" max="1544" width="5.42578125" style="14" customWidth="1"/>
    <col min="1545" max="1545" width="25" style="14" customWidth="1"/>
    <col min="1546" max="1547" width="0" style="14" hidden="1" customWidth="1"/>
    <col min="1548" max="1551" width="39.42578125" style="14" customWidth="1"/>
    <col min="1552" max="1553" width="17.5703125" style="14" customWidth="1"/>
    <col min="1554" max="1554" width="27.5703125" style="14" customWidth="1"/>
    <col min="1555" max="1798" width="10.28515625" style="14"/>
    <col min="1799" max="1799" width="3.42578125" style="14" customWidth="1"/>
    <col min="1800" max="1800" width="5.42578125" style="14" customWidth="1"/>
    <col min="1801" max="1801" width="25" style="14" customWidth="1"/>
    <col min="1802" max="1803" width="0" style="14" hidden="1" customWidth="1"/>
    <col min="1804" max="1807" width="39.42578125" style="14" customWidth="1"/>
    <col min="1808" max="1809" width="17.5703125" style="14" customWidth="1"/>
    <col min="1810" max="1810" width="27.5703125" style="14" customWidth="1"/>
    <col min="1811" max="2054" width="10.28515625" style="14"/>
    <col min="2055" max="2055" width="3.42578125" style="14" customWidth="1"/>
    <col min="2056" max="2056" width="5.42578125" style="14" customWidth="1"/>
    <col min="2057" max="2057" width="25" style="14" customWidth="1"/>
    <col min="2058" max="2059" width="0" style="14" hidden="1" customWidth="1"/>
    <col min="2060" max="2063" width="39.42578125" style="14" customWidth="1"/>
    <col min="2064" max="2065" width="17.5703125" style="14" customWidth="1"/>
    <col min="2066" max="2066" width="27.5703125" style="14" customWidth="1"/>
    <col min="2067" max="2310" width="10.28515625" style="14"/>
    <col min="2311" max="2311" width="3.42578125" style="14" customWidth="1"/>
    <col min="2312" max="2312" width="5.42578125" style="14" customWidth="1"/>
    <col min="2313" max="2313" width="25" style="14" customWidth="1"/>
    <col min="2314" max="2315" width="0" style="14" hidden="1" customWidth="1"/>
    <col min="2316" max="2319" width="39.42578125" style="14" customWidth="1"/>
    <col min="2320" max="2321" width="17.5703125" style="14" customWidth="1"/>
    <col min="2322" max="2322" width="27.5703125" style="14" customWidth="1"/>
    <col min="2323" max="2566" width="10.28515625" style="14"/>
    <col min="2567" max="2567" width="3.42578125" style="14" customWidth="1"/>
    <col min="2568" max="2568" width="5.42578125" style="14" customWidth="1"/>
    <col min="2569" max="2569" width="25" style="14" customWidth="1"/>
    <col min="2570" max="2571" width="0" style="14" hidden="1" customWidth="1"/>
    <col min="2572" max="2575" width="39.42578125" style="14" customWidth="1"/>
    <col min="2576" max="2577" width="17.5703125" style="14" customWidth="1"/>
    <col min="2578" max="2578" width="27.5703125" style="14" customWidth="1"/>
    <col min="2579" max="2822" width="10.28515625" style="14"/>
    <col min="2823" max="2823" width="3.42578125" style="14" customWidth="1"/>
    <col min="2824" max="2824" width="5.42578125" style="14" customWidth="1"/>
    <col min="2825" max="2825" width="25" style="14" customWidth="1"/>
    <col min="2826" max="2827" width="0" style="14" hidden="1" customWidth="1"/>
    <col min="2828" max="2831" width="39.42578125" style="14" customWidth="1"/>
    <col min="2832" max="2833" width="17.5703125" style="14" customWidth="1"/>
    <col min="2834" max="2834" width="27.5703125" style="14" customWidth="1"/>
    <col min="2835" max="3078" width="10.28515625" style="14"/>
    <col min="3079" max="3079" width="3.42578125" style="14" customWidth="1"/>
    <col min="3080" max="3080" width="5.42578125" style="14" customWidth="1"/>
    <col min="3081" max="3081" width="25" style="14" customWidth="1"/>
    <col min="3082" max="3083" width="0" style="14" hidden="1" customWidth="1"/>
    <col min="3084" max="3087" width="39.42578125" style="14" customWidth="1"/>
    <col min="3088" max="3089" width="17.5703125" style="14" customWidth="1"/>
    <col min="3090" max="3090" width="27.5703125" style="14" customWidth="1"/>
    <col min="3091" max="3334" width="10.28515625" style="14"/>
    <col min="3335" max="3335" width="3.42578125" style="14" customWidth="1"/>
    <col min="3336" max="3336" width="5.42578125" style="14" customWidth="1"/>
    <col min="3337" max="3337" width="25" style="14" customWidth="1"/>
    <col min="3338" max="3339" width="0" style="14" hidden="1" customWidth="1"/>
    <col min="3340" max="3343" width="39.42578125" style="14" customWidth="1"/>
    <col min="3344" max="3345" width="17.5703125" style="14" customWidth="1"/>
    <col min="3346" max="3346" width="27.5703125" style="14" customWidth="1"/>
    <col min="3347" max="3590" width="10.28515625" style="14"/>
    <col min="3591" max="3591" width="3.42578125" style="14" customWidth="1"/>
    <col min="3592" max="3592" width="5.42578125" style="14" customWidth="1"/>
    <col min="3593" max="3593" width="25" style="14" customWidth="1"/>
    <col min="3594" max="3595" width="0" style="14" hidden="1" customWidth="1"/>
    <col min="3596" max="3599" width="39.42578125" style="14" customWidth="1"/>
    <col min="3600" max="3601" width="17.5703125" style="14" customWidth="1"/>
    <col min="3602" max="3602" width="27.5703125" style="14" customWidth="1"/>
    <col min="3603" max="3846" width="10.28515625" style="14"/>
    <col min="3847" max="3847" width="3.42578125" style="14" customWidth="1"/>
    <col min="3848" max="3848" width="5.42578125" style="14" customWidth="1"/>
    <col min="3849" max="3849" width="25" style="14" customWidth="1"/>
    <col min="3850" max="3851" width="0" style="14" hidden="1" customWidth="1"/>
    <col min="3852" max="3855" width="39.42578125" style="14" customWidth="1"/>
    <col min="3856" max="3857" width="17.5703125" style="14" customWidth="1"/>
    <col min="3858" max="3858" width="27.5703125" style="14" customWidth="1"/>
    <col min="3859" max="4102" width="10.28515625" style="14"/>
    <col min="4103" max="4103" width="3.42578125" style="14" customWidth="1"/>
    <col min="4104" max="4104" width="5.42578125" style="14" customWidth="1"/>
    <col min="4105" max="4105" width="25" style="14" customWidth="1"/>
    <col min="4106" max="4107" width="0" style="14" hidden="1" customWidth="1"/>
    <col min="4108" max="4111" width="39.42578125" style="14" customWidth="1"/>
    <col min="4112" max="4113" width="17.5703125" style="14" customWidth="1"/>
    <col min="4114" max="4114" width="27.5703125" style="14" customWidth="1"/>
    <col min="4115" max="4358" width="10.28515625" style="14"/>
    <col min="4359" max="4359" width="3.42578125" style="14" customWidth="1"/>
    <col min="4360" max="4360" width="5.42578125" style="14" customWidth="1"/>
    <col min="4361" max="4361" width="25" style="14" customWidth="1"/>
    <col min="4362" max="4363" width="0" style="14" hidden="1" customWidth="1"/>
    <col min="4364" max="4367" width="39.42578125" style="14" customWidth="1"/>
    <col min="4368" max="4369" width="17.5703125" style="14" customWidth="1"/>
    <col min="4370" max="4370" width="27.5703125" style="14" customWidth="1"/>
    <col min="4371" max="4614" width="10.28515625" style="14"/>
    <col min="4615" max="4615" width="3.42578125" style="14" customWidth="1"/>
    <col min="4616" max="4616" width="5.42578125" style="14" customWidth="1"/>
    <col min="4617" max="4617" width="25" style="14" customWidth="1"/>
    <col min="4618" max="4619" width="0" style="14" hidden="1" customWidth="1"/>
    <col min="4620" max="4623" width="39.42578125" style="14" customWidth="1"/>
    <col min="4624" max="4625" width="17.5703125" style="14" customWidth="1"/>
    <col min="4626" max="4626" width="27.5703125" style="14" customWidth="1"/>
    <col min="4627" max="4870" width="10.28515625" style="14"/>
    <col min="4871" max="4871" width="3.42578125" style="14" customWidth="1"/>
    <col min="4872" max="4872" width="5.42578125" style="14" customWidth="1"/>
    <col min="4873" max="4873" width="25" style="14" customWidth="1"/>
    <col min="4874" max="4875" width="0" style="14" hidden="1" customWidth="1"/>
    <col min="4876" max="4879" width="39.42578125" style="14" customWidth="1"/>
    <col min="4880" max="4881" width="17.5703125" style="14" customWidth="1"/>
    <col min="4882" max="4882" width="27.5703125" style="14" customWidth="1"/>
    <col min="4883" max="5126" width="10.28515625" style="14"/>
    <col min="5127" max="5127" width="3.42578125" style="14" customWidth="1"/>
    <col min="5128" max="5128" width="5.42578125" style="14" customWidth="1"/>
    <col min="5129" max="5129" width="25" style="14" customWidth="1"/>
    <col min="5130" max="5131" width="0" style="14" hidden="1" customWidth="1"/>
    <col min="5132" max="5135" width="39.42578125" style="14" customWidth="1"/>
    <col min="5136" max="5137" width="17.5703125" style="14" customWidth="1"/>
    <col min="5138" max="5138" width="27.5703125" style="14" customWidth="1"/>
    <col min="5139" max="5382" width="10.28515625" style="14"/>
    <col min="5383" max="5383" width="3.42578125" style="14" customWidth="1"/>
    <col min="5384" max="5384" width="5.42578125" style="14" customWidth="1"/>
    <col min="5385" max="5385" width="25" style="14" customWidth="1"/>
    <col min="5386" max="5387" width="0" style="14" hidden="1" customWidth="1"/>
    <col min="5388" max="5391" width="39.42578125" style="14" customWidth="1"/>
    <col min="5392" max="5393" width="17.5703125" style="14" customWidth="1"/>
    <col min="5394" max="5394" width="27.5703125" style="14" customWidth="1"/>
    <col min="5395" max="5638" width="10.28515625" style="14"/>
    <col min="5639" max="5639" width="3.42578125" style="14" customWidth="1"/>
    <col min="5640" max="5640" width="5.42578125" style="14" customWidth="1"/>
    <col min="5641" max="5641" width="25" style="14" customWidth="1"/>
    <col min="5642" max="5643" width="0" style="14" hidden="1" customWidth="1"/>
    <col min="5644" max="5647" width="39.42578125" style="14" customWidth="1"/>
    <col min="5648" max="5649" width="17.5703125" style="14" customWidth="1"/>
    <col min="5650" max="5650" width="27.5703125" style="14" customWidth="1"/>
    <col min="5651" max="5894" width="10.28515625" style="14"/>
    <col min="5895" max="5895" width="3.42578125" style="14" customWidth="1"/>
    <col min="5896" max="5896" width="5.42578125" style="14" customWidth="1"/>
    <col min="5897" max="5897" width="25" style="14" customWidth="1"/>
    <col min="5898" max="5899" width="0" style="14" hidden="1" customWidth="1"/>
    <col min="5900" max="5903" width="39.42578125" style="14" customWidth="1"/>
    <col min="5904" max="5905" width="17.5703125" style="14" customWidth="1"/>
    <col min="5906" max="5906" width="27.5703125" style="14" customWidth="1"/>
    <col min="5907" max="6150" width="10.28515625" style="14"/>
    <col min="6151" max="6151" width="3.42578125" style="14" customWidth="1"/>
    <col min="6152" max="6152" width="5.42578125" style="14" customWidth="1"/>
    <col min="6153" max="6153" width="25" style="14" customWidth="1"/>
    <col min="6154" max="6155" width="0" style="14" hidden="1" customWidth="1"/>
    <col min="6156" max="6159" width="39.42578125" style="14" customWidth="1"/>
    <col min="6160" max="6161" width="17.5703125" style="14" customWidth="1"/>
    <col min="6162" max="6162" width="27.5703125" style="14" customWidth="1"/>
    <col min="6163" max="6406" width="10.28515625" style="14"/>
    <col min="6407" max="6407" width="3.42578125" style="14" customWidth="1"/>
    <col min="6408" max="6408" width="5.42578125" style="14" customWidth="1"/>
    <col min="6409" max="6409" width="25" style="14" customWidth="1"/>
    <col min="6410" max="6411" width="0" style="14" hidden="1" customWidth="1"/>
    <col min="6412" max="6415" width="39.42578125" style="14" customWidth="1"/>
    <col min="6416" max="6417" width="17.5703125" style="14" customWidth="1"/>
    <col min="6418" max="6418" width="27.5703125" style="14" customWidth="1"/>
    <col min="6419" max="6662" width="10.28515625" style="14"/>
    <col min="6663" max="6663" width="3.42578125" style="14" customWidth="1"/>
    <col min="6664" max="6664" width="5.42578125" style="14" customWidth="1"/>
    <col min="6665" max="6665" width="25" style="14" customWidth="1"/>
    <col min="6666" max="6667" width="0" style="14" hidden="1" customWidth="1"/>
    <col min="6668" max="6671" width="39.42578125" style="14" customWidth="1"/>
    <col min="6672" max="6673" width="17.5703125" style="14" customWidth="1"/>
    <col min="6674" max="6674" width="27.5703125" style="14" customWidth="1"/>
    <col min="6675" max="6918" width="10.28515625" style="14"/>
    <col min="6919" max="6919" width="3.42578125" style="14" customWidth="1"/>
    <col min="6920" max="6920" width="5.42578125" style="14" customWidth="1"/>
    <col min="6921" max="6921" width="25" style="14" customWidth="1"/>
    <col min="6922" max="6923" width="0" style="14" hidden="1" customWidth="1"/>
    <col min="6924" max="6927" width="39.42578125" style="14" customWidth="1"/>
    <col min="6928" max="6929" width="17.5703125" style="14" customWidth="1"/>
    <col min="6930" max="6930" width="27.5703125" style="14" customWidth="1"/>
    <col min="6931" max="7174" width="10.28515625" style="14"/>
    <col min="7175" max="7175" width="3.42578125" style="14" customWidth="1"/>
    <col min="7176" max="7176" width="5.42578125" style="14" customWidth="1"/>
    <col min="7177" max="7177" width="25" style="14" customWidth="1"/>
    <col min="7178" max="7179" width="0" style="14" hidden="1" customWidth="1"/>
    <col min="7180" max="7183" width="39.42578125" style="14" customWidth="1"/>
    <col min="7184" max="7185" width="17.5703125" style="14" customWidth="1"/>
    <col min="7186" max="7186" width="27.5703125" style="14" customWidth="1"/>
    <col min="7187" max="7430" width="10.28515625" style="14"/>
    <col min="7431" max="7431" width="3.42578125" style="14" customWidth="1"/>
    <col min="7432" max="7432" width="5.42578125" style="14" customWidth="1"/>
    <col min="7433" max="7433" width="25" style="14" customWidth="1"/>
    <col min="7434" max="7435" width="0" style="14" hidden="1" customWidth="1"/>
    <col min="7436" max="7439" width="39.42578125" style="14" customWidth="1"/>
    <col min="7440" max="7441" width="17.5703125" style="14" customWidth="1"/>
    <col min="7442" max="7442" width="27.5703125" style="14" customWidth="1"/>
    <col min="7443" max="7686" width="10.28515625" style="14"/>
    <col min="7687" max="7687" width="3.42578125" style="14" customWidth="1"/>
    <col min="7688" max="7688" width="5.42578125" style="14" customWidth="1"/>
    <col min="7689" max="7689" width="25" style="14" customWidth="1"/>
    <col min="7690" max="7691" width="0" style="14" hidden="1" customWidth="1"/>
    <col min="7692" max="7695" width="39.42578125" style="14" customWidth="1"/>
    <col min="7696" max="7697" width="17.5703125" style="14" customWidth="1"/>
    <col min="7698" max="7698" width="27.5703125" style="14" customWidth="1"/>
    <col min="7699" max="7942" width="10.28515625" style="14"/>
    <col min="7943" max="7943" width="3.42578125" style="14" customWidth="1"/>
    <col min="7944" max="7944" width="5.42578125" style="14" customWidth="1"/>
    <col min="7945" max="7945" width="25" style="14" customWidth="1"/>
    <col min="7946" max="7947" width="0" style="14" hidden="1" customWidth="1"/>
    <col min="7948" max="7951" width="39.42578125" style="14" customWidth="1"/>
    <col min="7952" max="7953" width="17.5703125" style="14" customWidth="1"/>
    <col min="7954" max="7954" width="27.5703125" style="14" customWidth="1"/>
    <col min="7955" max="8198" width="10.28515625" style="14"/>
    <col min="8199" max="8199" width="3.42578125" style="14" customWidth="1"/>
    <col min="8200" max="8200" width="5.42578125" style="14" customWidth="1"/>
    <col min="8201" max="8201" width="25" style="14" customWidth="1"/>
    <col min="8202" max="8203" width="0" style="14" hidden="1" customWidth="1"/>
    <col min="8204" max="8207" width="39.42578125" style="14" customWidth="1"/>
    <col min="8208" max="8209" width="17.5703125" style="14" customWidth="1"/>
    <col min="8210" max="8210" width="27.5703125" style="14" customWidth="1"/>
    <col min="8211" max="8454" width="10.28515625" style="14"/>
    <col min="8455" max="8455" width="3.42578125" style="14" customWidth="1"/>
    <col min="8456" max="8456" width="5.42578125" style="14" customWidth="1"/>
    <col min="8457" max="8457" width="25" style="14" customWidth="1"/>
    <col min="8458" max="8459" width="0" style="14" hidden="1" customWidth="1"/>
    <col min="8460" max="8463" width="39.42578125" style="14" customWidth="1"/>
    <col min="8464" max="8465" width="17.5703125" style="14" customWidth="1"/>
    <col min="8466" max="8466" width="27.5703125" style="14" customWidth="1"/>
    <col min="8467" max="8710" width="10.28515625" style="14"/>
    <col min="8711" max="8711" width="3.42578125" style="14" customWidth="1"/>
    <col min="8712" max="8712" width="5.42578125" style="14" customWidth="1"/>
    <col min="8713" max="8713" width="25" style="14" customWidth="1"/>
    <col min="8714" max="8715" width="0" style="14" hidden="1" customWidth="1"/>
    <col min="8716" max="8719" width="39.42578125" style="14" customWidth="1"/>
    <col min="8720" max="8721" width="17.5703125" style="14" customWidth="1"/>
    <col min="8722" max="8722" width="27.5703125" style="14" customWidth="1"/>
    <col min="8723" max="8966" width="10.28515625" style="14"/>
    <col min="8967" max="8967" width="3.42578125" style="14" customWidth="1"/>
    <col min="8968" max="8968" width="5.42578125" style="14" customWidth="1"/>
    <col min="8969" max="8969" width="25" style="14" customWidth="1"/>
    <col min="8970" max="8971" width="0" style="14" hidden="1" customWidth="1"/>
    <col min="8972" max="8975" width="39.42578125" style="14" customWidth="1"/>
    <col min="8976" max="8977" width="17.5703125" style="14" customWidth="1"/>
    <col min="8978" max="8978" width="27.5703125" style="14" customWidth="1"/>
    <col min="8979" max="9222" width="10.28515625" style="14"/>
    <col min="9223" max="9223" width="3.42578125" style="14" customWidth="1"/>
    <col min="9224" max="9224" width="5.42578125" style="14" customWidth="1"/>
    <col min="9225" max="9225" width="25" style="14" customWidth="1"/>
    <col min="9226" max="9227" width="0" style="14" hidden="1" customWidth="1"/>
    <col min="9228" max="9231" width="39.42578125" style="14" customWidth="1"/>
    <col min="9232" max="9233" width="17.5703125" style="14" customWidth="1"/>
    <col min="9234" max="9234" width="27.5703125" style="14" customWidth="1"/>
    <col min="9235" max="9478" width="10.28515625" style="14"/>
    <col min="9479" max="9479" width="3.42578125" style="14" customWidth="1"/>
    <col min="9480" max="9480" width="5.42578125" style="14" customWidth="1"/>
    <col min="9481" max="9481" width="25" style="14" customWidth="1"/>
    <col min="9482" max="9483" width="0" style="14" hidden="1" customWidth="1"/>
    <col min="9484" max="9487" width="39.42578125" style="14" customWidth="1"/>
    <col min="9488" max="9489" width="17.5703125" style="14" customWidth="1"/>
    <col min="9490" max="9490" width="27.5703125" style="14" customWidth="1"/>
    <col min="9491" max="9734" width="10.28515625" style="14"/>
    <col min="9735" max="9735" width="3.42578125" style="14" customWidth="1"/>
    <col min="9736" max="9736" width="5.42578125" style="14" customWidth="1"/>
    <col min="9737" max="9737" width="25" style="14" customWidth="1"/>
    <col min="9738" max="9739" width="0" style="14" hidden="1" customWidth="1"/>
    <col min="9740" max="9743" width="39.42578125" style="14" customWidth="1"/>
    <col min="9744" max="9745" width="17.5703125" style="14" customWidth="1"/>
    <col min="9746" max="9746" width="27.5703125" style="14" customWidth="1"/>
    <col min="9747" max="9990" width="10.28515625" style="14"/>
    <col min="9991" max="9991" width="3.42578125" style="14" customWidth="1"/>
    <col min="9992" max="9992" width="5.42578125" style="14" customWidth="1"/>
    <col min="9993" max="9993" width="25" style="14" customWidth="1"/>
    <col min="9994" max="9995" width="0" style="14" hidden="1" customWidth="1"/>
    <col min="9996" max="9999" width="39.42578125" style="14" customWidth="1"/>
    <col min="10000" max="10001" width="17.5703125" style="14" customWidth="1"/>
    <col min="10002" max="10002" width="27.5703125" style="14" customWidth="1"/>
    <col min="10003" max="10246" width="10.28515625" style="14"/>
    <col min="10247" max="10247" width="3.42578125" style="14" customWidth="1"/>
    <col min="10248" max="10248" width="5.42578125" style="14" customWidth="1"/>
    <col min="10249" max="10249" width="25" style="14" customWidth="1"/>
    <col min="10250" max="10251" width="0" style="14" hidden="1" customWidth="1"/>
    <col min="10252" max="10255" width="39.42578125" style="14" customWidth="1"/>
    <col min="10256" max="10257" width="17.5703125" style="14" customWidth="1"/>
    <col min="10258" max="10258" width="27.5703125" style="14" customWidth="1"/>
    <col min="10259" max="10502" width="10.28515625" style="14"/>
    <col min="10503" max="10503" width="3.42578125" style="14" customWidth="1"/>
    <col min="10504" max="10504" width="5.42578125" style="14" customWidth="1"/>
    <col min="10505" max="10505" width="25" style="14" customWidth="1"/>
    <col min="10506" max="10507" width="0" style="14" hidden="1" customWidth="1"/>
    <col min="10508" max="10511" width="39.42578125" style="14" customWidth="1"/>
    <col min="10512" max="10513" width="17.5703125" style="14" customWidth="1"/>
    <col min="10514" max="10514" width="27.5703125" style="14" customWidth="1"/>
    <col min="10515" max="10758" width="10.28515625" style="14"/>
    <col min="10759" max="10759" width="3.42578125" style="14" customWidth="1"/>
    <col min="10760" max="10760" width="5.42578125" style="14" customWidth="1"/>
    <col min="10761" max="10761" width="25" style="14" customWidth="1"/>
    <col min="10762" max="10763" width="0" style="14" hidden="1" customWidth="1"/>
    <col min="10764" max="10767" width="39.42578125" style="14" customWidth="1"/>
    <col min="10768" max="10769" width="17.5703125" style="14" customWidth="1"/>
    <col min="10770" max="10770" width="27.5703125" style="14" customWidth="1"/>
    <col min="10771" max="11014" width="10.28515625" style="14"/>
    <col min="11015" max="11015" width="3.42578125" style="14" customWidth="1"/>
    <col min="11016" max="11016" width="5.42578125" style="14" customWidth="1"/>
    <col min="11017" max="11017" width="25" style="14" customWidth="1"/>
    <col min="11018" max="11019" width="0" style="14" hidden="1" customWidth="1"/>
    <col min="11020" max="11023" width="39.42578125" style="14" customWidth="1"/>
    <col min="11024" max="11025" width="17.5703125" style="14" customWidth="1"/>
    <col min="11026" max="11026" width="27.5703125" style="14" customWidth="1"/>
    <col min="11027" max="11270" width="10.28515625" style="14"/>
    <col min="11271" max="11271" width="3.42578125" style="14" customWidth="1"/>
    <col min="11272" max="11272" width="5.42578125" style="14" customWidth="1"/>
    <col min="11273" max="11273" width="25" style="14" customWidth="1"/>
    <col min="11274" max="11275" width="0" style="14" hidden="1" customWidth="1"/>
    <col min="11276" max="11279" width="39.42578125" style="14" customWidth="1"/>
    <col min="11280" max="11281" width="17.5703125" style="14" customWidth="1"/>
    <col min="11282" max="11282" width="27.5703125" style="14" customWidth="1"/>
    <col min="11283" max="11526" width="10.28515625" style="14"/>
    <col min="11527" max="11527" width="3.42578125" style="14" customWidth="1"/>
    <col min="11528" max="11528" width="5.42578125" style="14" customWidth="1"/>
    <col min="11529" max="11529" width="25" style="14" customWidth="1"/>
    <col min="11530" max="11531" width="0" style="14" hidden="1" customWidth="1"/>
    <col min="11532" max="11535" width="39.42578125" style="14" customWidth="1"/>
    <col min="11536" max="11537" width="17.5703125" style="14" customWidth="1"/>
    <col min="11538" max="11538" width="27.5703125" style="14" customWidth="1"/>
    <col min="11539" max="11782" width="10.28515625" style="14"/>
    <col min="11783" max="11783" width="3.42578125" style="14" customWidth="1"/>
    <col min="11784" max="11784" width="5.42578125" style="14" customWidth="1"/>
    <col min="11785" max="11785" width="25" style="14" customWidth="1"/>
    <col min="11786" max="11787" width="0" style="14" hidden="1" customWidth="1"/>
    <col min="11788" max="11791" width="39.42578125" style="14" customWidth="1"/>
    <col min="11792" max="11793" width="17.5703125" style="14" customWidth="1"/>
    <col min="11794" max="11794" width="27.5703125" style="14" customWidth="1"/>
    <col min="11795" max="12038" width="10.28515625" style="14"/>
    <col min="12039" max="12039" width="3.42578125" style="14" customWidth="1"/>
    <col min="12040" max="12040" width="5.42578125" style="14" customWidth="1"/>
    <col min="12041" max="12041" width="25" style="14" customWidth="1"/>
    <col min="12042" max="12043" width="0" style="14" hidden="1" customWidth="1"/>
    <col min="12044" max="12047" width="39.42578125" style="14" customWidth="1"/>
    <col min="12048" max="12049" width="17.5703125" style="14" customWidth="1"/>
    <col min="12050" max="12050" width="27.5703125" style="14" customWidth="1"/>
    <col min="12051" max="12294" width="10.28515625" style="14"/>
    <col min="12295" max="12295" width="3.42578125" style="14" customWidth="1"/>
    <col min="12296" max="12296" width="5.42578125" style="14" customWidth="1"/>
    <col min="12297" max="12297" width="25" style="14" customWidth="1"/>
    <col min="12298" max="12299" width="0" style="14" hidden="1" customWidth="1"/>
    <col min="12300" max="12303" width="39.42578125" style="14" customWidth="1"/>
    <col min="12304" max="12305" width="17.5703125" style="14" customWidth="1"/>
    <col min="12306" max="12306" width="27.5703125" style="14" customWidth="1"/>
    <col min="12307" max="12550" width="10.28515625" style="14"/>
    <col min="12551" max="12551" width="3.42578125" style="14" customWidth="1"/>
    <col min="12552" max="12552" width="5.42578125" style="14" customWidth="1"/>
    <col min="12553" max="12553" width="25" style="14" customWidth="1"/>
    <col min="12554" max="12555" width="0" style="14" hidden="1" customWidth="1"/>
    <col min="12556" max="12559" width="39.42578125" style="14" customWidth="1"/>
    <col min="12560" max="12561" width="17.5703125" style="14" customWidth="1"/>
    <col min="12562" max="12562" width="27.5703125" style="14" customWidth="1"/>
    <col min="12563" max="12806" width="10.28515625" style="14"/>
    <col min="12807" max="12807" width="3.42578125" style="14" customWidth="1"/>
    <col min="12808" max="12808" width="5.42578125" style="14" customWidth="1"/>
    <col min="12809" max="12809" width="25" style="14" customWidth="1"/>
    <col min="12810" max="12811" width="0" style="14" hidden="1" customWidth="1"/>
    <col min="12812" max="12815" width="39.42578125" style="14" customWidth="1"/>
    <col min="12816" max="12817" width="17.5703125" style="14" customWidth="1"/>
    <col min="12818" max="12818" width="27.5703125" style="14" customWidth="1"/>
    <col min="12819" max="13062" width="10.28515625" style="14"/>
    <col min="13063" max="13063" width="3.42578125" style="14" customWidth="1"/>
    <col min="13064" max="13064" width="5.42578125" style="14" customWidth="1"/>
    <col min="13065" max="13065" width="25" style="14" customWidth="1"/>
    <col min="13066" max="13067" width="0" style="14" hidden="1" customWidth="1"/>
    <col min="13068" max="13071" width="39.42578125" style="14" customWidth="1"/>
    <col min="13072" max="13073" width="17.5703125" style="14" customWidth="1"/>
    <col min="13074" max="13074" width="27.5703125" style="14" customWidth="1"/>
    <col min="13075" max="13318" width="10.28515625" style="14"/>
    <col min="13319" max="13319" width="3.42578125" style="14" customWidth="1"/>
    <col min="13320" max="13320" width="5.42578125" style="14" customWidth="1"/>
    <col min="13321" max="13321" width="25" style="14" customWidth="1"/>
    <col min="13322" max="13323" width="0" style="14" hidden="1" customWidth="1"/>
    <col min="13324" max="13327" width="39.42578125" style="14" customWidth="1"/>
    <col min="13328" max="13329" width="17.5703125" style="14" customWidth="1"/>
    <col min="13330" max="13330" width="27.5703125" style="14" customWidth="1"/>
    <col min="13331" max="13574" width="10.28515625" style="14"/>
    <col min="13575" max="13575" width="3.42578125" style="14" customWidth="1"/>
    <col min="13576" max="13576" width="5.42578125" style="14" customWidth="1"/>
    <col min="13577" max="13577" width="25" style="14" customWidth="1"/>
    <col min="13578" max="13579" width="0" style="14" hidden="1" customWidth="1"/>
    <col min="13580" max="13583" width="39.42578125" style="14" customWidth="1"/>
    <col min="13584" max="13585" width="17.5703125" style="14" customWidth="1"/>
    <col min="13586" max="13586" width="27.5703125" style="14" customWidth="1"/>
    <col min="13587" max="13830" width="10.28515625" style="14"/>
    <col min="13831" max="13831" width="3.42578125" style="14" customWidth="1"/>
    <col min="13832" max="13832" width="5.42578125" style="14" customWidth="1"/>
    <col min="13833" max="13833" width="25" style="14" customWidth="1"/>
    <col min="13834" max="13835" width="0" style="14" hidden="1" customWidth="1"/>
    <col min="13836" max="13839" width="39.42578125" style="14" customWidth="1"/>
    <col min="13840" max="13841" width="17.5703125" style="14" customWidth="1"/>
    <col min="13842" max="13842" width="27.5703125" style="14" customWidth="1"/>
    <col min="13843" max="14086" width="10.28515625" style="14"/>
    <col min="14087" max="14087" width="3.42578125" style="14" customWidth="1"/>
    <col min="14088" max="14088" width="5.42578125" style="14" customWidth="1"/>
    <col min="14089" max="14089" width="25" style="14" customWidth="1"/>
    <col min="14090" max="14091" width="0" style="14" hidden="1" customWidth="1"/>
    <col min="14092" max="14095" width="39.42578125" style="14" customWidth="1"/>
    <col min="14096" max="14097" width="17.5703125" style="14" customWidth="1"/>
    <col min="14098" max="14098" width="27.5703125" style="14" customWidth="1"/>
    <col min="14099" max="14342" width="10.28515625" style="14"/>
    <col min="14343" max="14343" width="3.42578125" style="14" customWidth="1"/>
    <col min="14344" max="14344" width="5.42578125" style="14" customWidth="1"/>
    <col min="14345" max="14345" width="25" style="14" customWidth="1"/>
    <col min="14346" max="14347" width="0" style="14" hidden="1" customWidth="1"/>
    <col min="14348" max="14351" width="39.42578125" style="14" customWidth="1"/>
    <col min="14352" max="14353" width="17.5703125" style="14" customWidth="1"/>
    <col min="14354" max="14354" width="27.5703125" style="14" customWidth="1"/>
    <col min="14355" max="14598" width="10.28515625" style="14"/>
    <col min="14599" max="14599" width="3.42578125" style="14" customWidth="1"/>
    <col min="14600" max="14600" width="5.42578125" style="14" customWidth="1"/>
    <col min="14601" max="14601" width="25" style="14" customWidth="1"/>
    <col min="14602" max="14603" width="0" style="14" hidden="1" customWidth="1"/>
    <col min="14604" max="14607" width="39.42578125" style="14" customWidth="1"/>
    <col min="14608" max="14609" width="17.5703125" style="14" customWidth="1"/>
    <col min="14610" max="14610" width="27.5703125" style="14" customWidth="1"/>
    <col min="14611" max="14854" width="10.28515625" style="14"/>
    <col min="14855" max="14855" width="3.42578125" style="14" customWidth="1"/>
    <col min="14856" max="14856" width="5.42578125" style="14" customWidth="1"/>
    <col min="14857" max="14857" width="25" style="14" customWidth="1"/>
    <col min="14858" max="14859" width="0" style="14" hidden="1" customWidth="1"/>
    <col min="14860" max="14863" width="39.42578125" style="14" customWidth="1"/>
    <col min="14864" max="14865" width="17.5703125" style="14" customWidth="1"/>
    <col min="14866" max="14866" width="27.5703125" style="14" customWidth="1"/>
    <col min="14867" max="15110" width="10.28515625" style="14"/>
    <col min="15111" max="15111" width="3.42578125" style="14" customWidth="1"/>
    <col min="15112" max="15112" width="5.42578125" style="14" customWidth="1"/>
    <col min="15113" max="15113" width="25" style="14" customWidth="1"/>
    <col min="15114" max="15115" width="0" style="14" hidden="1" customWidth="1"/>
    <col min="15116" max="15119" width="39.42578125" style="14" customWidth="1"/>
    <col min="15120" max="15121" width="17.5703125" style="14" customWidth="1"/>
    <col min="15122" max="15122" width="27.5703125" style="14" customWidth="1"/>
    <col min="15123" max="15366" width="10.28515625" style="14"/>
    <col min="15367" max="15367" width="3.42578125" style="14" customWidth="1"/>
    <col min="15368" max="15368" width="5.42578125" style="14" customWidth="1"/>
    <col min="15369" max="15369" width="25" style="14" customWidth="1"/>
    <col min="15370" max="15371" width="0" style="14" hidden="1" customWidth="1"/>
    <col min="15372" max="15375" width="39.42578125" style="14" customWidth="1"/>
    <col min="15376" max="15377" width="17.5703125" style="14" customWidth="1"/>
    <col min="15378" max="15378" width="27.5703125" style="14" customWidth="1"/>
    <col min="15379" max="15622" width="10.28515625" style="14"/>
    <col min="15623" max="15623" width="3.42578125" style="14" customWidth="1"/>
    <col min="15624" max="15624" width="5.42578125" style="14" customWidth="1"/>
    <col min="15625" max="15625" width="25" style="14" customWidth="1"/>
    <col min="15626" max="15627" width="0" style="14" hidden="1" customWidth="1"/>
    <col min="15628" max="15631" width="39.42578125" style="14" customWidth="1"/>
    <col min="15632" max="15633" width="17.5703125" style="14" customWidth="1"/>
    <col min="15634" max="15634" width="27.5703125" style="14" customWidth="1"/>
    <col min="15635" max="15878" width="10.28515625" style="14"/>
    <col min="15879" max="15879" width="3.42578125" style="14" customWidth="1"/>
    <col min="15880" max="15880" width="5.42578125" style="14" customWidth="1"/>
    <col min="15881" max="15881" width="25" style="14" customWidth="1"/>
    <col min="15882" max="15883" width="0" style="14" hidden="1" customWidth="1"/>
    <col min="15884" max="15887" width="39.42578125" style="14" customWidth="1"/>
    <col min="15888" max="15889" width="17.5703125" style="14" customWidth="1"/>
    <col min="15890" max="15890" width="27.5703125" style="14" customWidth="1"/>
    <col min="15891" max="16134" width="10.28515625" style="14"/>
    <col min="16135" max="16135" width="3.42578125" style="14" customWidth="1"/>
    <col min="16136" max="16136" width="5.42578125" style="14" customWidth="1"/>
    <col min="16137" max="16137" width="25" style="14" customWidth="1"/>
    <col min="16138" max="16139" width="0" style="14" hidden="1" customWidth="1"/>
    <col min="16140" max="16143" width="39.42578125" style="14" customWidth="1"/>
    <col min="16144" max="16145" width="17.5703125" style="14" customWidth="1"/>
    <col min="16146" max="16146" width="27.5703125" style="14" customWidth="1"/>
    <col min="16147" max="16384" width="10.28515625" style="14"/>
  </cols>
  <sheetData>
    <row r="1" spans="2:20" ht="30">
      <c r="B1" s="8"/>
      <c r="C1" s="9" t="s">
        <v>117</v>
      </c>
      <c r="D1" s="9"/>
      <c r="E1" s="11"/>
      <c r="F1" s="8"/>
    </row>
    <row r="2" spans="2:20" ht="30">
      <c r="B2" s="8"/>
      <c r="C2" s="9"/>
      <c r="D2" s="9"/>
      <c r="E2" s="8"/>
      <c r="F2" s="8"/>
    </row>
    <row r="3" spans="2:20" ht="30">
      <c r="B3" s="8"/>
      <c r="C3" s="9"/>
      <c r="D3" s="9"/>
      <c r="E3" s="8"/>
      <c r="F3" s="8"/>
    </row>
    <row r="4" spans="2:20" ht="30.75" thickBot="1">
      <c r="B4" s="8"/>
      <c r="C4" s="9"/>
      <c r="D4" s="9"/>
      <c r="E4" s="8"/>
      <c r="F4" s="8"/>
      <c r="G4" s="912"/>
      <c r="H4" s="912"/>
      <c r="I4" s="912"/>
      <c r="J4" s="912"/>
      <c r="K4" s="912"/>
      <c r="L4" s="912"/>
      <c r="M4" s="912"/>
      <c r="N4" s="912"/>
      <c r="O4" s="912"/>
      <c r="P4" s="912"/>
      <c r="Q4" s="912"/>
      <c r="R4" s="912"/>
    </row>
    <row r="5" spans="2:20" ht="18.75" thickBot="1">
      <c r="E5" s="870"/>
      <c r="F5" s="871"/>
      <c r="G5" s="913" t="s">
        <v>290</v>
      </c>
      <c r="H5" s="914"/>
      <c r="I5" s="914"/>
      <c r="J5" s="914"/>
      <c r="K5" s="914"/>
      <c r="L5" s="914"/>
      <c r="M5" s="914"/>
      <c r="N5" s="914"/>
      <c r="O5" s="914"/>
      <c r="P5" s="914"/>
      <c r="Q5" s="914"/>
      <c r="R5" s="915"/>
      <c r="S5" s="271"/>
      <c r="T5" s="272"/>
    </row>
    <row r="6" spans="2:20" ht="30" customHeight="1" thickBot="1">
      <c r="B6" s="18"/>
      <c r="C6" s="855" t="s">
        <v>291</v>
      </c>
      <c r="D6" s="941" t="s">
        <v>21</v>
      </c>
      <c r="E6" s="942"/>
      <c r="F6" s="288"/>
      <c r="G6" s="938">
        <v>44531</v>
      </c>
      <c r="H6" s="914"/>
      <c r="I6" s="914"/>
      <c r="J6" s="914"/>
      <c r="K6" s="913" t="s">
        <v>327</v>
      </c>
      <c r="L6" s="914"/>
      <c r="M6" s="914"/>
      <c r="N6" s="914"/>
      <c r="O6" s="913" t="s">
        <v>328</v>
      </c>
      <c r="P6" s="914"/>
      <c r="Q6" s="914"/>
      <c r="R6" s="915"/>
      <c r="S6" s="273"/>
      <c r="T6" s="274"/>
    </row>
    <row r="7" spans="2:20" ht="30" customHeight="1" thickBot="1">
      <c r="B7" s="23"/>
      <c r="C7" s="856"/>
      <c r="D7" s="144" t="s">
        <v>25</v>
      </c>
      <c r="E7" s="145" t="s">
        <v>292</v>
      </c>
      <c r="F7" s="147" t="s">
        <v>292</v>
      </c>
      <c r="G7" s="275" t="s">
        <v>279</v>
      </c>
      <c r="H7" s="275" t="s">
        <v>280</v>
      </c>
      <c r="I7" s="275" t="s">
        <v>281</v>
      </c>
      <c r="J7" s="275" t="s">
        <v>282</v>
      </c>
      <c r="K7" s="275" t="s">
        <v>279</v>
      </c>
      <c r="L7" s="275" t="s">
        <v>280</v>
      </c>
      <c r="M7" s="275" t="s">
        <v>281</v>
      </c>
      <c r="N7" s="275" t="s">
        <v>282</v>
      </c>
      <c r="O7" s="275" t="s">
        <v>279</v>
      </c>
      <c r="P7" s="275" t="s">
        <v>280</v>
      </c>
      <c r="Q7" s="275" t="s">
        <v>281</v>
      </c>
      <c r="R7" s="275" t="s">
        <v>282</v>
      </c>
      <c r="S7" s="939" t="s">
        <v>122</v>
      </c>
      <c r="T7" s="940"/>
    </row>
    <row r="8" spans="2:20" s="48" customFormat="1" ht="81.75" customHeight="1">
      <c r="B8" s="33">
        <v>1</v>
      </c>
      <c r="C8" s="34" t="s">
        <v>293</v>
      </c>
      <c r="D8" s="150" t="s">
        <v>34</v>
      </c>
      <c r="E8" s="151" t="s">
        <v>294</v>
      </c>
      <c r="F8" s="152" t="s">
        <v>295</v>
      </c>
      <c r="G8" s="298" t="s">
        <v>272</v>
      </c>
      <c r="H8" s="297"/>
      <c r="I8" s="297" t="s">
        <v>272</v>
      </c>
      <c r="J8" s="153"/>
      <c r="K8" s="153"/>
      <c r="L8" s="153"/>
      <c r="M8" s="153"/>
      <c r="N8" s="153"/>
      <c r="O8" s="153"/>
      <c r="P8" s="153"/>
      <c r="Q8" s="153"/>
      <c r="R8" s="44"/>
      <c r="S8" s="916" t="s">
        <v>296</v>
      </c>
      <c r="T8" s="917"/>
    </row>
    <row r="9" spans="2:20" s="48" customFormat="1" ht="94.5" customHeight="1">
      <c r="B9" s="33">
        <v>2</v>
      </c>
      <c r="C9" s="34" t="s">
        <v>297</v>
      </c>
      <c r="D9" s="156" t="s">
        <v>41</v>
      </c>
      <c r="E9" s="157" t="s">
        <v>298</v>
      </c>
      <c r="F9" s="158" t="s">
        <v>299</v>
      </c>
      <c r="G9" s="297" t="s">
        <v>272</v>
      </c>
      <c r="H9" s="297"/>
      <c r="I9" s="297" t="s">
        <v>272</v>
      </c>
      <c r="J9" s="159"/>
      <c r="K9" s="159"/>
      <c r="L9" s="159"/>
      <c r="M9" s="159"/>
      <c r="N9" s="159"/>
      <c r="O9" s="159"/>
      <c r="P9" s="159"/>
      <c r="Q9" s="159"/>
      <c r="R9" s="72"/>
      <c r="S9" s="918" t="s">
        <v>300</v>
      </c>
      <c r="T9" s="919"/>
    </row>
    <row r="10" spans="2:20" s="48" customFormat="1" ht="81.75" customHeight="1">
      <c r="B10" s="33">
        <v>3</v>
      </c>
      <c r="C10" s="34" t="s">
        <v>301</v>
      </c>
      <c r="D10" s="156" t="s">
        <v>48</v>
      </c>
      <c r="E10" s="161" t="s">
        <v>302</v>
      </c>
      <c r="F10" s="161" t="s">
        <v>303</v>
      </c>
      <c r="G10" s="297" t="s">
        <v>272</v>
      </c>
      <c r="H10" s="297"/>
      <c r="I10" s="297" t="s">
        <v>272</v>
      </c>
      <c r="J10" s="159"/>
      <c r="K10" s="159"/>
      <c r="L10" s="159"/>
      <c r="M10" s="159"/>
      <c r="N10" s="159"/>
      <c r="O10" s="159"/>
      <c r="P10" s="159"/>
      <c r="Q10" s="159"/>
      <c r="R10" s="72"/>
      <c r="S10" s="276"/>
      <c r="T10" s="277"/>
    </row>
    <row r="11" spans="2:20" s="48" customFormat="1" ht="81.75" customHeight="1">
      <c r="B11" s="60">
        <v>4</v>
      </c>
      <c r="C11" s="61" t="s">
        <v>304</v>
      </c>
      <c r="D11" s="156" t="s">
        <v>53</v>
      </c>
      <c r="E11" s="161" t="s">
        <v>305</v>
      </c>
      <c r="F11" s="161" t="s">
        <v>56</v>
      </c>
      <c r="G11" s="297" t="s">
        <v>272</v>
      </c>
      <c r="H11" s="297"/>
      <c r="I11" s="297" t="s">
        <v>272</v>
      </c>
      <c r="J11" s="159"/>
      <c r="K11" s="159"/>
      <c r="L11" s="159"/>
      <c r="M11" s="159"/>
      <c r="N11" s="159"/>
      <c r="O11" s="159"/>
      <c r="P11" s="159"/>
      <c r="Q11" s="159"/>
      <c r="R11" s="72"/>
      <c r="S11" s="276"/>
      <c r="T11" s="277"/>
    </row>
    <row r="12" spans="2:20" s="48" customFormat="1" ht="81.75" customHeight="1">
      <c r="B12" s="33">
        <v>5</v>
      </c>
      <c r="C12" s="34" t="s">
        <v>306</v>
      </c>
      <c r="D12" s="87" t="s">
        <v>60</v>
      </c>
      <c r="E12" s="161" t="s">
        <v>307</v>
      </c>
      <c r="F12" s="161" t="s">
        <v>308</v>
      </c>
      <c r="G12" s="297" t="s">
        <v>272</v>
      </c>
      <c r="H12" s="297"/>
      <c r="I12" s="297" t="s">
        <v>272</v>
      </c>
      <c r="J12" s="159"/>
      <c r="K12" s="159"/>
      <c r="L12" s="159"/>
      <c r="M12" s="159"/>
      <c r="N12" s="159"/>
      <c r="O12" s="159"/>
      <c r="P12" s="159"/>
      <c r="Q12" s="159"/>
      <c r="R12" s="72"/>
      <c r="S12" s="276"/>
      <c r="T12" s="277"/>
    </row>
    <row r="13" spans="2:20" s="48" customFormat="1" ht="81.75" customHeight="1">
      <c r="B13" s="33">
        <v>6</v>
      </c>
      <c r="C13" s="34" t="s">
        <v>309</v>
      </c>
      <c r="D13" s="156" t="s">
        <v>67</v>
      </c>
      <c r="E13" s="158" t="s">
        <v>310</v>
      </c>
      <c r="F13" s="161" t="s">
        <v>311</v>
      </c>
      <c r="G13" s="297" t="s">
        <v>272</v>
      </c>
      <c r="H13" s="297"/>
      <c r="I13" s="297" t="s">
        <v>272</v>
      </c>
      <c r="J13" s="159"/>
      <c r="K13" s="159"/>
      <c r="L13" s="159"/>
      <c r="M13" s="159"/>
      <c r="N13" s="159"/>
      <c r="O13" s="159"/>
      <c r="P13" s="159"/>
      <c r="Q13" s="159"/>
      <c r="R13" s="72"/>
      <c r="S13" s="276"/>
      <c r="T13" s="277"/>
    </row>
    <row r="14" spans="2:20" s="48" customFormat="1" ht="81.75" customHeight="1">
      <c r="B14" s="33">
        <v>7</v>
      </c>
      <c r="C14" s="75" t="s">
        <v>312</v>
      </c>
      <c r="D14" s="156" t="s">
        <v>74</v>
      </c>
      <c r="E14" s="158" t="s">
        <v>313</v>
      </c>
      <c r="F14" s="161" t="s">
        <v>314</v>
      </c>
      <c r="G14" s="297" t="s">
        <v>272</v>
      </c>
      <c r="H14" s="297"/>
      <c r="I14" s="297" t="s">
        <v>272</v>
      </c>
      <c r="J14" s="159"/>
      <c r="K14" s="159"/>
      <c r="L14" s="159"/>
      <c r="M14" s="159"/>
      <c r="N14" s="159"/>
      <c r="O14" s="159"/>
      <c r="P14" s="159"/>
      <c r="Q14" s="159"/>
      <c r="R14" s="72"/>
      <c r="S14" s="276"/>
      <c r="T14" s="277"/>
    </row>
    <row r="15" spans="2:20" s="48" customFormat="1" ht="81.75" customHeight="1">
      <c r="B15" s="33">
        <v>8</v>
      </c>
      <c r="C15" s="83" t="s">
        <v>315</v>
      </c>
      <c r="D15" s="156" t="s">
        <v>81</v>
      </c>
      <c r="E15" s="157" t="s">
        <v>316</v>
      </c>
      <c r="F15" s="157" t="s">
        <v>317</v>
      </c>
      <c r="G15" s="297" t="s">
        <v>272</v>
      </c>
      <c r="H15" s="297"/>
      <c r="I15" s="297" t="s">
        <v>272</v>
      </c>
      <c r="J15" s="159"/>
      <c r="K15" s="159"/>
      <c r="L15" s="159"/>
      <c r="M15" s="159"/>
      <c r="N15" s="159"/>
      <c r="O15" s="159"/>
      <c r="P15" s="159"/>
      <c r="Q15" s="159"/>
      <c r="R15" s="72"/>
      <c r="S15" s="276"/>
      <c r="T15" s="277"/>
    </row>
    <row r="16" spans="2:20" s="48" customFormat="1" ht="81.75" customHeight="1">
      <c r="B16" s="90">
        <v>9</v>
      </c>
      <c r="C16" s="91" t="s">
        <v>318</v>
      </c>
      <c r="D16" s="156" t="s">
        <v>88</v>
      </c>
      <c r="E16" s="158" t="s">
        <v>319</v>
      </c>
      <c r="F16" s="161" t="s">
        <v>320</v>
      </c>
      <c r="G16" s="297" t="s">
        <v>272</v>
      </c>
      <c r="H16" s="297"/>
      <c r="I16" s="297" t="s">
        <v>272</v>
      </c>
      <c r="J16" s="159"/>
      <c r="K16" s="159"/>
      <c r="L16" s="159"/>
      <c r="M16" s="159"/>
      <c r="N16" s="159"/>
      <c r="O16" s="159"/>
      <c r="P16" s="159"/>
      <c r="Q16" s="159"/>
      <c r="R16" s="72"/>
      <c r="S16" s="276"/>
      <c r="T16" s="277"/>
    </row>
    <row r="17" spans="2:20" s="48" customFormat="1" ht="81.75" customHeight="1">
      <c r="B17" s="100">
        <v>10</v>
      </c>
      <c r="C17" s="83" t="s">
        <v>321</v>
      </c>
      <c r="D17" s="156" t="s">
        <v>95</v>
      </c>
      <c r="E17" s="161" t="s">
        <v>322</v>
      </c>
      <c r="F17" s="161" t="s">
        <v>323</v>
      </c>
      <c r="G17" s="297" t="s">
        <v>272</v>
      </c>
      <c r="H17" s="297"/>
      <c r="I17" s="297" t="s">
        <v>272</v>
      </c>
      <c r="J17" s="159"/>
      <c r="K17" s="159"/>
      <c r="L17" s="159"/>
      <c r="M17" s="159"/>
      <c r="N17" s="159"/>
      <c r="O17" s="159"/>
      <c r="P17" s="159"/>
      <c r="Q17" s="159"/>
      <c r="R17" s="72"/>
      <c r="S17" s="276"/>
      <c r="T17" s="277"/>
    </row>
    <row r="18" spans="2:20" s="48" customFormat="1" ht="81.75" customHeight="1" thickBot="1">
      <c r="B18" s="110">
        <v>11</v>
      </c>
      <c r="C18" s="278" t="s">
        <v>324</v>
      </c>
      <c r="D18" s="118" t="s">
        <v>107</v>
      </c>
      <c r="E18" s="279" t="s">
        <v>108</v>
      </c>
      <c r="F18" s="279" t="s">
        <v>325</v>
      </c>
      <c r="G18" s="297" t="s">
        <v>272</v>
      </c>
      <c r="H18" s="297"/>
      <c r="I18" s="297" t="s">
        <v>272</v>
      </c>
      <c r="J18" s="280"/>
      <c r="K18" s="280"/>
      <c r="L18" s="280"/>
      <c r="M18" s="280"/>
      <c r="N18" s="280"/>
      <c r="O18" s="280"/>
      <c r="P18" s="280"/>
      <c r="Q18" s="280"/>
      <c r="R18" s="281"/>
      <c r="S18" s="276"/>
      <c r="T18" s="277"/>
    </row>
    <row r="19" spans="2:20" ht="17.25" thickBot="1">
      <c r="B19" s="282" t="s">
        <v>326</v>
      </c>
      <c r="C19" s="283"/>
      <c r="D19" s="287"/>
      <c r="E19" s="284"/>
      <c r="F19" s="920"/>
      <c r="G19" s="920"/>
      <c r="H19" s="920"/>
      <c r="I19" s="920"/>
      <c r="J19" s="920"/>
      <c r="K19" s="920"/>
      <c r="L19" s="920"/>
      <c r="M19" s="920"/>
      <c r="N19" s="920"/>
      <c r="O19" s="920"/>
      <c r="P19" s="920"/>
      <c r="Q19" s="920"/>
      <c r="R19" s="921"/>
      <c r="S19" s="285"/>
      <c r="T19" s="286"/>
    </row>
    <row r="20" spans="2:20" ht="18">
      <c r="E20" s="170"/>
    </row>
    <row r="21" spans="2:20" ht="18">
      <c r="E21" s="138"/>
      <c r="F21" s="138"/>
      <c r="M21" s="138"/>
    </row>
    <row r="22" spans="2:20" ht="18">
      <c r="E22" s="138"/>
    </row>
    <row r="23" spans="2:20" ht="18">
      <c r="E23" s="138"/>
      <c r="G23" s="138"/>
      <c r="H23" s="138"/>
      <c r="I23" s="138"/>
      <c r="J23" s="138"/>
      <c r="K23" s="138"/>
      <c r="L23" s="138"/>
      <c r="M23" s="138"/>
      <c r="N23" s="138"/>
      <c r="O23" s="138"/>
      <c r="P23" s="138"/>
      <c r="Q23" s="138"/>
      <c r="R23" s="138"/>
    </row>
  </sheetData>
  <mergeCells count="12">
    <mergeCell ref="S7:T7"/>
    <mergeCell ref="S8:T8"/>
    <mergeCell ref="S9:T9"/>
    <mergeCell ref="F19:R19"/>
    <mergeCell ref="G4:R4"/>
    <mergeCell ref="E5:F5"/>
    <mergeCell ref="G5:R5"/>
    <mergeCell ref="C6:C7"/>
    <mergeCell ref="D6:E6"/>
    <mergeCell ref="G6:J6"/>
    <mergeCell ref="K6:N6"/>
    <mergeCell ref="O6:R6"/>
  </mergeCells>
  <printOptions horizontalCentered="1"/>
  <pageMargins left="0" right="0" top="0.75" bottom="0" header="0" footer="0"/>
  <pageSetup paperSize="9" scale="46" orientation="landscape"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2:R50"/>
  <sheetViews>
    <sheetView showGridLines="0" zoomScale="110" zoomScaleNormal="110" workbookViewId="0">
      <selection activeCell="H5" sqref="H5:I11"/>
    </sheetView>
  </sheetViews>
  <sheetFormatPr defaultColWidth="9.140625" defaultRowHeight="12"/>
  <cols>
    <col min="1" max="1" width="9" style="186" customWidth="1"/>
    <col min="2" max="2" width="5.7109375" style="186" customWidth="1"/>
    <col min="3" max="3" width="23.7109375" style="186" customWidth="1"/>
    <col min="4" max="4" width="11.42578125" style="186" bestFit="1" customWidth="1"/>
    <col min="5" max="5" width="11.42578125" style="186" customWidth="1"/>
    <col min="6" max="9" width="10.7109375" style="186" customWidth="1"/>
    <col min="10" max="16" width="9.140625" style="186"/>
    <col min="17" max="18" width="10" style="186" customWidth="1"/>
    <col min="19" max="19" width="9.140625" style="186"/>
    <col min="20" max="20" width="9.140625" style="186" customWidth="1"/>
    <col min="21" max="21" width="2" style="186" customWidth="1"/>
    <col min="22" max="16384" width="9.140625" style="186"/>
  </cols>
  <sheetData>
    <row r="2" spans="1:18" ht="12.75" thickBot="1"/>
    <row r="3" spans="1:18" ht="12.75" thickBot="1">
      <c r="A3" s="724" t="s">
        <v>187</v>
      </c>
      <c r="B3" s="724"/>
      <c r="C3" s="724"/>
      <c r="D3" s="725" t="s">
        <v>7</v>
      </c>
      <c r="E3" s="725"/>
      <c r="F3" s="725"/>
      <c r="G3" s="725"/>
      <c r="H3" s="725" t="s">
        <v>188</v>
      </c>
      <c r="I3" s="725"/>
      <c r="L3" s="208"/>
      <c r="O3" s="208"/>
    </row>
    <row r="4" spans="1:18" ht="18" thickBot="1">
      <c r="A4" s="724"/>
      <c r="B4" s="724"/>
      <c r="C4" s="724"/>
      <c r="D4" s="725"/>
      <c r="E4" s="725"/>
      <c r="F4" s="725"/>
      <c r="G4" s="725"/>
      <c r="H4" s="725"/>
      <c r="I4" s="725"/>
      <c r="L4" s="726" t="s">
        <v>189</v>
      </c>
      <c r="M4" s="727"/>
      <c r="O4" s="728" t="s">
        <v>190</v>
      </c>
      <c r="P4" s="729"/>
      <c r="Q4" s="730" t="s">
        <v>271</v>
      </c>
      <c r="R4" s="731"/>
    </row>
    <row r="5" spans="1:18" ht="12.75" customHeight="1" thickBot="1">
      <c r="A5" s="732">
        <f>PESERTA!A9</f>
        <v>1</v>
      </c>
      <c r="B5" s="732"/>
      <c r="C5" s="732"/>
      <c r="D5" s="733" t="str">
        <f>PESERTA!C9</f>
        <v>SATRIA ASNADI</v>
      </c>
      <c r="E5" s="733"/>
      <c r="F5" s="733"/>
      <c r="G5" s="733"/>
      <c r="H5" s="734"/>
      <c r="I5" s="735"/>
      <c r="L5" s="740">
        <f>G41*100</f>
        <v>68.181818181818173</v>
      </c>
      <c r="M5" s="741"/>
      <c r="O5" s="740">
        <f>I41*100</f>
        <v>98.484848484848484</v>
      </c>
      <c r="P5" s="741"/>
      <c r="Q5" s="718" t="str">
        <f>IF(AND(I15&gt;=0.5,I16&gt;=0.5,I17&gt;=0.5,I18&gt;=0.5,I19&gt;=0.5,I20&gt;=0.5,I21&gt;=0.5,I22&gt;=0.5,I23&gt;=0.5,I24&gt;=0.5,I25&gt;=0.5,I26&gt;=0.5,I27&gt;=0.5,I28&gt;=0.5,I29&gt;=0.5,I30&gt;=0.5,I31&gt;=0.5&lt;I32&gt;=0.5,I33&gt;=0.5,I34&gt;=0.5,I35&gt;=0.5,I36&gt;=0.5,I37&gt;=0.5,I38&gt;=0.5,I39&gt;=0.5,I40&gt;=0.5),"PASS","NOT PASS")</f>
        <v>PASS</v>
      </c>
      <c r="R5" s="719"/>
    </row>
    <row r="6" spans="1:18" ht="12.75" customHeight="1" thickBot="1">
      <c r="A6" s="732"/>
      <c r="B6" s="732"/>
      <c r="C6" s="732"/>
      <c r="D6" s="733"/>
      <c r="E6" s="733"/>
      <c r="F6" s="733"/>
      <c r="G6" s="733"/>
      <c r="H6" s="736"/>
      <c r="I6" s="737"/>
      <c r="L6" s="742"/>
      <c r="M6" s="743"/>
      <c r="O6" s="742"/>
      <c r="P6" s="743"/>
      <c r="Q6" s="720"/>
      <c r="R6" s="721"/>
    </row>
    <row r="7" spans="1:18" ht="12.75" customHeight="1" thickBot="1">
      <c r="A7" s="732"/>
      <c r="B7" s="732"/>
      <c r="C7" s="732"/>
      <c r="D7" s="733"/>
      <c r="E7" s="733"/>
      <c r="F7" s="733"/>
      <c r="G7" s="733"/>
      <c r="H7" s="736"/>
      <c r="I7" s="737"/>
      <c r="L7" s="742"/>
      <c r="M7" s="743"/>
      <c r="O7" s="742"/>
      <c r="P7" s="743"/>
      <c r="Q7" s="720"/>
      <c r="R7" s="721"/>
    </row>
    <row r="8" spans="1:18" ht="12.75" customHeight="1" thickBot="1">
      <c r="A8" s="732"/>
      <c r="B8" s="732"/>
      <c r="C8" s="732"/>
      <c r="D8" s="733"/>
      <c r="E8" s="733"/>
      <c r="F8" s="733"/>
      <c r="G8" s="733"/>
      <c r="H8" s="736"/>
      <c r="I8" s="737"/>
      <c r="L8" s="742"/>
      <c r="M8" s="743"/>
      <c r="O8" s="742"/>
      <c r="P8" s="743"/>
      <c r="Q8" s="720"/>
      <c r="R8" s="721"/>
    </row>
    <row r="9" spans="1:18" ht="12.75" customHeight="1" thickBot="1">
      <c r="A9" s="732"/>
      <c r="B9" s="732"/>
      <c r="C9" s="732"/>
      <c r="D9" s="733"/>
      <c r="E9" s="733"/>
      <c r="F9" s="733"/>
      <c r="G9" s="733"/>
      <c r="H9" s="736"/>
      <c r="I9" s="737"/>
      <c r="L9" s="742"/>
      <c r="M9" s="743"/>
      <c r="O9" s="742"/>
      <c r="P9" s="743"/>
      <c r="Q9" s="720"/>
      <c r="R9" s="721"/>
    </row>
    <row r="10" spans="1:18" ht="12.75" customHeight="1" thickBot="1">
      <c r="A10" s="732"/>
      <c r="B10" s="732"/>
      <c r="C10" s="732"/>
      <c r="D10" s="733"/>
      <c r="E10" s="733"/>
      <c r="F10" s="733"/>
      <c r="G10" s="733"/>
      <c r="H10" s="736"/>
      <c r="I10" s="737"/>
      <c r="L10" s="742"/>
      <c r="M10" s="743"/>
      <c r="O10" s="742"/>
      <c r="P10" s="743"/>
      <c r="Q10" s="720"/>
      <c r="R10" s="721"/>
    </row>
    <row r="11" spans="1:18" ht="12.75" customHeight="1" thickBot="1">
      <c r="A11" s="732"/>
      <c r="B11" s="732"/>
      <c r="C11" s="732"/>
      <c r="D11" s="733"/>
      <c r="E11" s="733"/>
      <c r="F11" s="733"/>
      <c r="G11" s="733"/>
      <c r="H11" s="738"/>
      <c r="I11" s="739"/>
      <c r="L11" s="744"/>
      <c r="M11" s="745"/>
      <c r="O11" s="744"/>
      <c r="P11" s="745"/>
      <c r="Q11" s="722"/>
      <c r="R11" s="723"/>
    </row>
    <row r="12" spans="1:18" ht="12.75" thickBot="1"/>
    <row r="13" spans="1:18" ht="12.75" thickBot="1">
      <c r="A13" s="734" t="s">
        <v>134</v>
      </c>
      <c r="B13" s="746"/>
      <c r="C13" s="748" t="s">
        <v>135</v>
      </c>
      <c r="D13" s="750" t="s">
        <v>191</v>
      </c>
      <c r="E13" s="735"/>
      <c r="F13" s="751" t="s">
        <v>6</v>
      </c>
      <c r="G13" s="752"/>
      <c r="H13" s="752"/>
      <c r="I13" s="753"/>
    </row>
    <row r="14" spans="1:18" ht="12.75" thickBot="1">
      <c r="A14" s="738"/>
      <c r="B14" s="747"/>
      <c r="C14" s="749"/>
      <c r="D14" s="747"/>
      <c r="E14" s="739"/>
      <c r="F14" s="754" t="s">
        <v>192</v>
      </c>
      <c r="G14" s="755"/>
      <c r="H14" s="756" t="s">
        <v>193</v>
      </c>
      <c r="I14" s="757"/>
    </row>
    <row r="15" spans="1:18">
      <c r="A15" s="187" t="s">
        <v>136</v>
      </c>
      <c r="B15" s="188"/>
      <c r="C15" s="189" t="s">
        <v>137</v>
      </c>
      <c r="D15" s="188" t="s">
        <v>205</v>
      </c>
      <c r="E15" s="197">
        <v>39</v>
      </c>
      <c r="F15" s="214">
        <v>36</v>
      </c>
      <c r="G15" s="215">
        <f>F15/E15</f>
        <v>0.92307692307692313</v>
      </c>
      <c r="H15" s="216">
        <v>39</v>
      </c>
      <c r="I15" s="218">
        <f t="shared" ref="I15:I41" si="0">H15/E15</f>
        <v>1</v>
      </c>
    </row>
    <row r="16" spans="1:18">
      <c r="A16" s="190" t="s">
        <v>138</v>
      </c>
      <c r="B16" s="191"/>
      <c r="C16" s="192" t="s">
        <v>139</v>
      </c>
      <c r="D16" s="191" t="s">
        <v>194</v>
      </c>
      <c r="E16" s="198">
        <v>5</v>
      </c>
      <c r="F16" s="190">
        <v>1</v>
      </c>
      <c r="G16" s="199">
        <f t="shared" ref="G16:G40" si="1">F16/E16</f>
        <v>0.2</v>
      </c>
      <c r="H16" s="217">
        <v>5</v>
      </c>
      <c r="I16" s="200">
        <f t="shared" si="0"/>
        <v>1</v>
      </c>
    </row>
    <row r="17" spans="1:9">
      <c r="A17" s="190" t="s">
        <v>140</v>
      </c>
      <c r="B17" s="191"/>
      <c r="C17" s="192" t="s">
        <v>141</v>
      </c>
      <c r="D17" s="191" t="s">
        <v>194</v>
      </c>
      <c r="E17" s="198">
        <v>5</v>
      </c>
      <c r="F17" s="190">
        <v>0</v>
      </c>
      <c r="G17" s="199">
        <f t="shared" si="1"/>
        <v>0</v>
      </c>
      <c r="H17" s="217">
        <v>5</v>
      </c>
      <c r="I17" s="200">
        <f t="shared" si="0"/>
        <v>1</v>
      </c>
    </row>
    <row r="18" spans="1:9">
      <c r="A18" s="190" t="s">
        <v>142</v>
      </c>
      <c r="B18" s="191"/>
      <c r="C18" s="192" t="s">
        <v>143</v>
      </c>
      <c r="D18" s="191" t="s">
        <v>195</v>
      </c>
      <c r="E18" s="198">
        <v>3</v>
      </c>
      <c r="F18" s="190">
        <v>3</v>
      </c>
      <c r="G18" s="199">
        <f t="shared" si="1"/>
        <v>1</v>
      </c>
      <c r="H18" s="217">
        <v>3</v>
      </c>
      <c r="I18" s="200">
        <f t="shared" si="0"/>
        <v>1</v>
      </c>
    </row>
    <row r="19" spans="1:9">
      <c r="A19" s="190" t="s">
        <v>144</v>
      </c>
      <c r="B19" s="191"/>
      <c r="C19" s="192" t="s">
        <v>145</v>
      </c>
      <c r="D19" s="191" t="s">
        <v>196</v>
      </c>
      <c r="E19" s="198">
        <v>10</v>
      </c>
      <c r="F19" s="190">
        <v>9</v>
      </c>
      <c r="G19" s="199">
        <f t="shared" si="1"/>
        <v>0.9</v>
      </c>
      <c r="H19" s="217">
        <v>10</v>
      </c>
      <c r="I19" s="200">
        <f t="shared" si="0"/>
        <v>1</v>
      </c>
    </row>
    <row r="20" spans="1:9">
      <c r="A20" s="190" t="s">
        <v>146</v>
      </c>
      <c r="B20" s="191"/>
      <c r="C20" s="192" t="s">
        <v>147</v>
      </c>
      <c r="D20" s="191" t="s">
        <v>194</v>
      </c>
      <c r="E20" s="198">
        <v>5</v>
      </c>
      <c r="F20" s="190">
        <v>2</v>
      </c>
      <c r="G20" s="199">
        <f t="shared" si="1"/>
        <v>0.4</v>
      </c>
      <c r="H20" s="217">
        <v>5</v>
      </c>
      <c r="I20" s="200">
        <f t="shared" si="0"/>
        <v>1</v>
      </c>
    </row>
    <row r="21" spans="1:9">
      <c r="A21" s="190" t="s">
        <v>148</v>
      </c>
      <c r="B21" s="191"/>
      <c r="C21" s="192" t="s">
        <v>149</v>
      </c>
      <c r="D21" s="191" t="s">
        <v>194</v>
      </c>
      <c r="E21" s="198">
        <v>5</v>
      </c>
      <c r="F21" s="190">
        <v>5</v>
      </c>
      <c r="G21" s="199">
        <f t="shared" si="1"/>
        <v>1</v>
      </c>
      <c r="H21" s="217">
        <v>5</v>
      </c>
      <c r="I21" s="200">
        <f t="shared" si="0"/>
        <v>1</v>
      </c>
    </row>
    <row r="22" spans="1:9">
      <c r="A22" s="190" t="s">
        <v>150</v>
      </c>
      <c r="B22" s="191"/>
      <c r="C22" s="192" t="s">
        <v>151</v>
      </c>
      <c r="D22" s="191" t="s">
        <v>197</v>
      </c>
      <c r="E22" s="198">
        <v>27</v>
      </c>
      <c r="F22" s="190">
        <v>22</v>
      </c>
      <c r="G22" s="199">
        <f t="shared" si="1"/>
        <v>0.81481481481481477</v>
      </c>
      <c r="H22" s="217">
        <v>26</v>
      </c>
      <c r="I22" s="200">
        <f t="shared" si="0"/>
        <v>0.96296296296296291</v>
      </c>
    </row>
    <row r="23" spans="1:9">
      <c r="A23" s="190" t="s">
        <v>152</v>
      </c>
      <c r="B23" s="191"/>
      <c r="C23" s="192" t="s">
        <v>153</v>
      </c>
      <c r="D23" s="191" t="s">
        <v>198</v>
      </c>
      <c r="E23" s="198">
        <v>6</v>
      </c>
      <c r="F23" s="190">
        <v>0</v>
      </c>
      <c r="G23" s="199">
        <f t="shared" si="1"/>
        <v>0</v>
      </c>
      <c r="H23" s="217">
        <v>6</v>
      </c>
      <c r="I23" s="200">
        <f t="shared" si="0"/>
        <v>1</v>
      </c>
    </row>
    <row r="24" spans="1:9">
      <c r="A24" s="190" t="s">
        <v>154</v>
      </c>
      <c r="B24" s="191"/>
      <c r="C24" s="192" t="s">
        <v>155</v>
      </c>
      <c r="D24" s="191" t="s">
        <v>199</v>
      </c>
      <c r="E24" s="198">
        <v>3</v>
      </c>
      <c r="F24" s="190">
        <v>3</v>
      </c>
      <c r="G24" s="199">
        <f t="shared" si="1"/>
        <v>1</v>
      </c>
      <c r="H24" s="217">
        <v>3</v>
      </c>
      <c r="I24" s="200">
        <f t="shared" si="0"/>
        <v>1</v>
      </c>
    </row>
    <row r="25" spans="1:9">
      <c r="A25" s="190" t="s">
        <v>156</v>
      </c>
      <c r="B25" s="191"/>
      <c r="C25" s="192" t="s">
        <v>157</v>
      </c>
      <c r="D25" s="191" t="s">
        <v>199</v>
      </c>
      <c r="E25" s="198">
        <v>3</v>
      </c>
      <c r="F25" s="190">
        <v>3</v>
      </c>
      <c r="G25" s="199">
        <f t="shared" si="1"/>
        <v>1</v>
      </c>
      <c r="H25" s="217">
        <v>3</v>
      </c>
      <c r="I25" s="200">
        <f t="shared" si="0"/>
        <v>1</v>
      </c>
    </row>
    <row r="26" spans="1:9">
      <c r="A26" s="190" t="s">
        <v>158</v>
      </c>
      <c r="B26" s="191"/>
      <c r="C26" s="192" t="s">
        <v>159</v>
      </c>
      <c r="D26" s="191" t="s">
        <v>199</v>
      </c>
      <c r="E26" s="198">
        <v>3</v>
      </c>
      <c r="F26" s="190">
        <v>3</v>
      </c>
      <c r="G26" s="199">
        <f t="shared" si="1"/>
        <v>1</v>
      </c>
      <c r="H26" s="217">
        <v>3</v>
      </c>
      <c r="I26" s="200">
        <f t="shared" si="0"/>
        <v>1</v>
      </c>
    </row>
    <row r="27" spans="1:9">
      <c r="A27" s="190" t="s">
        <v>160</v>
      </c>
      <c r="B27" s="191"/>
      <c r="C27" s="192" t="s">
        <v>5</v>
      </c>
      <c r="D27" s="191" t="s">
        <v>199</v>
      </c>
      <c r="E27" s="198">
        <v>3</v>
      </c>
      <c r="F27" s="190">
        <v>0</v>
      </c>
      <c r="G27" s="199">
        <f t="shared" si="1"/>
        <v>0</v>
      </c>
      <c r="H27" s="217">
        <v>3</v>
      </c>
      <c r="I27" s="200">
        <f t="shared" si="0"/>
        <v>1</v>
      </c>
    </row>
    <row r="28" spans="1:9">
      <c r="A28" s="190" t="s">
        <v>161</v>
      </c>
      <c r="B28" s="191"/>
      <c r="C28" s="192" t="s">
        <v>162</v>
      </c>
      <c r="D28" s="191" t="s">
        <v>199</v>
      </c>
      <c r="E28" s="198">
        <v>3</v>
      </c>
      <c r="F28" s="190">
        <v>0</v>
      </c>
      <c r="G28" s="199">
        <f t="shared" si="1"/>
        <v>0</v>
      </c>
      <c r="H28" s="217">
        <v>3</v>
      </c>
      <c r="I28" s="200">
        <f t="shared" si="0"/>
        <v>1</v>
      </c>
    </row>
    <row r="29" spans="1:9">
      <c r="A29" s="190" t="s">
        <v>163</v>
      </c>
      <c r="B29" s="191"/>
      <c r="C29" s="192" t="s">
        <v>164</v>
      </c>
      <c r="D29" s="191" t="s">
        <v>200</v>
      </c>
      <c r="E29" s="198">
        <v>4</v>
      </c>
      <c r="F29" s="190">
        <v>0</v>
      </c>
      <c r="G29" s="199">
        <f t="shared" si="1"/>
        <v>0</v>
      </c>
      <c r="H29" s="217">
        <v>4</v>
      </c>
      <c r="I29" s="200">
        <f t="shared" si="0"/>
        <v>1</v>
      </c>
    </row>
    <row r="30" spans="1:9">
      <c r="A30" s="190" t="s">
        <v>165</v>
      </c>
      <c r="B30" s="193" t="s">
        <v>166</v>
      </c>
      <c r="C30" s="192" t="s">
        <v>167</v>
      </c>
      <c r="D30" s="191" t="s">
        <v>201</v>
      </c>
      <c r="E30" s="198">
        <v>12</v>
      </c>
      <c r="F30" s="190">
        <v>8</v>
      </c>
      <c r="G30" s="199">
        <f t="shared" si="1"/>
        <v>0.66666666666666663</v>
      </c>
      <c r="H30" s="217">
        <v>12</v>
      </c>
      <c r="I30" s="200">
        <f t="shared" si="0"/>
        <v>1</v>
      </c>
    </row>
    <row r="31" spans="1:9">
      <c r="A31" s="190"/>
      <c r="B31" s="193" t="s">
        <v>168</v>
      </c>
      <c r="C31" s="192" t="s">
        <v>169</v>
      </c>
      <c r="D31" s="191" t="s">
        <v>202</v>
      </c>
      <c r="E31" s="198">
        <v>6</v>
      </c>
      <c r="F31" s="190">
        <v>2</v>
      </c>
      <c r="G31" s="199">
        <f t="shared" si="1"/>
        <v>0.33333333333333331</v>
      </c>
      <c r="H31" s="217">
        <v>6</v>
      </c>
      <c r="I31" s="200">
        <f t="shared" si="0"/>
        <v>1</v>
      </c>
    </row>
    <row r="32" spans="1:9">
      <c r="A32" s="190"/>
      <c r="B32" s="193" t="s">
        <v>170</v>
      </c>
      <c r="C32" s="192" t="s">
        <v>171</v>
      </c>
      <c r="D32" s="191" t="s">
        <v>202</v>
      </c>
      <c r="E32" s="198">
        <v>6</v>
      </c>
      <c r="F32" s="190">
        <v>4</v>
      </c>
      <c r="G32" s="199">
        <f t="shared" si="1"/>
        <v>0.66666666666666663</v>
      </c>
      <c r="H32" s="217">
        <v>6</v>
      </c>
      <c r="I32" s="200">
        <f t="shared" si="0"/>
        <v>1</v>
      </c>
    </row>
    <row r="33" spans="1:11">
      <c r="A33" s="190"/>
      <c r="B33" s="193" t="s">
        <v>172</v>
      </c>
      <c r="C33" s="192" t="s">
        <v>173</v>
      </c>
      <c r="D33" s="191" t="s">
        <v>202</v>
      </c>
      <c r="E33" s="198">
        <v>6</v>
      </c>
      <c r="F33" s="190">
        <v>2</v>
      </c>
      <c r="G33" s="199">
        <f t="shared" si="1"/>
        <v>0.33333333333333331</v>
      </c>
      <c r="H33" s="217">
        <v>6</v>
      </c>
      <c r="I33" s="200">
        <f t="shared" si="0"/>
        <v>1</v>
      </c>
    </row>
    <row r="34" spans="1:11">
      <c r="A34" s="190"/>
      <c r="B34" s="193" t="s">
        <v>174</v>
      </c>
      <c r="C34" s="192" t="s">
        <v>175</v>
      </c>
      <c r="D34" s="191" t="s">
        <v>203</v>
      </c>
      <c r="E34" s="198">
        <v>10</v>
      </c>
      <c r="F34" s="190">
        <v>8</v>
      </c>
      <c r="G34" s="199">
        <f t="shared" si="1"/>
        <v>0.8</v>
      </c>
      <c r="H34" s="217">
        <v>8</v>
      </c>
      <c r="I34" s="200">
        <f t="shared" si="0"/>
        <v>0.8</v>
      </c>
    </row>
    <row r="35" spans="1:11">
      <c r="A35" s="190"/>
      <c r="B35" s="193" t="s">
        <v>176</v>
      </c>
      <c r="C35" s="192" t="s">
        <v>177</v>
      </c>
      <c r="D35" s="191" t="s">
        <v>202</v>
      </c>
      <c r="E35" s="198">
        <v>6</v>
      </c>
      <c r="F35" s="190">
        <v>4</v>
      </c>
      <c r="G35" s="199">
        <f t="shared" si="1"/>
        <v>0.66666666666666663</v>
      </c>
      <c r="H35" s="217">
        <v>6</v>
      </c>
      <c r="I35" s="200">
        <f t="shared" si="0"/>
        <v>1</v>
      </c>
    </row>
    <row r="36" spans="1:11">
      <c r="A36" s="190"/>
      <c r="B36" s="193" t="s">
        <v>178</v>
      </c>
      <c r="C36" s="192" t="s">
        <v>179</v>
      </c>
      <c r="D36" s="191" t="s">
        <v>202</v>
      </c>
      <c r="E36" s="198">
        <v>6</v>
      </c>
      <c r="F36" s="190">
        <v>4</v>
      </c>
      <c r="G36" s="199">
        <f t="shared" si="1"/>
        <v>0.66666666666666663</v>
      </c>
      <c r="H36" s="217">
        <v>6</v>
      </c>
      <c r="I36" s="200">
        <f t="shared" si="0"/>
        <v>1</v>
      </c>
    </row>
    <row r="37" spans="1:11">
      <c r="A37" s="190"/>
      <c r="B37" s="193" t="s">
        <v>180</v>
      </c>
      <c r="C37" s="192" t="s">
        <v>181</v>
      </c>
      <c r="D37" s="191" t="s">
        <v>202</v>
      </c>
      <c r="E37" s="198">
        <v>6</v>
      </c>
      <c r="F37" s="190">
        <v>0</v>
      </c>
      <c r="G37" s="199">
        <f t="shared" si="1"/>
        <v>0</v>
      </c>
      <c r="H37" s="217">
        <v>6</v>
      </c>
      <c r="I37" s="200">
        <f t="shared" si="0"/>
        <v>1</v>
      </c>
    </row>
    <row r="38" spans="1:11">
      <c r="A38" s="190"/>
      <c r="B38" s="193" t="s">
        <v>182</v>
      </c>
      <c r="C38" s="192" t="s">
        <v>4</v>
      </c>
      <c r="D38" s="191" t="s">
        <v>202</v>
      </c>
      <c r="E38" s="198">
        <v>6</v>
      </c>
      <c r="F38" s="190">
        <v>6</v>
      </c>
      <c r="G38" s="199">
        <f t="shared" si="1"/>
        <v>1</v>
      </c>
      <c r="H38" s="217">
        <v>6</v>
      </c>
      <c r="I38" s="200">
        <f t="shared" si="0"/>
        <v>1</v>
      </c>
    </row>
    <row r="39" spans="1:11">
      <c r="A39" s="190"/>
      <c r="B39" s="193" t="s">
        <v>183</v>
      </c>
      <c r="C39" s="192" t="s">
        <v>184</v>
      </c>
      <c r="D39" s="191" t="s">
        <v>204</v>
      </c>
      <c r="E39" s="198">
        <v>4</v>
      </c>
      <c r="F39" s="190">
        <v>4</v>
      </c>
      <c r="G39" s="199">
        <f t="shared" si="1"/>
        <v>1</v>
      </c>
      <c r="H39" s="217">
        <v>4</v>
      </c>
      <c r="I39" s="200">
        <f t="shared" si="0"/>
        <v>1</v>
      </c>
    </row>
    <row r="40" spans="1:11" ht="12.75" thickBot="1">
      <c r="A40" s="194"/>
      <c r="B40" s="195" t="s">
        <v>185</v>
      </c>
      <c r="C40" s="196" t="s">
        <v>186</v>
      </c>
      <c r="D40" s="201" t="s">
        <v>202</v>
      </c>
      <c r="E40" s="202">
        <v>6</v>
      </c>
      <c r="F40" s="190">
        <v>6</v>
      </c>
      <c r="G40" s="219">
        <f t="shared" si="1"/>
        <v>1</v>
      </c>
      <c r="H40" s="217">
        <v>6</v>
      </c>
      <c r="I40" s="203">
        <f t="shared" si="0"/>
        <v>1</v>
      </c>
    </row>
    <row r="41" spans="1:11" ht="12.75" thickBot="1">
      <c r="A41" s="204"/>
      <c r="B41" s="205"/>
      <c r="C41" s="205"/>
      <c r="D41" s="205" t="s">
        <v>254</v>
      </c>
      <c r="E41" s="206">
        <f>SUM(E15:E40)</f>
        <v>198</v>
      </c>
      <c r="F41" s="220">
        <f>SUM(F15:F40)</f>
        <v>135</v>
      </c>
      <c r="G41" s="221">
        <f>F41/E41</f>
        <v>0.68181818181818177</v>
      </c>
      <c r="H41" s="222">
        <f>SUM(H15:H40)</f>
        <v>195</v>
      </c>
      <c r="I41" s="207">
        <f t="shared" si="0"/>
        <v>0.98484848484848486</v>
      </c>
    </row>
    <row r="43" spans="1:11" ht="23.25" customHeight="1">
      <c r="B43" s="760" t="s">
        <v>14</v>
      </c>
      <c r="C43" s="760"/>
      <c r="D43" s="760"/>
      <c r="E43" s="760"/>
      <c r="F43" s="760"/>
      <c r="G43" s="760"/>
    </row>
    <row r="44" spans="1:11" ht="15" customHeight="1">
      <c r="B44" s="1"/>
      <c r="C44" s="1"/>
      <c r="D44" s="1"/>
      <c r="E44" s="2"/>
      <c r="F44" s="209" t="s">
        <v>206</v>
      </c>
      <c r="G44" s="210"/>
      <c r="H44" s="684" t="s">
        <v>705</v>
      </c>
      <c r="I44" s="684"/>
    </row>
    <row r="45" spans="1:11" ht="21" customHeight="1">
      <c r="B45" s="761" t="s">
        <v>0</v>
      </c>
      <c r="C45" s="761" t="s">
        <v>7</v>
      </c>
      <c r="D45" s="763" t="s">
        <v>8</v>
      </c>
      <c r="E45" s="764"/>
      <c r="F45" s="761" t="s">
        <v>9</v>
      </c>
      <c r="G45" s="765" t="s">
        <v>10</v>
      </c>
      <c r="H45" s="765"/>
      <c r="I45" s="765"/>
      <c r="J45" s="765"/>
      <c r="K45" s="765"/>
    </row>
    <row r="46" spans="1:11" ht="19.5" customHeight="1">
      <c r="B46" s="762"/>
      <c r="C46" s="762"/>
      <c r="D46" s="539" t="s">
        <v>11</v>
      </c>
      <c r="E46" s="539" t="s">
        <v>12</v>
      </c>
      <c r="F46" s="762"/>
      <c r="G46" s="766" t="s">
        <v>13</v>
      </c>
      <c r="H46" s="766"/>
      <c r="I46" s="766"/>
      <c r="J46" s="766"/>
      <c r="K46" s="766"/>
    </row>
    <row r="47" spans="1:11" ht="18.75" customHeight="1">
      <c r="B47" s="761">
        <f>A5</f>
        <v>1</v>
      </c>
      <c r="C47" s="768" t="str">
        <f>D5</f>
        <v>SATRIA ASNADI</v>
      </c>
      <c r="D47" s="771">
        <f>L5</f>
        <v>68.181818181818173</v>
      </c>
      <c r="E47" s="774">
        <f>O5</f>
        <v>98.484848484848484</v>
      </c>
      <c r="F47" s="777" t="str">
        <f>IF(E47="","",IF(E47&lt;80,"D",IF(E47&lt;86,"C",IF(E47&lt;90,"B",IF(E47&lt;100,"A","S")))))</f>
        <v>A</v>
      </c>
      <c r="G47" s="758" t="s">
        <v>348</v>
      </c>
      <c r="H47" s="759"/>
      <c r="I47" s="759"/>
      <c r="J47" s="759"/>
      <c r="K47" s="759"/>
    </row>
    <row r="48" spans="1:11" ht="18.75" customHeight="1">
      <c r="B48" s="767"/>
      <c r="C48" s="769"/>
      <c r="D48" s="772"/>
      <c r="E48" s="775"/>
      <c r="F48" s="778" t="str">
        <f>IF(E48="","",IF(E48&lt;30,"D",IF(E48&lt;43,"C",IF(E48&lt;47,"B",IF(E48&lt;49,"A","S")))))</f>
        <v/>
      </c>
      <c r="G48" s="759"/>
      <c r="H48" s="759"/>
      <c r="I48" s="759"/>
      <c r="J48" s="759"/>
      <c r="K48" s="759"/>
    </row>
    <row r="49" spans="2:11" ht="18.75" customHeight="1">
      <c r="B49" s="767"/>
      <c r="C49" s="769"/>
      <c r="D49" s="772"/>
      <c r="E49" s="775"/>
      <c r="F49" s="778" t="str">
        <f>IF(E49="","",IF(E49&lt;30,"D",IF(E49&lt;43,"C",IF(E49&lt;47,"B",IF(E49&lt;49,"A","S")))))</f>
        <v/>
      </c>
      <c r="G49" s="759"/>
      <c r="H49" s="759"/>
      <c r="I49" s="759"/>
      <c r="J49" s="759"/>
      <c r="K49" s="759"/>
    </row>
    <row r="50" spans="2:11" ht="18.75" customHeight="1">
      <c r="B50" s="762"/>
      <c r="C50" s="770"/>
      <c r="D50" s="773"/>
      <c r="E50" s="776"/>
      <c r="F50" s="779" t="str">
        <f>IF(E50="","",IF(E50&lt;30,"D",IF(E50&lt;43,"C",IF(E50&lt;47,"B",IF(E50&lt;49,"A","S")))))</f>
        <v/>
      </c>
      <c r="G50" s="759"/>
      <c r="H50" s="759"/>
      <c r="I50" s="759"/>
      <c r="J50" s="759"/>
      <c r="K50" s="759"/>
    </row>
  </sheetData>
  <mergeCells count="31">
    <mergeCell ref="G47:K50"/>
    <mergeCell ref="B43:G43"/>
    <mergeCell ref="B45:B46"/>
    <mergeCell ref="C45:C46"/>
    <mergeCell ref="D45:E45"/>
    <mergeCell ref="F45:F46"/>
    <mergeCell ref="G45:K45"/>
    <mergeCell ref="G46:K46"/>
    <mergeCell ref="B47:B50"/>
    <mergeCell ref="C47:C50"/>
    <mergeCell ref="D47:D50"/>
    <mergeCell ref="E47:E50"/>
    <mergeCell ref="F47:F50"/>
    <mergeCell ref="A13:B14"/>
    <mergeCell ref="C13:C14"/>
    <mergeCell ref="D13:E14"/>
    <mergeCell ref="F13:I13"/>
    <mergeCell ref="F14:G14"/>
    <mergeCell ref="H14:I14"/>
    <mergeCell ref="Q5:R11"/>
    <mergeCell ref="A3:C4"/>
    <mergeCell ref="D3:G4"/>
    <mergeCell ref="H3:I4"/>
    <mergeCell ref="L4:M4"/>
    <mergeCell ref="O4:P4"/>
    <mergeCell ref="Q4:R4"/>
    <mergeCell ref="A5:C11"/>
    <mergeCell ref="D5:G11"/>
    <mergeCell ref="H5:I11"/>
    <mergeCell ref="L5:M11"/>
    <mergeCell ref="O5:P11"/>
  </mergeCells>
  <printOptions horizontalCentered="1"/>
  <pageMargins left="0.45" right="0.45" top="0.75" bottom="0.75" header="0.3" footer="0.3"/>
  <pageSetup paperSize="9" scale="61" orientation="landscape"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2:R50"/>
  <sheetViews>
    <sheetView showGridLines="0" zoomScale="110" zoomScaleNormal="110" workbookViewId="0">
      <selection activeCell="H5" sqref="H5:I11"/>
    </sheetView>
  </sheetViews>
  <sheetFormatPr defaultColWidth="9.140625" defaultRowHeight="12"/>
  <cols>
    <col min="1" max="1" width="9" style="186" customWidth="1"/>
    <col min="2" max="2" width="5.7109375" style="186" customWidth="1"/>
    <col min="3" max="3" width="23.7109375" style="186" customWidth="1"/>
    <col min="4" max="4" width="11.42578125" style="186" bestFit="1" customWidth="1"/>
    <col min="5" max="5" width="11.42578125" style="186" customWidth="1"/>
    <col min="6" max="9" width="10.7109375" style="186" customWidth="1"/>
    <col min="10" max="16" width="9.140625" style="186"/>
    <col min="17" max="18" width="10" style="186" customWidth="1"/>
    <col min="19" max="19" width="9.140625" style="186"/>
    <col min="20" max="20" width="9.140625" style="186" customWidth="1"/>
    <col min="21" max="21" width="2" style="186" customWidth="1"/>
    <col min="22" max="16384" width="9.140625" style="186"/>
  </cols>
  <sheetData>
    <row r="2" spans="1:18" ht="12.75" thickBot="1"/>
    <row r="3" spans="1:18" ht="12.75" thickBot="1">
      <c r="A3" s="724" t="s">
        <v>187</v>
      </c>
      <c r="B3" s="724"/>
      <c r="C3" s="724"/>
      <c r="D3" s="725" t="s">
        <v>7</v>
      </c>
      <c r="E3" s="725"/>
      <c r="F3" s="725"/>
      <c r="G3" s="725"/>
      <c r="H3" s="725" t="s">
        <v>188</v>
      </c>
      <c r="I3" s="725"/>
      <c r="L3" s="208"/>
      <c r="O3" s="208"/>
    </row>
    <row r="4" spans="1:18" ht="18" thickBot="1">
      <c r="A4" s="724"/>
      <c r="B4" s="724"/>
      <c r="C4" s="724"/>
      <c r="D4" s="725"/>
      <c r="E4" s="725"/>
      <c r="F4" s="725"/>
      <c r="G4" s="725"/>
      <c r="H4" s="725"/>
      <c r="I4" s="725"/>
      <c r="L4" s="726" t="s">
        <v>189</v>
      </c>
      <c r="M4" s="727"/>
      <c r="O4" s="728" t="s">
        <v>190</v>
      </c>
      <c r="P4" s="729"/>
      <c r="Q4" s="730" t="s">
        <v>271</v>
      </c>
      <c r="R4" s="731"/>
    </row>
    <row r="5" spans="1:18" ht="12.75" customHeight="1" thickBot="1">
      <c r="A5" s="732">
        <f>PESERTA!A9</f>
        <v>1</v>
      </c>
      <c r="B5" s="732"/>
      <c r="C5" s="732"/>
      <c r="D5" s="733" t="str">
        <f>PESERTA!C9</f>
        <v>SATRIA ASNADI</v>
      </c>
      <c r="E5" s="733"/>
      <c r="F5" s="733"/>
      <c r="G5" s="733"/>
      <c r="H5" s="734"/>
      <c r="I5" s="735"/>
      <c r="L5" s="740">
        <f>G41*100</f>
        <v>68.181818181818173</v>
      </c>
      <c r="M5" s="741"/>
      <c r="O5" s="740">
        <f>I41*100</f>
        <v>100</v>
      </c>
      <c r="P5" s="741"/>
      <c r="Q5" s="718" t="str">
        <f>IF(AND(I15&gt;=0.5,I16&gt;=0.5,I17&gt;=0.5,I18&gt;=0.5,I19&gt;=0.5,I20&gt;=0.5,I21&gt;=0.5,I22&gt;=0.5,I23&gt;=0.5,I24&gt;=0.5,I25&gt;=0.5,I26&gt;=0.5,I27&gt;=0.5,I28&gt;=0.5,I29&gt;=0.5,I30&gt;=0.5,I31&gt;=0.5&lt;I32&gt;=0.5,I33&gt;=0.5,I34&gt;=0.5,I35&gt;=0.5,I36&gt;=0.5,I37&gt;=0.5,I38&gt;=0.5,I39&gt;=0.5,I40&gt;=0.5),"PASS","NOT PASS")</f>
        <v>PASS</v>
      </c>
      <c r="R5" s="719"/>
    </row>
    <row r="6" spans="1:18" ht="12.75" customHeight="1" thickBot="1">
      <c r="A6" s="732"/>
      <c r="B6" s="732"/>
      <c r="C6" s="732"/>
      <c r="D6" s="733"/>
      <c r="E6" s="733"/>
      <c r="F6" s="733"/>
      <c r="G6" s="733"/>
      <c r="H6" s="736"/>
      <c r="I6" s="737"/>
      <c r="L6" s="742"/>
      <c r="M6" s="743"/>
      <c r="O6" s="742"/>
      <c r="P6" s="743"/>
      <c r="Q6" s="720"/>
      <c r="R6" s="721"/>
    </row>
    <row r="7" spans="1:18" ht="12.75" customHeight="1" thickBot="1">
      <c r="A7" s="732"/>
      <c r="B7" s="732"/>
      <c r="C7" s="732"/>
      <c r="D7" s="733"/>
      <c r="E7" s="733"/>
      <c r="F7" s="733"/>
      <c r="G7" s="733"/>
      <c r="H7" s="736"/>
      <c r="I7" s="737"/>
      <c r="L7" s="742"/>
      <c r="M7" s="743"/>
      <c r="O7" s="742"/>
      <c r="P7" s="743"/>
      <c r="Q7" s="720"/>
      <c r="R7" s="721"/>
    </row>
    <row r="8" spans="1:18" ht="12.75" customHeight="1" thickBot="1">
      <c r="A8" s="732"/>
      <c r="B8" s="732"/>
      <c r="C8" s="732"/>
      <c r="D8" s="733"/>
      <c r="E8" s="733"/>
      <c r="F8" s="733"/>
      <c r="G8" s="733"/>
      <c r="H8" s="736"/>
      <c r="I8" s="737"/>
      <c r="L8" s="742"/>
      <c r="M8" s="743"/>
      <c r="O8" s="742"/>
      <c r="P8" s="743"/>
      <c r="Q8" s="720"/>
      <c r="R8" s="721"/>
    </row>
    <row r="9" spans="1:18" ht="12.75" customHeight="1" thickBot="1">
      <c r="A9" s="732"/>
      <c r="B9" s="732"/>
      <c r="C9" s="732"/>
      <c r="D9" s="733"/>
      <c r="E9" s="733"/>
      <c r="F9" s="733"/>
      <c r="G9" s="733"/>
      <c r="H9" s="736"/>
      <c r="I9" s="737"/>
      <c r="L9" s="742"/>
      <c r="M9" s="743"/>
      <c r="O9" s="742"/>
      <c r="P9" s="743"/>
      <c r="Q9" s="720"/>
      <c r="R9" s="721"/>
    </row>
    <row r="10" spans="1:18" ht="12.75" customHeight="1" thickBot="1">
      <c r="A10" s="732"/>
      <c r="B10" s="732"/>
      <c r="C10" s="732"/>
      <c r="D10" s="733"/>
      <c r="E10" s="733"/>
      <c r="F10" s="733"/>
      <c r="G10" s="733"/>
      <c r="H10" s="736"/>
      <c r="I10" s="737"/>
      <c r="L10" s="742"/>
      <c r="M10" s="743"/>
      <c r="O10" s="742"/>
      <c r="P10" s="743"/>
      <c r="Q10" s="720"/>
      <c r="R10" s="721"/>
    </row>
    <row r="11" spans="1:18" ht="12.75" customHeight="1" thickBot="1">
      <c r="A11" s="732"/>
      <c r="B11" s="732"/>
      <c r="C11" s="732"/>
      <c r="D11" s="733"/>
      <c r="E11" s="733"/>
      <c r="F11" s="733"/>
      <c r="G11" s="733"/>
      <c r="H11" s="738"/>
      <c r="I11" s="739"/>
      <c r="L11" s="744"/>
      <c r="M11" s="745"/>
      <c r="O11" s="744"/>
      <c r="P11" s="745"/>
      <c r="Q11" s="722"/>
      <c r="R11" s="723"/>
    </row>
    <row r="12" spans="1:18" ht="12.75" thickBot="1"/>
    <row r="13" spans="1:18" ht="12.75" thickBot="1">
      <c r="A13" s="734" t="s">
        <v>134</v>
      </c>
      <c r="B13" s="746"/>
      <c r="C13" s="748" t="s">
        <v>135</v>
      </c>
      <c r="D13" s="750" t="s">
        <v>191</v>
      </c>
      <c r="E13" s="735"/>
      <c r="F13" s="751" t="s">
        <v>6</v>
      </c>
      <c r="G13" s="752"/>
      <c r="H13" s="752"/>
      <c r="I13" s="753"/>
    </row>
    <row r="14" spans="1:18" ht="12.75" thickBot="1">
      <c r="A14" s="738"/>
      <c r="B14" s="747"/>
      <c r="C14" s="749"/>
      <c r="D14" s="747"/>
      <c r="E14" s="739"/>
      <c r="F14" s="754" t="s">
        <v>192</v>
      </c>
      <c r="G14" s="755"/>
      <c r="H14" s="756" t="s">
        <v>193</v>
      </c>
      <c r="I14" s="757"/>
    </row>
    <row r="15" spans="1:18">
      <c r="A15" s="187" t="s">
        <v>136</v>
      </c>
      <c r="B15" s="188"/>
      <c r="C15" s="189" t="s">
        <v>137</v>
      </c>
      <c r="D15" s="188" t="s">
        <v>205</v>
      </c>
      <c r="E15" s="197">
        <v>39</v>
      </c>
      <c r="F15" s="214">
        <v>36</v>
      </c>
      <c r="G15" s="215">
        <f>F15/E15</f>
        <v>0.92307692307692313</v>
      </c>
      <c r="H15" s="216">
        <v>39</v>
      </c>
      <c r="I15" s="218">
        <f t="shared" ref="I15:I41" si="0">H15/E15</f>
        <v>1</v>
      </c>
    </row>
    <row r="16" spans="1:18">
      <c r="A16" s="190" t="s">
        <v>138</v>
      </c>
      <c r="B16" s="191"/>
      <c r="C16" s="192" t="s">
        <v>139</v>
      </c>
      <c r="D16" s="191" t="s">
        <v>194</v>
      </c>
      <c r="E16" s="198">
        <v>5</v>
      </c>
      <c r="F16" s="190">
        <v>1</v>
      </c>
      <c r="G16" s="199">
        <f t="shared" ref="G16:G40" si="1">F16/E16</f>
        <v>0.2</v>
      </c>
      <c r="H16" s="217">
        <v>5</v>
      </c>
      <c r="I16" s="200">
        <f t="shared" si="0"/>
        <v>1</v>
      </c>
    </row>
    <row r="17" spans="1:9">
      <c r="A17" s="190" t="s">
        <v>140</v>
      </c>
      <c r="B17" s="191"/>
      <c r="C17" s="192" t="s">
        <v>141</v>
      </c>
      <c r="D17" s="191" t="s">
        <v>194</v>
      </c>
      <c r="E17" s="198">
        <v>5</v>
      </c>
      <c r="F17" s="190">
        <v>0</v>
      </c>
      <c r="G17" s="199">
        <f t="shared" si="1"/>
        <v>0</v>
      </c>
      <c r="H17" s="217">
        <v>5</v>
      </c>
      <c r="I17" s="200">
        <f t="shared" si="0"/>
        <v>1</v>
      </c>
    </row>
    <row r="18" spans="1:9">
      <c r="A18" s="190" t="s">
        <v>142</v>
      </c>
      <c r="B18" s="191"/>
      <c r="C18" s="192" t="s">
        <v>143</v>
      </c>
      <c r="D18" s="191" t="s">
        <v>195</v>
      </c>
      <c r="E18" s="198">
        <v>3</v>
      </c>
      <c r="F18" s="190">
        <v>3</v>
      </c>
      <c r="G18" s="199">
        <f t="shared" si="1"/>
        <v>1</v>
      </c>
      <c r="H18" s="217">
        <v>3</v>
      </c>
      <c r="I18" s="200">
        <f t="shared" si="0"/>
        <v>1</v>
      </c>
    </row>
    <row r="19" spans="1:9">
      <c r="A19" s="190" t="s">
        <v>144</v>
      </c>
      <c r="B19" s="191"/>
      <c r="C19" s="192" t="s">
        <v>145</v>
      </c>
      <c r="D19" s="191" t="s">
        <v>196</v>
      </c>
      <c r="E19" s="198">
        <v>10</v>
      </c>
      <c r="F19" s="190">
        <v>9</v>
      </c>
      <c r="G19" s="199">
        <f t="shared" si="1"/>
        <v>0.9</v>
      </c>
      <c r="H19" s="217">
        <v>10</v>
      </c>
      <c r="I19" s="200">
        <f t="shared" si="0"/>
        <v>1</v>
      </c>
    </row>
    <row r="20" spans="1:9">
      <c r="A20" s="190" t="s">
        <v>146</v>
      </c>
      <c r="B20" s="191"/>
      <c r="C20" s="192" t="s">
        <v>147</v>
      </c>
      <c r="D20" s="191" t="s">
        <v>194</v>
      </c>
      <c r="E20" s="198">
        <v>5</v>
      </c>
      <c r="F20" s="190">
        <v>2</v>
      </c>
      <c r="G20" s="199">
        <f t="shared" si="1"/>
        <v>0.4</v>
      </c>
      <c r="H20" s="217">
        <v>5</v>
      </c>
      <c r="I20" s="200">
        <f t="shared" si="0"/>
        <v>1</v>
      </c>
    </row>
    <row r="21" spans="1:9">
      <c r="A21" s="190" t="s">
        <v>148</v>
      </c>
      <c r="B21" s="191"/>
      <c r="C21" s="192" t="s">
        <v>149</v>
      </c>
      <c r="D21" s="191" t="s">
        <v>194</v>
      </c>
      <c r="E21" s="198">
        <v>5</v>
      </c>
      <c r="F21" s="190">
        <v>5</v>
      </c>
      <c r="G21" s="199">
        <f t="shared" si="1"/>
        <v>1</v>
      </c>
      <c r="H21" s="217">
        <v>5</v>
      </c>
      <c r="I21" s="200">
        <f t="shared" si="0"/>
        <v>1</v>
      </c>
    </row>
    <row r="22" spans="1:9">
      <c r="A22" s="190" t="s">
        <v>150</v>
      </c>
      <c r="B22" s="191"/>
      <c r="C22" s="192" t="s">
        <v>151</v>
      </c>
      <c r="D22" s="191" t="s">
        <v>197</v>
      </c>
      <c r="E22" s="198">
        <v>27</v>
      </c>
      <c r="F22" s="190">
        <v>22</v>
      </c>
      <c r="G22" s="199">
        <f t="shared" si="1"/>
        <v>0.81481481481481477</v>
      </c>
      <c r="H22" s="217">
        <v>27</v>
      </c>
      <c r="I22" s="200">
        <f t="shared" si="0"/>
        <v>1</v>
      </c>
    </row>
    <row r="23" spans="1:9">
      <c r="A23" s="190" t="s">
        <v>152</v>
      </c>
      <c r="B23" s="191"/>
      <c r="C23" s="192" t="s">
        <v>153</v>
      </c>
      <c r="D23" s="191" t="s">
        <v>198</v>
      </c>
      <c r="E23" s="198">
        <v>6</v>
      </c>
      <c r="F23" s="190">
        <v>0</v>
      </c>
      <c r="G23" s="199">
        <f t="shared" si="1"/>
        <v>0</v>
      </c>
      <c r="H23" s="217">
        <v>6</v>
      </c>
      <c r="I23" s="200">
        <f t="shared" si="0"/>
        <v>1</v>
      </c>
    </row>
    <row r="24" spans="1:9">
      <c r="A24" s="190" t="s">
        <v>154</v>
      </c>
      <c r="B24" s="191"/>
      <c r="C24" s="192" t="s">
        <v>155</v>
      </c>
      <c r="D24" s="191" t="s">
        <v>199</v>
      </c>
      <c r="E24" s="198">
        <v>3</v>
      </c>
      <c r="F24" s="190">
        <v>3</v>
      </c>
      <c r="G24" s="199">
        <f t="shared" si="1"/>
        <v>1</v>
      </c>
      <c r="H24" s="217">
        <v>3</v>
      </c>
      <c r="I24" s="200">
        <f t="shared" si="0"/>
        <v>1</v>
      </c>
    </row>
    <row r="25" spans="1:9">
      <c r="A25" s="190" t="s">
        <v>156</v>
      </c>
      <c r="B25" s="191"/>
      <c r="C25" s="192" t="s">
        <v>157</v>
      </c>
      <c r="D25" s="191" t="s">
        <v>199</v>
      </c>
      <c r="E25" s="198">
        <v>3</v>
      </c>
      <c r="F25" s="190">
        <v>3</v>
      </c>
      <c r="G25" s="199">
        <f t="shared" si="1"/>
        <v>1</v>
      </c>
      <c r="H25" s="217">
        <v>3</v>
      </c>
      <c r="I25" s="200">
        <f t="shared" si="0"/>
        <v>1</v>
      </c>
    </row>
    <row r="26" spans="1:9">
      <c r="A26" s="190" t="s">
        <v>158</v>
      </c>
      <c r="B26" s="191"/>
      <c r="C26" s="192" t="s">
        <v>159</v>
      </c>
      <c r="D26" s="191" t="s">
        <v>199</v>
      </c>
      <c r="E26" s="198">
        <v>3</v>
      </c>
      <c r="F26" s="190">
        <v>3</v>
      </c>
      <c r="G26" s="199">
        <f t="shared" si="1"/>
        <v>1</v>
      </c>
      <c r="H26" s="217">
        <v>3</v>
      </c>
      <c r="I26" s="200">
        <f t="shared" si="0"/>
        <v>1</v>
      </c>
    </row>
    <row r="27" spans="1:9">
      <c r="A27" s="190" t="s">
        <v>160</v>
      </c>
      <c r="B27" s="191"/>
      <c r="C27" s="192" t="s">
        <v>5</v>
      </c>
      <c r="D27" s="191" t="s">
        <v>199</v>
      </c>
      <c r="E27" s="198">
        <v>3</v>
      </c>
      <c r="F27" s="190">
        <v>0</v>
      </c>
      <c r="G27" s="199">
        <f t="shared" si="1"/>
        <v>0</v>
      </c>
      <c r="H27" s="217">
        <v>3</v>
      </c>
      <c r="I27" s="200">
        <f t="shared" si="0"/>
        <v>1</v>
      </c>
    </row>
    <row r="28" spans="1:9">
      <c r="A28" s="190" t="s">
        <v>161</v>
      </c>
      <c r="B28" s="191"/>
      <c r="C28" s="192" t="s">
        <v>162</v>
      </c>
      <c r="D28" s="191" t="s">
        <v>199</v>
      </c>
      <c r="E28" s="198">
        <v>3</v>
      </c>
      <c r="F28" s="190">
        <v>0</v>
      </c>
      <c r="G28" s="199">
        <f t="shared" si="1"/>
        <v>0</v>
      </c>
      <c r="H28" s="217">
        <v>3</v>
      </c>
      <c r="I28" s="200">
        <f t="shared" si="0"/>
        <v>1</v>
      </c>
    </row>
    <row r="29" spans="1:9">
      <c r="A29" s="190" t="s">
        <v>163</v>
      </c>
      <c r="B29" s="191"/>
      <c r="C29" s="192" t="s">
        <v>164</v>
      </c>
      <c r="D29" s="191" t="s">
        <v>200</v>
      </c>
      <c r="E29" s="198">
        <v>4</v>
      </c>
      <c r="F29" s="190">
        <v>0</v>
      </c>
      <c r="G29" s="199">
        <f t="shared" si="1"/>
        <v>0</v>
      </c>
      <c r="H29" s="217">
        <v>4</v>
      </c>
      <c r="I29" s="200">
        <f t="shared" si="0"/>
        <v>1</v>
      </c>
    </row>
    <row r="30" spans="1:9">
      <c r="A30" s="190" t="s">
        <v>165</v>
      </c>
      <c r="B30" s="193" t="s">
        <v>166</v>
      </c>
      <c r="C30" s="192" t="s">
        <v>167</v>
      </c>
      <c r="D30" s="191" t="s">
        <v>201</v>
      </c>
      <c r="E30" s="198">
        <v>12</v>
      </c>
      <c r="F30" s="190">
        <v>8</v>
      </c>
      <c r="G30" s="199">
        <f t="shared" si="1"/>
        <v>0.66666666666666663</v>
      </c>
      <c r="H30" s="217">
        <v>12</v>
      </c>
      <c r="I30" s="200">
        <f t="shared" si="0"/>
        <v>1</v>
      </c>
    </row>
    <row r="31" spans="1:9">
      <c r="A31" s="190"/>
      <c r="B31" s="193" t="s">
        <v>168</v>
      </c>
      <c r="C31" s="192" t="s">
        <v>169</v>
      </c>
      <c r="D31" s="191" t="s">
        <v>202</v>
      </c>
      <c r="E31" s="198">
        <v>6</v>
      </c>
      <c r="F31" s="190">
        <v>2</v>
      </c>
      <c r="G31" s="199">
        <f t="shared" si="1"/>
        <v>0.33333333333333331</v>
      </c>
      <c r="H31" s="217">
        <v>6</v>
      </c>
      <c r="I31" s="200">
        <f t="shared" si="0"/>
        <v>1</v>
      </c>
    </row>
    <row r="32" spans="1:9">
      <c r="A32" s="190"/>
      <c r="B32" s="193" t="s">
        <v>170</v>
      </c>
      <c r="C32" s="192" t="s">
        <v>171</v>
      </c>
      <c r="D32" s="191" t="s">
        <v>202</v>
      </c>
      <c r="E32" s="198">
        <v>6</v>
      </c>
      <c r="F32" s="190">
        <v>4</v>
      </c>
      <c r="G32" s="199">
        <f t="shared" si="1"/>
        <v>0.66666666666666663</v>
      </c>
      <c r="H32" s="217">
        <v>6</v>
      </c>
      <c r="I32" s="200">
        <f t="shared" si="0"/>
        <v>1</v>
      </c>
    </row>
    <row r="33" spans="1:11">
      <c r="A33" s="190"/>
      <c r="B33" s="193" t="s">
        <v>172</v>
      </c>
      <c r="C33" s="192" t="s">
        <v>173</v>
      </c>
      <c r="D33" s="191" t="s">
        <v>202</v>
      </c>
      <c r="E33" s="198">
        <v>6</v>
      </c>
      <c r="F33" s="190">
        <v>2</v>
      </c>
      <c r="G33" s="199">
        <f t="shared" si="1"/>
        <v>0.33333333333333331</v>
      </c>
      <c r="H33" s="217">
        <v>6</v>
      </c>
      <c r="I33" s="200">
        <f t="shared" si="0"/>
        <v>1</v>
      </c>
    </row>
    <row r="34" spans="1:11">
      <c r="A34" s="190"/>
      <c r="B34" s="193" t="s">
        <v>174</v>
      </c>
      <c r="C34" s="192" t="s">
        <v>175</v>
      </c>
      <c r="D34" s="191" t="s">
        <v>203</v>
      </c>
      <c r="E34" s="198">
        <v>10</v>
      </c>
      <c r="F34" s="190">
        <v>8</v>
      </c>
      <c r="G34" s="199">
        <f t="shared" si="1"/>
        <v>0.8</v>
      </c>
      <c r="H34" s="217">
        <v>10</v>
      </c>
      <c r="I34" s="200">
        <f t="shared" si="0"/>
        <v>1</v>
      </c>
    </row>
    <row r="35" spans="1:11">
      <c r="A35" s="190"/>
      <c r="B35" s="193" t="s">
        <v>176</v>
      </c>
      <c r="C35" s="192" t="s">
        <v>177</v>
      </c>
      <c r="D35" s="191" t="s">
        <v>202</v>
      </c>
      <c r="E35" s="198">
        <v>6</v>
      </c>
      <c r="F35" s="190">
        <v>4</v>
      </c>
      <c r="G35" s="199">
        <f t="shared" si="1"/>
        <v>0.66666666666666663</v>
      </c>
      <c r="H35" s="217">
        <v>6</v>
      </c>
      <c r="I35" s="200">
        <f t="shared" si="0"/>
        <v>1</v>
      </c>
    </row>
    <row r="36" spans="1:11">
      <c r="A36" s="190"/>
      <c r="B36" s="193" t="s">
        <v>178</v>
      </c>
      <c r="C36" s="192" t="s">
        <v>179</v>
      </c>
      <c r="D36" s="191" t="s">
        <v>202</v>
      </c>
      <c r="E36" s="198">
        <v>6</v>
      </c>
      <c r="F36" s="190">
        <v>4</v>
      </c>
      <c r="G36" s="199">
        <f t="shared" si="1"/>
        <v>0.66666666666666663</v>
      </c>
      <c r="H36" s="217">
        <v>6</v>
      </c>
      <c r="I36" s="200">
        <f t="shared" si="0"/>
        <v>1</v>
      </c>
    </row>
    <row r="37" spans="1:11">
      <c r="A37" s="190"/>
      <c r="B37" s="193" t="s">
        <v>180</v>
      </c>
      <c r="C37" s="192" t="s">
        <v>181</v>
      </c>
      <c r="D37" s="191" t="s">
        <v>202</v>
      </c>
      <c r="E37" s="198">
        <v>6</v>
      </c>
      <c r="F37" s="190">
        <v>0</v>
      </c>
      <c r="G37" s="199">
        <f t="shared" si="1"/>
        <v>0</v>
      </c>
      <c r="H37" s="217">
        <v>6</v>
      </c>
      <c r="I37" s="200">
        <f t="shared" si="0"/>
        <v>1</v>
      </c>
    </row>
    <row r="38" spans="1:11">
      <c r="A38" s="190"/>
      <c r="B38" s="193" t="s">
        <v>182</v>
      </c>
      <c r="C38" s="192" t="s">
        <v>4</v>
      </c>
      <c r="D38" s="191" t="s">
        <v>202</v>
      </c>
      <c r="E38" s="198">
        <v>6</v>
      </c>
      <c r="F38" s="190">
        <v>6</v>
      </c>
      <c r="G38" s="199">
        <f t="shared" si="1"/>
        <v>1</v>
      </c>
      <c r="H38" s="217">
        <v>6</v>
      </c>
      <c r="I38" s="200">
        <f t="shared" si="0"/>
        <v>1</v>
      </c>
    </row>
    <row r="39" spans="1:11">
      <c r="A39" s="190"/>
      <c r="B39" s="193" t="s">
        <v>183</v>
      </c>
      <c r="C39" s="192" t="s">
        <v>184</v>
      </c>
      <c r="D39" s="191" t="s">
        <v>204</v>
      </c>
      <c r="E39" s="198">
        <v>4</v>
      </c>
      <c r="F39" s="190">
        <v>4</v>
      </c>
      <c r="G39" s="199">
        <f t="shared" si="1"/>
        <v>1</v>
      </c>
      <c r="H39" s="217">
        <v>4</v>
      </c>
      <c r="I39" s="200">
        <f t="shared" si="0"/>
        <v>1</v>
      </c>
    </row>
    <row r="40" spans="1:11" ht="12.75" thickBot="1">
      <c r="A40" s="194"/>
      <c r="B40" s="195" t="s">
        <v>185</v>
      </c>
      <c r="C40" s="196" t="s">
        <v>186</v>
      </c>
      <c r="D40" s="201" t="s">
        <v>202</v>
      </c>
      <c r="E40" s="202">
        <v>6</v>
      </c>
      <c r="F40" s="190">
        <v>6</v>
      </c>
      <c r="G40" s="219">
        <f t="shared" si="1"/>
        <v>1</v>
      </c>
      <c r="H40" s="217">
        <v>6</v>
      </c>
      <c r="I40" s="203">
        <f t="shared" si="0"/>
        <v>1</v>
      </c>
    </row>
    <row r="41" spans="1:11" ht="12.75" thickBot="1">
      <c r="A41" s="204"/>
      <c r="B41" s="205"/>
      <c r="C41" s="205"/>
      <c r="D41" s="205" t="s">
        <v>254</v>
      </c>
      <c r="E41" s="206">
        <f>SUM(E15:E40)</f>
        <v>198</v>
      </c>
      <c r="F41" s="220">
        <f>SUM(F15:F40)</f>
        <v>135</v>
      </c>
      <c r="G41" s="221">
        <f>F41/E41</f>
        <v>0.68181818181818177</v>
      </c>
      <c r="H41" s="222">
        <f>SUM(H15:H40)</f>
        <v>198</v>
      </c>
      <c r="I41" s="207">
        <f t="shared" si="0"/>
        <v>1</v>
      </c>
    </row>
    <row r="43" spans="1:11" ht="23.25" customHeight="1">
      <c r="B43" s="760" t="s">
        <v>14</v>
      </c>
      <c r="C43" s="760"/>
      <c r="D43" s="760"/>
      <c r="E43" s="760"/>
      <c r="F43" s="760"/>
      <c r="G43" s="760"/>
    </row>
    <row r="44" spans="1:11" ht="15" customHeight="1">
      <c r="B44" s="1"/>
      <c r="C44" s="1"/>
      <c r="D44" s="1"/>
      <c r="E44" s="2"/>
      <c r="F44" s="209" t="s">
        <v>206</v>
      </c>
      <c r="G44" s="210"/>
      <c r="H44" s="684" t="s">
        <v>705</v>
      </c>
      <c r="I44" s="684"/>
    </row>
    <row r="45" spans="1:11" ht="21" customHeight="1">
      <c r="B45" s="761" t="s">
        <v>0</v>
      </c>
      <c r="C45" s="761" t="s">
        <v>7</v>
      </c>
      <c r="D45" s="763" t="s">
        <v>8</v>
      </c>
      <c r="E45" s="764"/>
      <c r="F45" s="761" t="s">
        <v>9</v>
      </c>
      <c r="G45" s="765" t="s">
        <v>10</v>
      </c>
      <c r="H45" s="765"/>
      <c r="I45" s="765"/>
      <c r="J45" s="765"/>
      <c r="K45" s="765"/>
    </row>
    <row r="46" spans="1:11" ht="19.5" customHeight="1">
      <c r="B46" s="762"/>
      <c r="C46" s="762"/>
      <c r="D46" s="671" t="s">
        <v>11</v>
      </c>
      <c r="E46" s="671" t="s">
        <v>12</v>
      </c>
      <c r="F46" s="762"/>
      <c r="G46" s="766" t="s">
        <v>13</v>
      </c>
      <c r="H46" s="766"/>
      <c r="I46" s="766"/>
      <c r="J46" s="766"/>
      <c r="K46" s="766"/>
    </row>
    <row r="47" spans="1:11" ht="18.75" customHeight="1">
      <c r="B47" s="761">
        <f>A5</f>
        <v>1</v>
      </c>
      <c r="C47" s="768" t="str">
        <f>D5</f>
        <v>SATRIA ASNADI</v>
      </c>
      <c r="D47" s="771">
        <f>L5</f>
        <v>68.181818181818173</v>
      </c>
      <c r="E47" s="774">
        <f>O5</f>
        <v>100</v>
      </c>
      <c r="F47" s="777" t="str">
        <f>IF(E47="","",IF(E47&lt;80,"D",IF(E47&lt;86,"C",IF(E47&lt;90,"B",IF(E47&lt;100,"A","S")))))</f>
        <v>S</v>
      </c>
      <c r="G47" s="758" t="s">
        <v>348</v>
      </c>
      <c r="H47" s="759"/>
      <c r="I47" s="759"/>
      <c r="J47" s="759"/>
      <c r="K47" s="759"/>
    </row>
    <row r="48" spans="1:11" ht="18.75" customHeight="1">
      <c r="B48" s="767"/>
      <c r="C48" s="769"/>
      <c r="D48" s="772"/>
      <c r="E48" s="775"/>
      <c r="F48" s="778" t="str">
        <f>IF(E48="","",IF(E48&lt;30,"D",IF(E48&lt;43,"C",IF(E48&lt;47,"B",IF(E48&lt;49,"A","S")))))</f>
        <v/>
      </c>
      <c r="G48" s="759"/>
      <c r="H48" s="759"/>
      <c r="I48" s="759"/>
      <c r="J48" s="759"/>
      <c r="K48" s="759"/>
    </row>
    <row r="49" spans="2:11" ht="18.75" customHeight="1">
      <c r="B49" s="767"/>
      <c r="C49" s="769"/>
      <c r="D49" s="772"/>
      <c r="E49" s="775"/>
      <c r="F49" s="778" t="str">
        <f>IF(E49="","",IF(E49&lt;30,"D",IF(E49&lt;43,"C",IF(E49&lt;47,"B",IF(E49&lt;49,"A","S")))))</f>
        <v/>
      </c>
      <c r="G49" s="759"/>
      <c r="H49" s="759"/>
      <c r="I49" s="759"/>
      <c r="J49" s="759"/>
      <c r="K49" s="759"/>
    </row>
    <row r="50" spans="2:11" ht="18.75" customHeight="1">
      <c r="B50" s="762"/>
      <c r="C50" s="770"/>
      <c r="D50" s="773"/>
      <c r="E50" s="776"/>
      <c r="F50" s="779" t="str">
        <f>IF(E50="","",IF(E50&lt;30,"D",IF(E50&lt;43,"C",IF(E50&lt;47,"B",IF(E50&lt;49,"A","S")))))</f>
        <v/>
      </c>
      <c r="G50" s="759"/>
      <c r="H50" s="759"/>
      <c r="I50" s="759"/>
      <c r="J50" s="759"/>
      <c r="K50" s="759"/>
    </row>
  </sheetData>
  <mergeCells count="31">
    <mergeCell ref="G47:K50"/>
    <mergeCell ref="B43:G43"/>
    <mergeCell ref="B45:B46"/>
    <mergeCell ref="C45:C46"/>
    <mergeCell ref="D45:E45"/>
    <mergeCell ref="F45:F46"/>
    <mergeCell ref="G45:K45"/>
    <mergeCell ref="G46:K46"/>
    <mergeCell ref="B47:B50"/>
    <mergeCell ref="C47:C50"/>
    <mergeCell ref="D47:D50"/>
    <mergeCell ref="E47:E50"/>
    <mergeCell ref="F47:F50"/>
    <mergeCell ref="A13:B14"/>
    <mergeCell ref="C13:C14"/>
    <mergeCell ref="D13:E14"/>
    <mergeCell ref="F13:I13"/>
    <mergeCell ref="F14:G14"/>
    <mergeCell ref="H14:I14"/>
    <mergeCell ref="Q5:R11"/>
    <mergeCell ref="A3:C4"/>
    <mergeCell ref="D3:G4"/>
    <mergeCell ref="H3:I4"/>
    <mergeCell ref="L4:M4"/>
    <mergeCell ref="O4:P4"/>
    <mergeCell ref="Q4:R4"/>
    <mergeCell ref="A5:C11"/>
    <mergeCell ref="D5:G11"/>
    <mergeCell ref="H5:I11"/>
    <mergeCell ref="L5:M11"/>
    <mergeCell ref="O5:P11"/>
  </mergeCells>
  <printOptions horizontalCentered="1"/>
  <pageMargins left="0.45" right="0.45" top="0.75" bottom="0.75" header="0.3" footer="0.3"/>
  <pageSetup paperSize="9" scale="61" orientation="landscape"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2:R50"/>
  <sheetViews>
    <sheetView showGridLines="0" zoomScale="112" zoomScaleNormal="112" workbookViewId="0">
      <selection activeCell="F15" sqref="F15"/>
    </sheetView>
  </sheetViews>
  <sheetFormatPr defaultColWidth="9.140625" defaultRowHeight="12"/>
  <cols>
    <col min="1" max="1" width="9" style="186" customWidth="1"/>
    <col min="2" max="2" width="5.7109375" style="186" customWidth="1"/>
    <col min="3" max="3" width="23.7109375" style="186" customWidth="1"/>
    <col min="4" max="4" width="11.42578125" style="186" bestFit="1" customWidth="1"/>
    <col min="5" max="5" width="11.42578125" style="186" customWidth="1"/>
    <col min="6" max="9" width="10.7109375" style="186" customWidth="1"/>
    <col min="10" max="16" width="9.140625" style="186"/>
    <col min="17" max="18" width="10" style="186" customWidth="1"/>
    <col min="19" max="19" width="9.140625" style="186"/>
    <col min="20" max="20" width="9.140625" style="186" customWidth="1"/>
    <col min="21" max="21" width="2" style="186" customWidth="1"/>
    <col min="22" max="16384" width="9.140625" style="186"/>
  </cols>
  <sheetData>
    <row r="2" spans="1:18" ht="12.75" thickBot="1"/>
    <row r="3" spans="1:18" ht="12.75" thickBot="1">
      <c r="A3" s="724" t="s">
        <v>187</v>
      </c>
      <c r="B3" s="724"/>
      <c r="C3" s="724"/>
      <c r="D3" s="725" t="s">
        <v>7</v>
      </c>
      <c r="E3" s="725"/>
      <c r="F3" s="725"/>
      <c r="G3" s="725"/>
      <c r="H3" s="725" t="s">
        <v>188</v>
      </c>
      <c r="I3" s="725"/>
      <c r="L3" s="208"/>
      <c r="O3" s="208"/>
    </row>
    <row r="4" spans="1:18" ht="18" thickBot="1">
      <c r="A4" s="724"/>
      <c r="B4" s="724"/>
      <c r="C4" s="724"/>
      <c r="D4" s="725"/>
      <c r="E4" s="725"/>
      <c r="F4" s="725"/>
      <c r="G4" s="725"/>
      <c r="H4" s="725"/>
      <c r="I4" s="725"/>
      <c r="L4" s="726" t="s">
        <v>189</v>
      </c>
      <c r="M4" s="727"/>
      <c r="O4" s="728" t="s">
        <v>190</v>
      </c>
      <c r="P4" s="729"/>
      <c r="Q4" s="730" t="s">
        <v>271</v>
      </c>
      <c r="R4" s="731"/>
    </row>
    <row r="5" spans="1:18" ht="12.75" customHeight="1" thickBot="1">
      <c r="A5" s="732">
        <f>PESERTA!A10</f>
        <v>2</v>
      </c>
      <c r="B5" s="732"/>
      <c r="C5" s="732"/>
      <c r="D5" s="733" t="str">
        <f>PESERTA!C10</f>
        <v>ADIT APRILA</v>
      </c>
      <c r="E5" s="733"/>
      <c r="F5" s="733"/>
      <c r="G5" s="733"/>
      <c r="H5" s="734"/>
      <c r="I5" s="735"/>
      <c r="L5" s="740">
        <f>G41*100</f>
        <v>62.62626262626263</v>
      </c>
      <c r="M5" s="741"/>
      <c r="O5" s="740">
        <f>I41*100</f>
        <v>100</v>
      </c>
      <c r="P5" s="741"/>
      <c r="Q5" s="718" t="str">
        <f>IF(AND(I15&gt;=0.5,I16&gt;=0.5,I17&gt;=0.5,I18&gt;=0.5,I19&gt;=0.5,I20&gt;=0.5,I21&gt;=0.5,I22&gt;=0.5,I23&gt;=0.5,I24&gt;=0.5,I25&gt;=0.5,I26&gt;=0.5,I27&gt;=0.5,I28&gt;=0.5,I29&gt;=0.5,I30&gt;=0.5,I31&gt;=0.5,I32&gt;=0.5,I33&gt;=0.5,I34&gt;=0.5,I35&gt;=0.5,I36&gt;=0.5,I37&gt;=0.5,I38&gt;=0.5,I39&gt;=0.5,I40&gt;=0.5),"PASS","NOT PASS")</f>
        <v>PASS</v>
      </c>
      <c r="R5" s="719"/>
    </row>
    <row r="6" spans="1:18" ht="12.75" customHeight="1" thickBot="1">
      <c r="A6" s="732"/>
      <c r="B6" s="732"/>
      <c r="C6" s="732"/>
      <c r="D6" s="733"/>
      <c r="E6" s="733"/>
      <c r="F6" s="733"/>
      <c r="G6" s="733"/>
      <c r="H6" s="736"/>
      <c r="I6" s="737"/>
      <c r="L6" s="742"/>
      <c r="M6" s="743"/>
      <c r="O6" s="742"/>
      <c r="P6" s="743"/>
      <c r="Q6" s="720"/>
      <c r="R6" s="721"/>
    </row>
    <row r="7" spans="1:18" ht="12.75" customHeight="1" thickBot="1">
      <c r="A7" s="732"/>
      <c r="B7" s="732"/>
      <c r="C7" s="732"/>
      <c r="D7" s="733"/>
      <c r="E7" s="733"/>
      <c r="F7" s="733"/>
      <c r="G7" s="733"/>
      <c r="H7" s="736"/>
      <c r="I7" s="737"/>
      <c r="L7" s="742"/>
      <c r="M7" s="743"/>
      <c r="O7" s="742"/>
      <c r="P7" s="743"/>
      <c r="Q7" s="720"/>
      <c r="R7" s="721"/>
    </row>
    <row r="8" spans="1:18" ht="12.75" customHeight="1" thickBot="1">
      <c r="A8" s="732"/>
      <c r="B8" s="732"/>
      <c r="C8" s="732"/>
      <c r="D8" s="733"/>
      <c r="E8" s="733"/>
      <c r="F8" s="733"/>
      <c r="G8" s="733"/>
      <c r="H8" s="736"/>
      <c r="I8" s="737"/>
      <c r="L8" s="742"/>
      <c r="M8" s="743"/>
      <c r="O8" s="742"/>
      <c r="P8" s="743"/>
      <c r="Q8" s="720"/>
      <c r="R8" s="721"/>
    </row>
    <row r="9" spans="1:18" ht="12.75" customHeight="1" thickBot="1">
      <c r="A9" s="732"/>
      <c r="B9" s="732"/>
      <c r="C9" s="732"/>
      <c r="D9" s="733"/>
      <c r="E9" s="733"/>
      <c r="F9" s="733"/>
      <c r="G9" s="733"/>
      <c r="H9" s="736"/>
      <c r="I9" s="737"/>
      <c r="L9" s="742"/>
      <c r="M9" s="743"/>
      <c r="O9" s="742"/>
      <c r="P9" s="743"/>
      <c r="Q9" s="720"/>
      <c r="R9" s="721"/>
    </row>
    <row r="10" spans="1:18" ht="12.75" customHeight="1" thickBot="1">
      <c r="A10" s="732"/>
      <c r="B10" s="732"/>
      <c r="C10" s="732"/>
      <c r="D10" s="733"/>
      <c r="E10" s="733"/>
      <c r="F10" s="733"/>
      <c r="G10" s="733"/>
      <c r="H10" s="736"/>
      <c r="I10" s="737"/>
      <c r="L10" s="742"/>
      <c r="M10" s="743"/>
      <c r="O10" s="742"/>
      <c r="P10" s="743"/>
      <c r="Q10" s="720"/>
      <c r="R10" s="721"/>
    </row>
    <row r="11" spans="1:18" ht="12.75" customHeight="1" thickBot="1">
      <c r="A11" s="732"/>
      <c r="B11" s="732"/>
      <c r="C11" s="732"/>
      <c r="D11" s="733"/>
      <c r="E11" s="733"/>
      <c r="F11" s="733"/>
      <c r="G11" s="733"/>
      <c r="H11" s="738"/>
      <c r="I11" s="739"/>
      <c r="L11" s="744"/>
      <c r="M11" s="745"/>
      <c r="O11" s="744"/>
      <c r="P11" s="745"/>
      <c r="Q11" s="722"/>
      <c r="R11" s="723"/>
    </row>
    <row r="12" spans="1:18" ht="12.75" thickBot="1"/>
    <row r="13" spans="1:18" ht="12.75" thickBot="1">
      <c r="A13" s="734" t="s">
        <v>134</v>
      </c>
      <c r="B13" s="746"/>
      <c r="C13" s="748" t="s">
        <v>135</v>
      </c>
      <c r="D13" s="750" t="s">
        <v>191</v>
      </c>
      <c r="E13" s="735"/>
      <c r="F13" s="751" t="s">
        <v>6</v>
      </c>
      <c r="G13" s="752"/>
      <c r="H13" s="752"/>
      <c r="I13" s="753"/>
    </row>
    <row r="14" spans="1:18" ht="12.75" thickBot="1">
      <c r="A14" s="738"/>
      <c r="B14" s="747"/>
      <c r="C14" s="749"/>
      <c r="D14" s="747"/>
      <c r="E14" s="739"/>
      <c r="F14" s="754" t="s">
        <v>192</v>
      </c>
      <c r="G14" s="755"/>
      <c r="H14" s="756" t="s">
        <v>193</v>
      </c>
      <c r="I14" s="757"/>
    </row>
    <row r="15" spans="1:18">
      <c r="A15" s="187" t="s">
        <v>136</v>
      </c>
      <c r="B15" s="188"/>
      <c r="C15" s="189" t="s">
        <v>137</v>
      </c>
      <c r="D15" s="188" t="s">
        <v>205</v>
      </c>
      <c r="E15" s="197">
        <v>39</v>
      </c>
      <c r="F15" s="214">
        <v>33</v>
      </c>
      <c r="G15" s="215">
        <f>F15/E15</f>
        <v>0.84615384615384615</v>
      </c>
      <c r="H15" s="216">
        <v>39</v>
      </c>
      <c r="I15" s="218">
        <f t="shared" ref="I15:I40" si="0">H15/E15</f>
        <v>1</v>
      </c>
    </row>
    <row r="16" spans="1:18">
      <c r="A16" s="190" t="s">
        <v>138</v>
      </c>
      <c r="B16" s="191"/>
      <c r="C16" s="192" t="s">
        <v>139</v>
      </c>
      <c r="D16" s="191" t="s">
        <v>194</v>
      </c>
      <c r="E16" s="198">
        <v>5</v>
      </c>
      <c r="F16" s="190">
        <v>0</v>
      </c>
      <c r="G16" s="199">
        <f t="shared" ref="G16:G40" si="1">F16/E16</f>
        <v>0</v>
      </c>
      <c r="H16" s="217">
        <v>5</v>
      </c>
      <c r="I16" s="200">
        <f t="shared" si="0"/>
        <v>1</v>
      </c>
    </row>
    <row r="17" spans="1:9">
      <c r="A17" s="190" t="s">
        <v>140</v>
      </c>
      <c r="B17" s="191"/>
      <c r="C17" s="192" t="s">
        <v>141</v>
      </c>
      <c r="D17" s="191" t="s">
        <v>194</v>
      </c>
      <c r="E17" s="198">
        <v>5</v>
      </c>
      <c r="F17" s="190">
        <v>1</v>
      </c>
      <c r="G17" s="199">
        <f t="shared" si="1"/>
        <v>0.2</v>
      </c>
      <c r="H17" s="217">
        <v>5</v>
      </c>
      <c r="I17" s="200">
        <f t="shared" si="0"/>
        <v>1</v>
      </c>
    </row>
    <row r="18" spans="1:9">
      <c r="A18" s="190" t="s">
        <v>142</v>
      </c>
      <c r="B18" s="191"/>
      <c r="C18" s="192" t="s">
        <v>143</v>
      </c>
      <c r="D18" s="191" t="s">
        <v>195</v>
      </c>
      <c r="E18" s="198">
        <v>3</v>
      </c>
      <c r="F18" s="190">
        <v>3</v>
      </c>
      <c r="G18" s="199">
        <f t="shared" si="1"/>
        <v>1</v>
      </c>
      <c r="H18" s="217">
        <v>3</v>
      </c>
      <c r="I18" s="200">
        <f t="shared" si="0"/>
        <v>1</v>
      </c>
    </row>
    <row r="19" spans="1:9">
      <c r="A19" s="190" t="s">
        <v>144</v>
      </c>
      <c r="B19" s="191"/>
      <c r="C19" s="192" t="s">
        <v>145</v>
      </c>
      <c r="D19" s="191" t="s">
        <v>196</v>
      </c>
      <c r="E19" s="198">
        <v>10</v>
      </c>
      <c r="F19" s="190">
        <v>9</v>
      </c>
      <c r="G19" s="199">
        <f t="shared" si="1"/>
        <v>0.9</v>
      </c>
      <c r="H19" s="217">
        <v>10</v>
      </c>
      <c r="I19" s="200">
        <f t="shared" si="0"/>
        <v>1</v>
      </c>
    </row>
    <row r="20" spans="1:9">
      <c r="A20" s="190" t="s">
        <v>146</v>
      </c>
      <c r="B20" s="191"/>
      <c r="C20" s="192" t="s">
        <v>147</v>
      </c>
      <c r="D20" s="191" t="s">
        <v>194</v>
      </c>
      <c r="E20" s="198">
        <v>5</v>
      </c>
      <c r="F20" s="190">
        <v>3</v>
      </c>
      <c r="G20" s="199">
        <f t="shared" si="1"/>
        <v>0.6</v>
      </c>
      <c r="H20" s="217">
        <v>5</v>
      </c>
      <c r="I20" s="200">
        <f t="shared" si="0"/>
        <v>1</v>
      </c>
    </row>
    <row r="21" spans="1:9">
      <c r="A21" s="190" t="s">
        <v>148</v>
      </c>
      <c r="B21" s="191"/>
      <c r="C21" s="192" t="s">
        <v>149</v>
      </c>
      <c r="D21" s="191" t="s">
        <v>194</v>
      </c>
      <c r="E21" s="198">
        <v>5</v>
      </c>
      <c r="F21" s="190">
        <v>5</v>
      </c>
      <c r="G21" s="199">
        <f t="shared" si="1"/>
        <v>1</v>
      </c>
      <c r="H21" s="217">
        <v>5</v>
      </c>
      <c r="I21" s="200">
        <f t="shared" si="0"/>
        <v>1</v>
      </c>
    </row>
    <row r="22" spans="1:9">
      <c r="A22" s="190" t="s">
        <v>150</v>
      </c>
      <c r="B22" s="191"/>
      <c r="C22" s="192" t="s">
        <v>151</v>
      </c>
      <c r="D22" s="191" t="s">
        <v>197</v>
      </c>
      <c r="E22" s="198">
        <v>27</v>
      </c>
      <c r="F22" s="190">
        <v>17</v>
      </c>
      <c r="G22" s="199">
        <f t="shared" si="1"/>
        <v>0.62962962962962965</v>
      </c>
      <c r="H22" s="217">
        <v>27</v>
      </c>
      <c r="I22" s="200">
        <f t="shared" si="0"/>
        <v>1</v>
      </c>
    </row>
    <row r="23" spans="1:9">
      <c r="A23" s="190" t="s">
        <v>152</v>
      </c>
      <c r="B23" s="191"/>
      <c r="C23" s="192" t="s">
        <v>153</v>
      </c>
      <c r="D23" s="191" t="s">
        <v>198</v>
      </c>
      <c r="E23" s="198">
        <v>6</v>
      </c>
      <c r="F23" s="190">
        <v>0</v>
      </c>
      <c r="G23" s="199">
        <f t="shared" si="1"/>
        <v>0</v>
      </c>
      <c r="H23" s="217">
        <v>6</v>
      </c>
      <c r="I23" s="200">
        <f t="shared" si="0"/>
        <v>1</v>
      </c>
    </row>
    <row r="24" spans="1:9">
      <c r="A24" s="190" t="s">
        <v>154</v>
      </c>
      <c r="B24" s="191"/>
      <c r="C24" s="192" t="s">
        <v>155</v>
      </c>
      <c r="D24" s="191" t="s">
        <v>199</v>
      </c>
      <c r="E24" s="198">
        <v>3</v>
      </c>
      <c r="F24" s="190">
        <v>3</v>
      </c>
      <c r="G24" s="199">
        <f t="shared" si="1"/>
        <v>1</v>
      </c>
      <c r="H24" s="217">
        <v>3</v>
      </c>
      <c r="I24" s="200">
        <f t="shared" si="0"/>
        <v>1</v>
      </c>
    </row>
    <row r="25" spans="1:9">
      <c r="A25" s="190" t="s">
        <v>156</v>
      </c>
      <c r="B25" s="191"/>
      <c r="C25" s="192" t="s">
        <v>157</v>
      </c>
      <c r="D25" s="191" t="s">
        <v>199</v>
      </c>
      <c r="E25" s="198">
        <v>3</v>
      </c>
      <c r="F25" s="190">
        <v>3</v>
      </c>
      <c r="G25" s="199">
        <f t="shared" si="1"/>
        <v>1</v>
      </c>
      <c r="H25" s="217">
        <v>3</v>
      </c>
      <c r="I25" s="200">
        <f t="shared" si="0"/>
        <v>1</v>
      </c>
    </row>
    <row r="26" spans="1:9">
      <c r="A26" s="190" t="s">
        <v>158</v>
      </c>
      <c r="B26" s="191"/>
      <c r="C26" s="192" t="s">
        <v>159</v>
      </c>
      <c r="D26" s="191" t="s">
        <v>199</v>
      </c>
      <c r="E26" s="198">
        <v>3</v>
      </c>
      <c r="F26" s="190">
        <v>3</v>
      </c>
      <c r="G26" s="199">
        <f t="shared" si="1"/>
        <v>1</v>
      </c>
      <c r="H26" s="217">
        <v>3</v>
      </c>
      <c r="I26" s="200">
        <f t="shared" si="0"/>
        <v>1</v>
      </c>
    </row>
    <row r="27" spans="1:9">
      <c r="A27" s="190" t="s">
        <v>160</v>
      </c>
      <c r="B27" s="191"/>
      <c r="C27" s="192" t="s">
        <v>5</v>
      </c>
      <c r="D27" s="191" t="s">
        <v>199</v>
      </c>
      <c r="E27" s="198">
        <v>3</v>
      </c>
      <c r="F27" s="190">
        <v>0</v>
      </c>
      <c r="G27" s="199">
        <f t="shared" si="1"/>
        <v>0</v>
      </c>
      <c r="H27" s="217">
        <v>3</v>
      </c>
      <c r="I27" s="200">
        <f t="shared" si="0"/>
        <v>1</v>
      </c>
    </row>
    <row r="28" spans="1:9">
      <c r="A28" s="190" t="s">
        <v>161</v>
      </c>
      <c r="B28" s="191"/>
      <c r="C28" s="192" t="s">
        <v>162</v>
      </c>
      <c r="D28" s="191" t="s">
        <v>199</v>
      </c>
      <c r="E28" s="198">
        <v>3</v>
      </c>
      <c r="F28" s="190">
        <v>0</v>
      </c>
      <c r="G28" s="199">
        <f t="shared" si="1"/>
        <v>0</v>
      </c>
      <c r="H28" s="217">
        <v>3</v>
      </c>
      <c r="I28" s="200">
        <f t="shared" si="0"/>
        <v>1</v>
      </c>
    </row>
    <row r="29" spans="1:9">
      <c r="A29" s="190" t="s">
        <v>163</v>
      </c>
      <c r="B29" s="191"/>
      <c r="C29" s="192" t="s">
        <v>164</v>
      </c>
      <c r="D29" s="191" t="s">
        <v>200</v>
      </c>
      <c r="E29" s="198">
        <v>4</v>
      </c>
      <c r="F29" s="190">
        <v>2</v>
      </c>
      <c r="G29" s="199">
        <f t="shared" si="1"/>
        <v>0.5</v>
      </c>
      <c r="H29" s="217">
        <v>4</v>
      </c>
      <c r="I29" s="200">
        <f t="shared" si="0"/>
        <v>1</v>
      </c>
    </row>
    <row r="30" spans="1:9">
      <c r="A30" s="190" t="s">
        <v>165</v>
      </c>
      <c r="B30" s="193" t="s">
        <v>166</v>
      </c>
      <c r="C30" s="192" t="s">
        <v>167</v>
      </c>
      <c r="D30" s="191" t="s">
        <v>201</v>
      </c>
      <c r="E30" s="198">
        <v>12</v>
      </c>
      <c r="F30" s="190">
        <v>6</v>
      </c>
      <c r="G30" s="199">
        <f t="shared" si="1"/>
        <v>0.5</v>
      </c>
      <c r="H30" s="217">
        <v>12</v>
      </c>
      <c r="I30" s="200">
        <f t="shared" si="0"/>
        <v>1</v>
      </c>
    </row>
    <row r="31" spans="1:9">
      <c r="A31" s="190"/>
      <c r="B31" s="193" t="s">
        <v>168</v>
      </c>
      <c r="C31" s="192" t="s">
        <v>169</v>
      </c>
      <c r="D31" s="191" t="s">
        <v>202</v>
      </c>
      <c r="E31" s="198">
        <v>6</v>
      </c>
      <c r="F31" s="190">
        <v>0</v>
      </c>
      <c r="G31" s="199">
        <f t="shared" si="1"/>
        <v>0</v>
      </c>
      <c r="H31" s="217">
        <v>6</v>
      </c>
      <c r="I31" s="200">
        <f t="shared" si="0"/>
        <v>1</v>
      </c>
    </row>
    <row r="32" spans="1:9">
      <c r="A32" s="190"/>
      <c r="B32" s="193" t="s">
        <v>170</v>
      </c>
      <c r="C32" s="192" t="s">
        <v>171</v>
      </c>
      <c r="D32" s="191" t="s">
        <v>202</v>
      </c>
      <c r="E32" s="198">
        <v>6</v>
      </c>
      <c r="F32" s="190">
        <v>2</v>
      </c>
      <c r="G32" s="199">
        <f t="shared" si="1"/>
        <v>0.33333333333333331</v>
      </c>
      <c r="H32" s="217">
        <v>6</v>
      </c>
      <c r="I32" s="200">
        <f t="shared" si="0"/>
        <v>1</v>
      </c>
    </row>
    <row r="33" spans="1:11">
      <c r="A33" s="190"/>
      <c r="B33" s="193" t="s">
        <v>172</v>
      </c>
      <c r="C33" s="192" t="s">
        <v>173</v>
      </c>
      <c r="D33" s="191" t="s">
        <v>202</v>
      </c>
      <c r="E33" s="198">
        <v>6</v>
      </c>
      <c r="F33" s="190">
        <v>4</v>
      </c>
      <c r="G33" s="199">
        <f t="shared" si="1"/>
        <v>0.66666666666666663</v>
      </c>
      <c r="H33" s="217">
        <v>6</v>
      </c>
      <c r="I33" s="200">
        <f t="shared" si="0"/>
        <v>1</v>
      </c>
    </row>
    <row r="34" spans="1:11">
      <c r="A34" s="190"/>
      <c r="B34" s="193" t="s">
        <v>174</v>
      </c>
      <c r="C34" s="192" t="s">
        <v>175</v>
      </c>
      <c r="D34" s="191" t="s">
        <v>203</v>
      </c>
      <c r="E34" s="198">
        <v>10</v>
      </c>
      <c r="F34" s="190">
        <v>8</v>
      </c>
      <c r="G34" s="199">
        <f t="shared" si="1"/>
        <v>0.8</v>
      </c>
      <c r="H34" s="217">
        <v>10</v>
      </c>
      <c r="I34" s="200">
        <f t="shared" si="0"/>
        <v>1</v>
      </c>
    </row>
    <row r="35" spans="1:11">
      <c r="A35" s="190"/>
      <c r="B35" s="193" t="s">
        <v>176</v>
      </c>
      <c r="C35" s="192" t="s">
        <v>177</v>
      </c>
      <c r="D35" s="191" t="s">
        <v>202</v>
      </c>
      <c r="E35" s="198">
        <v>6</v>
      </c>
      <c r="F35" s="190">
        <v>6</v>
      </c>
      <c r="G35" s="199">
        <f t="shared" si="1"/>
        <v>1</v>
      </c>
      <c r="H35" s="217">
        <v>6</v>
      </c>
      <c r="I35" s="200">
        <f t="shared" si="0"/>
        <v>1</v>
      </c>
    </row>
    <row r="36" spans="1:11">
      <c r="A36" s="190"/>
      <c r="B36" s="193" t="s">
        <v>178</v>
      </c>
      <c r="C36" s="192" t="s">
        <v>179</v>
      </c>
      <c r="D36" s="191" t="s">
        <v>202</v>
      </c>
      <c r="E36" s="198">
        <v>6</v>
      </c>
      <c r="F36" s="190">
        <v>4</v>
      </c>
      <c r="G36" s="199">
        <f t="shared" si="1"/>
        <v>0.66666666666666663</v>
      </c>
      <c r="H36" s="217">
        <v>6</v>
      </c>
      <c r="I36" s="200">
        <f t="shared" si="0"/>
        <v>1</v>
      </c>
    </row>
    <row r="37" spans="1:11">
      <c r="A37" s="190"/>
      <c r="B37" s="193" t="s">
        <v>180</v>
      </c>
      <c r="C37" s="192" t="s">
        <v>181</v>
      </c>
      <c r="D37" s="191" t="s">
        <v>202</v>
      </c>
      <c r="E37" s="198">
        <v>6</v>
      </c>
      <c r="F37" s="190">
        <v>0</v>
      </c>
      <c r="G37" s="199">
        <f t="shared" si="1"/>
        <v>0</v>
      </c>
      <c r="H37" s="217">
        <v>6</v>
      </c>
      <c r="I37" s="200">
        <f t="shared" si="0"/>
        <v>1</v>
      </c>
    </row>
    <row r="38" spans="1:11">
      <c r="A38" s="190"/>
      <c r="B38" s="193" t="s">
        <v>182</v>
      </c>
      <c r="C38" s="192" t="s">
        <v>4</v>
      </c>
      <c r="D38" s="191" t="s">
        <v>202</v>
      </c>
      <c r="E38" s="198">
        <v>6</v>
      </c>
      <c r="F38" s="190">
        <v>2</v>
      </c>
      <c r="G38" s="199">
        <f t="shared" si="1"/>
        <v>0.33333333333333331</v>
      </c>
      <c r="H38" s="217">
        <v>6</v>
      </c>
      <c r="I38" s="200">
        <f t="shared" si="0"/>
        <v>1</v>
      </c>
    </row>
    <row r="39" spans="1:11">
      <c r="A39" s="190"/>
      <c r="B39" s="193" t="s">
        <v>183</v>
      </c>
      <c r="C39" s="192" t="s">
        <v>184</v>
      </c>
      <c r="D39" s="191" t="s">
        <v>204</v>
      </c>
      <c r="E39" s="198">
        <v>4</v>
      </c>
      <c r="F39" s="190">
        <v>4</v>
      </c>
      <c r="G39" s="199">
        <f t="shared" si="1"/>
        <v>1</v>
      </c>
      <c r="H39" s="217">
        <v>4</v>
      </c>
      <c r="I39" s="200">
        <f t="shared" si="0"/>
        <v>1</v>
      </c>
    </row>
    <row r="40" spans="1:11" ht="12.75" thickBot="1">
      <c r="A40" s="194"/>
      <c r="B40" s="195" t="s">
        <v>185</v>
      </c>
      <c r="C40" s="196" t="s">
        <v>186</v>
      </c>
      <c r="D40" s="201" t="s">
        <v>202</v>
      </c>
      <c r="E40" s="202">
        <v>6</v>
      </c>
      <c r="F40" s="190">
        <v>6</v>
      </c>
      <c r="G40" s="219">
        <f t="shared" si="1"/>
        <v>1</v>
      </c>
      <c r="H40" s="217">
        <v>6</v>
      </c>
      <c r="I40" s="203">
        <f t="shared" si="0"/>
        <v>1</v>
      </c>
    </row>
    <row r="41" spans="1:11" ht="12.75" thickBot="1">
      <c r="A41" s="204"/>
      <c r="B41" s="205"/>
      <c r="C41" s="205"/>
      <c r="D41" s="205" t="s">
        <v>254</v>
      </c>
      <c r="E41" s="206">
        <f>SUM(E15:E40)</f>
        <v>198</v>
      </c>
      <c r="F41" s="220">
        <f>SUM(F15:F40)</f>
        <v>124</v>
      </c>
      <c r="G41" s="221">
        <f>F41/E41</f>
        <v>0.6262626262626263</v>
      </c>
      <c r="H41" s="222">
        <f>SUM(H15:H40)</f>
        <v>198</v>
      </c>
      <c r="I41" s="207">
        <f>H41/E41</f>
        <v>1</v>
      </c>
    </row>
    <row r="43" spans="1:11" ht="23.25" customHeight="1">
      <c r="B43" s="760" t="s">
        <v>14</v>
      </c>
      <c r="C43" s="760"/>
      <c r="D43" s="760"/>
      <c r="E43" s="760"/>
      <c r="F43" s="760"/>
      <c r="G43" s="760"/>
    </row>
    <row r="44" spans="1:11" ht="15" customHeight="1">
      <c r="B44" s="1"/>
      <c r="C44" s="1"/>
      <c r="D44" s="1"/>
      <c r="E44" s="2"/>
      <c r="F44" s="209" t="s">
        <v>206</v>
      </c>
      <c r="G44" s="210"/>
      <c r="H44" s="781" t="str">
        <f>SATRIA!H44</f>
        <v>26 AGUSTUS - 03 SEP  2024</v>
      </c>
      <c r="I44" s="781"/>
      <c r="J44" s="781"/>
    </row>
    <row r="45" spans="1:11" ht="21" customHeight="1">
      <c r="B45" s="761" t="s">
        <v>0</v>
      </c>
      <c r="C45" s="761" t="s">
        <v>7</v>
      </c>
      <c r="D45" s="763" t="s">
        <v>8</v>
      </c>
      <c r="E45" s="764"/>
      <c r="F45" s="761" t="s">
        <v>9</v>
      </c>
      <c r="G45" s="765" t="s">
        <v>10</v>
      </c>
      <c r="H45" s="765"/>
      <c r="I45" s="765"/>
      <c r="J45" s="765"/>
      <c r="K45" s="765"/>
    </row>
    <row r="46" spans="1:11" ht="19.5" customHeight="1">
      <c r="B46" s="762"/>
      <c r="C46" s="762"/>
      <c r="D46" s="539" t="s">
        <v>11</v>
      </c>
      <c r="E46" s="539" t="s">
        <v>12</v>
      </c>
      <c r="F46" s="762"/>
      <c r="G46" s="766" t="s">
        <v>13</v>
      </c>
      <c r="H46" s="766"/>
      <c r="I46" s="766"/>
      <c r="J46" s="766"/>
      <c r="K46" s="766"/>
    </row>
    <row r="47" spans="1:11" ht="21" customHeight="1">
      <c r="B47" s="761">
        <f>A5</f>
        <v>2</v>
      </c>
      <c r="C47" s="768" t="str">
        <f>D5</f>
        <v>ADIT APRILA</v>
      </c>
      <c r="D47" s="771">
        <f>L5</f>
        <v>62.62626262626263</v>
      </c>
      <c r="E47" s="774">
        <f>O5</f>
        <v>100</v>
      </c>
      <c r="F47" s="777" t="str">
        <f>IF(E47="","",IF(E47&lt;80,"D",IF(E47&lt;86,"C",IF(E47&lt;90,"B",IF(E47&lt;100,"A","S")))))</f>
        <v>S</v>
      </c>
      <c r="G47" s="780" t="s">
        <v>276</v>
      </c>
      <c r="H47" s="759"/>
      <c r="I47" s="759"/>
      <c r="J47" s="759"/>
      <c r="K47" s="759"/>
    </row>
    <row r="48" spans="1:11" ht="21" customHeight="1">
      <c r="B48" s="767"/>
      <c r="C48" s="769"/>
      <c r="D48" s="772"/>
      <c r="E48" s="775"/>
      <c r="F48" s="778" t="str">
        <f>IF(E48="","",IF(E48&lt;30,"D",IF(E48&lt;43,"C",IF(E48&lt;47,"B",IF(E48&lt;49,"A","S")))))</f>
        <v/>
      </c>
      <c r="G48" s="759"/>
      <c r="H48" s="759"/>
      <c r="I48" s="759"/>
      <c r="J48" s="759"/>
      <c r="K48" s="759"/>
    </row>
    <row r="49" spans="2:11" ht="21" customHeight="1">
      <c r="B49" s="767"/>
      <c r="C49" s="769"/>
      <c r="D49" s="772"/>
      <c r="E49" s="775"/>
      <c r="F49" s="778" t="str">
        <f>IF(E49="","",IF(E49&lt;30,"D",IF(E49&lt;43,"C",IF(E49&lt;47,"B",IF(E49&lt;49,"A","S")))))</f>
        <v/>
      </c>
      <c r="G49" s="759"/>
      <c r="H49" s="759"/>
      <c r="I49" s="759"/>
      <c r="J49" s="759"/>
      <c r="K49" s="759"/>
    </row>
    <row r="50" spans="2:11" ht="21" customHeight="1">
      <c r="B50" s="762"/>
      <c r="C50" s="770"/>
      <c r="D50" s="773"/>
      <c r="E50" s="776"/>
      <c r="F50" s="779" t="str">
        <f>IF(E50="","",IF(E50&lt;30,"D",IF(E50&lt;43,"C",IF(E50&lt;47,"B",IF(E50&lt;49,"A","S")))))</f>
        <v/>
      </c>
      <c r="G50" s="759"/>
      <c r="H50" s="759"/>
      <c r="I50" s="759"/>
      <c r="J50" s="759"/>
      <c r="K50" s="759"/>
    </row>
  </sheetData>
  <mergeCells count="32">
    <mergeCell ref="G47:K50"/>
    <mergeCell ref="B43:G43"/>
    <mergeCell ref="B45:B46"/>
    <mergeCell ref="C45:C46"/>
    <mergeCell ref="D45:E45"/>
    <mergeCell ref="F45:F46"/>
    <mergeCell ref="G45:K45"/>
    <mergeCell ref="G46:K46"/>
    <mergeCell ref="B47:B50"/>
    <mergeCell ref="C47:C50"/>
    <mergeCell ref="D47:D50"/>
    <mergeCell ref="E47:E50"/>
    <mergeCell ref="F47:F50"/>
    <mergeCell ref="H44:J44"/>
    <mergeCell ref="A13:B14"/>
    <mergeCell ref="C13:C14"/>
    <mergeCell ref="D13:E14"/>
    <mergeCell ref="F13:I13"/>
    <mergeCell ref="F14:G14"/>
    <mergeCell ref="H14:I14"/>
    <mergeCell ref="Q5:R11"/>
    <mergeCell ref="A3:C4"/>
    <mergeCell ref="D3:G4"/>
    <mergeCell ref="H3:I4"/>
    <mergeCell ref="L4:M4"/>
    <mergeCell ref="O4:P4"/>
    <mergeCell ref="Q4:R4"/>
    <mergeCell ref="A5:C11"/>
    <mergeCell ref="D5:G11"/>
    <mergeCell ref="H5:I11"/>
    <mergeCell ref="L5:M11"/>
    <mergeCell ref="O5:P11"/>
  </mergeCells>
  <printOptions horizontalCentered="1"/>
  <pageMargins left="0.45" right="0.45" top="0.75" bottom="0.75" header="0.3" footer="0.3"/>
  <pageSetup paperSize="9" scale="61"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2:R50"/>
  <sheetViews>
    <sheetView showGridLines="0" zoomScale="110" zoomScaleNormal="110" workbookViewId="0">
      <selection activeCell="G27" sqref="G27"/>
    </sheetView>
  </sheetViews>
  <sheetFormatPr defaultColWidth="9.140625" defaultRowHeight="12"/>
  <cols>
    <col min="1" max="1" width="9" style="186" customWidth="1"/>
    <col min="2" max="2" width="5.7109375" style="186" customWidth="1"/>
    <col min="3" max="3" width="23.7109375" style="186" customWidth="1"/>
    <col min="4" max="4" width="11.42578125" style="186" bestFit="1" customWidth="1"/>
    <col min="5" max="5" width="11.42578125" style="186" customWidth="1"/>
    <col min="6" max="9" width="10.7109375" style="186" customWidth="1"/>
    <col min="10" max="16" width="9.140625" style="186"/>
    <col min="17" max="18" width="10" style="186" customWidth="1"/>
    <col min="19" max="19" width="9.140625" style="186"/>
    <col min="20" max="20" width="9.140625" style="186" customWidth="1"/>
    <col min="21" max="21" width="2" style="186" customWidth="1"/>
    <col min="22" max="16384" width="9.140625" style="186"/>
  </cols>
  <sheetData>
    <row r="2" spans="1:18" ht="12.75" thickBot="1"/>
    <row r="3" spans="1:18" ht="12.75" thickBot="1">
      <c r="A3" s="724" t="s">
        <v>187</v>
      </c>
      <c r="B3" s="724"/>
      <c r="C3" s="724"/>
      <c r="D3" s="725" t="s">
        <v>7</v>
      </c>
      <c r="E3" s="725"/>
      <c r="F3" s="725"/>
      <c r="G3" s="725"/>
      <c r="H3" s="725" t="s">
        <v>188</v>
      </c>
      <c r="I3" s="725"/>
      <c r="L3" s="208"/>
      <c r="O3" s="208"/>
    </row>
    <row r="4" spans="1:18" ht="18" thickBot="1">
      <c r="A4" s="724"/>
      <c r="B4" s="724"/>
      <c r="C4" s="724"/>
      <c r="D4" s="725"/>
      <c r="E4" s="725"/>
      <c r="F4" s="725"/>
      <c r="G4" s="725"/>
      <c r="H4" s="725"/>
      <c r="I4" s="725"/>
      <c r="L4" s="726" t="s">
        <v>189</v>
      </c>
      <c r="M4" s="727"/>
      <c r="O4" s="728" t="s">
        <v>190</v>
      </c>
      <c r="P4" s="729"/>
      <c r="Q4" s="730" t="s">
        <v>271</v>
      </c>
      <c r="R4" s="731"/>
    </row>
    <row r="5" spans="1:18" ht="12.75" customHeight="1" thickBot="1">
      <c r="A5" s="732">
        <f>PESERTA!A11</f>
        <v>3</v>
      </c>
      <c r="B5" s="732"/>
      <c r="C5" s="732"/>
      <c r="D5" s="733" t="str">
        <f>PESERTA!C11</f>
        <v>ABDUL SAHAB</v>
      </c>
      <c r="E5" s="733"/>
      <c r="F5" s="733"/>
      <c r="G5" s="733"/>
      <c r="H5" s="734"/>
      <c r="I5" s="735"/>
      <c r="L5" s="740">
        <f>G41*100</f>
        <v>61.616161616161612</v>
      </c>
      <c r="M5" s="741"/>
      <c r="O5" s="740">
        <f>I41*100</f>
        <v>98.484848484848484</v>
      </c>
      <c r="P5" s="741"/>
      <c r="Q5" s="718" t="str">
        <f>IF(AND(I15&gt;=0.5,I16&gt;=0.5,I17&gt;=0.5,I18&gt;=0.5,I19&gt;=0.5,I20&gt;=0.5,I21&gt;=0.5,I22&gt;=0.5,I23&gt;=0.5,I24&gt;=0.5,I25&gt;=0.5,I26&gt;=0.5,I27&gt;=0.5,I28&gt;=0.5,I29&gt;=0.5,I30&gt;=0.5,I31&gt;=0.5,I32&gt;=0.5,I33&gt;=0.5,I34&gt;=0.5,I35&gt;=0.5,I36&gt;=0.5,I37&gt;=0.5,I38&gt;=0.5,I39&gt;=0.5,I40&gt;=0.5),"PASS","NOT PASS")</f>
        <v>NOT PASS</v>
      </c>
      <c r="R5" s="719"/>
    </row>
    <row r="6" spans="1:18" ht="12.75" customHeight="1" thickBot="1">
      <c r="A6" s="732"/>
      <c r="B6" s="732"/>
      <c r="C6" s="732"/>
      <c r="D6" s="733"/>
      <c r="E6" s="733"/>
      <c r="F6" s="733"/>
      <c r="G6" s="733"/>
      <c r="H6" s="736"/>
      <c r="I6" s="737"/>
      <c r="L6" s="742"/>
      <c r="M6" s="743"/>
      <c r="O6" s="742"/>
      <c r="P6" s="743"/>
      <c r="Q6" s="720"/>
      <c r="R6" s="721"/>
    </row>
    <row r="7" spans="1:18" ht="12.75" customHeight="1" thickBot="1">
      <c r="A7" s="732"/>
      <c r="B7" s="732"/>
      <c r="C7" s="732"/>
      <c r="D7" s="733"/>
      <c r="E7" s="733"/>
      <c r="F7" s="733"/>
      <c r="G7" s="733"/>
      <c r="H7" s="736"/>
      <c r="I7" s="737"/>
      <c r="L7" s="742"/>
      <c r="M7" s="743"/>
      <c r="O7" s="742"/>
      <c r="P7" s="743"/>
      <c r="Q7" s="720"/>
      <c r="R7" s="721"/>
    </row>
    <row r="8" spans="1:18" ht="12.75" customHeight="1" thickBot="1">
      <c r="A8" s="732"/>
      <c r="B8" s="732"/>
      <c r="C8" s="732"/>
      <c r="D8" s="733"/>
      <c r="E8" s="733"/>
      <c r="F8" s="733"/>
      <c r="G8" s="733"/>
      <c r="H8" s="736"/>
      <c r="I8" s="737"/>
      <c r="L8" s="742"/>
      <c r="M8" s="743"/>
      <c r="O8" s="742"/>
      <c r="P8" s="743"/>
      <c r="Q8" s="720"/>
      <c r="R8" s="721"/>
    </row>
    <row r="9" spans="1:18" ht="12.75" customHeight="1" thickBot="1">
      <c r="A9" s="732"/>
      <c r="B9" s="732"/>
      <c r="C9" s="732"/>
      <c r="D9" s="733"/>
      <c r="E9" s="733"/>
      <c r="F9" s="733"/>
      <c r="G9" s="733"/>
      <c r="H9" s="736"/>
      <c r="I9" s="737"/>
      <c r="L9" s="742"/>
      <c r="M9" s="743"/>
      <c r="O9" s="742"/>
      <c r="P9" s="743"/>
      <c r="Q9" s="720"/>
      <c r="R9" s="721"/>
    </row>
    <row r="10" spans="1:18" ht="12.75" customHeight="1" thickBot="1">
      <c r="A10" s="732"/>
      <c r="B10" s="732"/>
      <c r="C10" s="732"/>
      <c r="D10" s="733"/>
      <c r="E10" s="733"/>
      <c r="F10" s="733"/>
      <c r="G10" s="733"/>
      <c r="H10" s="736"/>
      <c r="I10" s="737"/>
      <c r="L10" s="742"/>
      <c r="M10" s="743"/>
      <c r="O10" s="742"/>
      <c r="P10" s="743"/>
      <c r="Q10" s="720"/>
      <c r="R10" s="721"/>
    </row>
    <row r="11" spans="1:18" ht="12.75" customHeight="1" thickBot="1">
      <c r="A11" s="732"/>
      <c r="B11" s="732"/>
      <c r="C11" s="732"/>
      <c r="D11" s="733"/>
      <c r="E11" s="733"/>
      <c r="F11" s="733"/>
      <c r="G11" s="733"/>
      <c r="H11" s="738"/>
      <c r="I11" s="739"/>
      <c r="L11" s="744"/>
      <c r="M11" s="745"/>
      <c r="O11" s="744"/>
      <c r="P11" s="745"/>
      <c r="Q11" s="722"/>
      <c r="R11" s="723"/>
    </row>
    <row r="12" spans="1:18" ht="12.75" thickBot="1"/>
    <row r="13" spans="1:18" ht="12.75" thickBot="1">
      <c r="A13" s="734" t="s">
        <v>134</v>
      </c>
      <c r="B13" s="746"/>
      <c r="C13" s="748" t="s">
        <v>135</v>
      </c>
      <c r="D13" s="750" t="s">
        <v>191</v>
      </c>
      <c r="E13" s="735"/>
      <c r="F13" s="751" t="s">
        <v>6</v>
      </c>
      <c r="G13" s="752"/>
      <c r="H13" s="752"/>
      <c r="I13" s="753"/>
    </row>
    <row r="14" spans="1:18" ht="12.75" thickBot="1">
      <c r="A14" s="738"/>
      <c r="B14" s="747"/>
      <c r="C14" s="749"/>
      <c r="D14" s="747"/>
      <c r="E14" s="739"/>
      <c r="F14" s="754" t="s">
        <v>192</v>
      </c>
      <c r="G14" s="755"/>
      <c r="H14" s="756" t="s">
        <v>193</v>
      </c>
      <c r="I14" s="757"/>
    </row>
    <row r="15" spans="1:18">
      <c r="A15" s="187" t="s">
        <v>136</v>
      </c>
      <c r="B15" s="188"/>
      <c r="C15" s="189" t="s">
        <v>137</v>
      </c>
      <c r="D15" s="188" t="s">
        <v>205</v>
      </c>
      <c r="E15" s="197">
        <v>39</v>
      </c>
      <c r="F15" s="214">
        <v>32</v>
      </c>
      <c r="G15" s="215">
        <f>F15/E15</f>
        <v>0.82051282051282048</v>
      </c>
      <c r="H15" s="216">
        <v>39</v>
      </c>
      <c r="I15" s="218">
        <f t="shared" ref="I15:I41" si="0">H15/E15</f>
        <v>1</v>
      </c>
    </row>
    <row r="16" spans="1:18">
      <c r="A16" s="190" t="s">
        <v>138</v>
      </c>
      <c r="B16" s="191"/>
      <c r="C16" s="192" t="s">
        <v>139</v>
      </c>
      <c r="D16" s="191" t="s">
        <v>194</v>
      </c>
      <c r="E16" s="198">
        <v>5</v>
      </c>
      <c r="F16" s="190">
        <v>1</v>
      </c>
      <c r="G16" s="199">
        <f t="shared" ref="G16:G40" si="1">F16/E16</f>
        <v>0.2</v>
      </c>
      <c r="H16" s="217">
        <v>5</v>
      </c>
      <c r="I16" s="200">
        <f t="shared" si="0"/>
        <v>1</v>
      </c>
    </row>
    <row r="17" spans="1:9">
      <c r="A17" s="190" t="s">
        <v>140</v>
      </c>
      <c r="B17" s="191"/>
      <c r="C17" s="192" t="s">
        <v>141</v>
      </c>
      <c r="D17" s="191" t="s">
        <v>194</v>
      </c>
      <c r="E17" s="198">
        <v>5</v>
      </c>
      <c r="F17" s="190">
        <v>1</v>
      </c>
      <c r="G17" s="199">
        <f t="shared" si="1"/>
        <v>0.2</v>
      </c>
      <c r="H17" s="217">
        <v>5</v>
      </c>
      <c r="I17" s="200">
        <f t="shared" si="0"/>
        <v>1</v>
      </c>
    </row>
    <row r="18" spans="1:9">
      <c r="A18" s="190" t="s">
        <v>142</v>
      </c>
      <c r="B18" s="191"/>
      <c r="C18" s="192" t="s">
        <v>143</v>
      </c>
      <c r="D18" s="191" t="s">
        <v>195</v>
      </c>
      <c r="E18" s="198">
        <v>3</v>
      </c>
      <c r="F18" s="190">
        <v>3</v>
      </c>
      <c r="G18" s="199">
        <f t="shared" si="1"/>
        <v>1</v>
      </c>
      <c r="H18" s="217">
        <v>3</v>
      </c>
      <c r="I18" s="200">
        <f t="shared" si="0"/>
        <v>1</v>
      </c>
    </row>
    <row r="19" spans="1:9">
      <c r="A19" s="190" t="s">
        <v>144</v>
      </c>
      <c r="B19" s="191"/>
      <c r="C19" s="192" t="s">
        <v>145</v>
      </c>
      <c r="D19" s="191" t="s">
        <v>196</v>
      </c>
      <c r="E19" s="198">
        <v>10</v>
      </c>
      <c r="F19" s="190">
        <v>8</v>
      </c>
      <c r="G19" s="199">
        <f t="shared" si="1"/>
        <v>0.8</v>
      </c>
      <c r="H19" s="217">
        <v>10</v>
      </c>
      <c r="I19" s="200">
        <f t="shared" si="0"/>
        <v>1</v>
      </c>
    </row>
    <row r="20" spans="1:9">
      <c r="A20" s="190" t="s">
        <v>146</v>
      </c>
      <c r="B20" s="191"/>
      <c r="C20" s="192" t="s">
        <v>147</v>
      </c>
      <c r="D20" s="191" t="s">
        <v>194</v>
      </c>
      <c r="E20" s="198">
        <v>5</v>
      </c>
      <c r="F20" s="190">
        <v>3</v>
      </c>
      <c r="G20" s="199">
        <f t="shared" si="1"/>
        <v>0.6</v>
      </c>
      <c r="H20" s="217">
        <v>5</v>
      </c>
      <c r="I20" s="200">
        <f t="shared" si="0"/>
        <v>1</v>
      </c>
    </row>
    <row r="21" spans="1:9">
      <c r="A21" s="190" t="s">
        <v>148</v>
      </c>
      <c r="B21" s="191"/>
      <c r="C21" s="192" t="s">
        <v>149</v>
      </c>
      <c r="D21" s="191" t="s">
        <v>194</v>
      </c>
      <c r="E21" s="198">
        <v>5</v>
      </c>
      <c r="F21" s="190">
        <v>4</v>
      </c>
      <c r="G21" s="199">
        <f t="shared" si="1"/>
        <v>0.8</v>
      </c>
      <c r="H21" s="217">
        <v>5</v>
      </c>
      <c r="I21" s="200">
        <f t="shared" si="0"/>
        <v>1</v>
      </c>
    </row>
    <row r="22" spans="1:9">
      <c r="A22" s="190" t="s">
        <v>150</v>
      </c>
      <c r="B22" s="191"/>
      <c r="C22" s="192" t="s">
        <v>151</v>
      </c>
      <c r="D22" s="191" t="s">
        <v>197</v>
      </c>
      <c r="E22" s="198">
        <v>27</v>
      </c>
      <c r="F22" s="190">
        <v>18</v>
      </c>
      <c r="G22" s="199">
        <f t="shared" si="1"/>
        <v>0.66666666666666663</v>
      </c>
      <c r="H22" s="217">
        <v>27</v>
      </c>
      <c r="I22" s="200">
        <f t="shared" si="0"/>
        <v>1</v>
      </c>
    </row>
    <row r="23" spans="1:9">
      <c r="A23" s="190" t="s">
        <v>152</v>
      </c>
      <c r="B23" s="191"/>
      <c r="C23" s="192" t="s">
        <v>153</v>
      </c>
      <c r="D23" s="191" t="s">
        <v>198</v>
      </c>
      <c r="E23" s="198">
        <v>6</v>
      </c>
      <c r="F23" s="190">
        <v>0</v>
      </c>
      <c r="G23" s="199">
        <f t="shared" si="1"/>
        <v>0</v>
      </c>
      <c r="H23" s="217">
        <v>6</v>
      </c>
      <c r="I23" s="200">
        <f t="shared" si="0"/>
        <v>1</v>
      </c>
    </row>
    <row r="24" spans="1:9">
      <c r="A24" s="190" t="s">
        <v>154</v>
      </c>
      <c r="B24" s="191"/>
      <c r="C24" s="192" t="s">
        <v>155</v>
      </c>
      <c r="D24" s="191" t="s">
        <v>199</v>
      </c>
      <c r="E24" s="198">
        <v>3</v>
      </c>
      <c r="F24" s="190">
        <v>3</v>
      </c>
      <c r="G24" s="199">
        <f t="shared" si="1"/>
        <v>1</v>
      </c>
      <c r="H24" s="217">
        <v>3</v>
      </c>
      <c r="I24" s="200">
        <f t="shared" si="0"/>
        <v>1</v>
      </c>
    </row>
    <row r="25" spans="1:9">
      <c r="A25" s="190" t="s">
        <v>156</v>
      </c>
      <c r="B25" s="191"/>
      <c r="C25" s="192" t="s">
        <v>157</v>
      </c>
      <c r="D25" s="191" t="s">
        <v>199</v>
      </c>
      <c r="E25" s="198">
        <v>3</v>
      </c>
      <c r="F25" s="190">
        <v>3</v>
      </c>
      <c r="G25" s="199">
        <f t="shared" si="1"/>
        <v>1</v>
      </c>
      <c r="H25" s="217">
        <v>3</v>
      </c>
      <c r="I25" s="200">
        <f t="shared" si="0"/>
        <v>1</v>
      </c>
    </row>
    <row r="26" spans="1:9">
      <c r="A26" s="190" t="s">
        <v>158</v>
      </c>
      <c r="B26" s="191"/>
      <c r="C26" s="192" t="s">
        <v>159</v>
      </c>
      <c r="D26" s="191" t="s">
        <v>199</v>
      </c>
      <c r="E26" s="198">
        <v>3</v>
      </c>
      <c r="F26" s="190">
        <v>0</v>
      </c>
      <c r="G26" s="199">
        <f t="shared" si="1"/>
        <v>0</v>
      </c>
      <c r="H26" s="217">
        <v>0</v>
      </c>
      <c r="I26" s="200">
        <f t="shared" si="0"/>
        <v>0</v>
      </c>
    </row>
    <row r="27" spans="1:9">
      <c r="A27" s="190" t="s">
        <v>160</v>
      </c>
      <c r="B27" s="191"/>
      <c r="C27" s="192" t="s">
        <v>5</v>
      </c>
      <c r="D27" s="191" t="s">
        <v>199</v>
      </c>
      <c r="E27" s="198">
        <v>3</v>
      </c>
      <c r="F27" s="190">
        <v>0</v>
      </c>
      <c r="G27" s="199">
        <f t="shared" si="1"/>
        <v>0</v>
      </c>
      <c r="H27" s="217">
        <v>3</v>
      </c>
      <c r="I27" s="200">
        <f t="shared" si="0"/>
        <v>1</v>
      </c>
    </row>
    <row r="28" spans="1:9">
      <c r="A28" s="190" t="s">
        <v>161</v>
      </c>
      <c r="B28" s="191"/>
      <c r="C28" s="192" t="s">
        <v>162</v>
      </c>
      <c r="D28" s="191" t="s">
        <v>199</v>
      </c>
      <c r="E28" s="198">
        <v>3</v>
      </c>
      <c r="F28" s="190">
        <v>0</v>
      </c>
      <c r="G28" s="199">
        <f t="shared" si="1"/>
        <v>0</v>
      </c>
      <c r="H28" s="217">
        <v>3</v>
      </c>
      <c r="I28" s="200">
        <f t="shared" si="0"/>
        <v>1</v>
      </c>
    </row>
    <row r="29" spans="1:9">
      <c r="A29" s="190" t="s">
        <v>163</v>
      </c>
      <c r="B29" s="191"/>
      <c r="C29" s="192" t="s">
        <v>164</v>
      </c>
      <c r="D29" s="191" t="s">
        <v>200</v>
      </c>
      <c r="E29" s="198">
        <v>4</v>
      </c>
      <c r="F29" s="190">
        <v>2</v>
      </c>
      <c r="G29" s="199">
        <f t="shared" si="1"/>
        <v>0.5</v>
      </c>
      <c r="H29" s="217">
        <v>4</v>
      </c>
      <c r="I29" s="200">
        <f t="shared" si="0"/>
        <v>1</v>
      </c>
    </row>
    <row r="30" spans="1:9">
      <c r="A30" s="190" t="s">
        <v>165</v>
      </c>
      <c r="B30" s="193" t="s">
        <v>166</v>
      </c>
      <c r="C30" s="192" t="s">
        <v>167</v>
      </c>
      <c r="D30" s="191" t="s">
        <v>201</v>
      </c>
      <c r="E30" s="198">
        <v>12</v>
      </c>
      <c r="F30" s="190">
        <v>8</v>
      </c>
      <c r="G30" s="199">
        <f t="shared" si="1"/>
        <v>0.66666666666666663</v>
      </c>
      <c r="H30" s="217">
        <v>12</v>
      </c>
      <c r="I30" s="200">
        <f t="shared" si="0"/>
        <v>1</v>
      </c>
    </row>
    <row r="31" spans="1:9">
      <c r="A31" s="190"/>
      <c r="B31" s="193" t="s">
        <v>168</v>
      </c>
      <c r="C31" s="192" t="s">
        <v>169</v>
      </c>
      <c r="D31" s="191" t="s">
        <v>202</v>
      </c>
      <c r="E31" s="198">
        <v>6</v>
      </c>
      <c r="F31" s="190">
        <v>0</v>
      </c>
      <c r="G31" s="199">
        <f t="shared" si="1"/>
        <v>0</v>
      </c>
      <c r="H31" s="217">
        <v>6</v>
      </c>
      <c r="I31" s="200">
        <f t="shared" si="0"/>
        <v>1</v>
      </c>
    </row>
    <row r="32" spans="1:9">
      <c r="A32" s="190"/>
      <c r="B32" s="193" t="s">
        <v>170</v>
      </c>
      <c r="C32" s="192" t="s">
        <v>171</v>
      </c>
      <c r="D32" s="191" t="s">
        <v>202</v>
      </c>
      <c r="E32" s="198">
        <v>6</v>
      </c>
      <c r="F32" s="190">
        <v>4</v>
      </c>
      <c r="G32" s="199">
        <f t="shared" si="1"/>
        <v>0.66666666666666663</v>
      </c>
      <c r="H32" s="217">
        <v>6</v>
      </c>
      <c r="I32" s="200">
        <f t="shared" si="0"/>
        <v>1</v>
      </c>
    </row>
    <row r="33" spans="1:11">
      <c r="A33" s="190"/>
      <c r="B33" s="193" t="s">
        <v>172</v>
      </c>
      <c r="C33" s="192" t="s">
        <v>173</v>
      </c>
      <c r="D33" s="191" t="s">
        <v>202</v>
      </c>
      <c r="E33" s="198">
        <v>6</v>
      </c>
      <c r="F33" s="190">
        <v>0</v>
      </c>
      <c r="G33" s="199">
        <f t="shared" si="1"/>
        <v>0</v>
      </c>
      <c r="H33" s="217">
        <v>6</v>
      </c>
      <c r="I33" s="200">
        <f t="shared" si="0"/>
        <v>1</v>
      </c>
    </row>
    <row r="34" spans="1:11">
      <c r="A34" s="190"/>
      <c r="B34" s="193" t="s">
        <v>174</v>
      </c>
      <c r="C34" s="192" t="s">
        <v>175</v>
      </c>
      <c r="D34" s="191" t="s">
        <v>203</v>
      </c>
      <c r="E34" s="198">
        <v>10</v>
      </c>
      <c r="F34" s="190">
        <v>8</v>
      </c>
      <c r="G34" s="199">
        <f t="shared" si="1"/>
        <v>0.8</v>
      </c>
      <c r="H34" s="217">
        <v>10</v>
      </c>
      <c r="I34" s="200">
        <f t="shared" si="0"/>
        <v>1</v>
      </c>
    </row>
    <row r="35" spans="1:11">
      <c r="A35" s="190"/>
      <c r="B35" s="193" t="s">
        <v>176</v>
      </c>
      <c r="C35" s="192" t="s">
        <v>177</v>
      </c>
      <c r="D35" s="191" t="s">
        <v>202</v>
      </c>
      <c r="E35" s="198">
        <v>6</v>
      </c>
      <c r="F35" s="190">
        <v>6</v>
      </c>
      <c r="G35" s="199">
        <f t="shared" si="1"/>
        <v>1</v>
      </c>
      <c r="H35" s="217">
        <v>6</v>
      </c>
      <c r="I35" s="200">
        <f t="shared" si="0"/>
        <v>1</v>
      </c>
    </row>
    <row r="36" spans="1:11">
      <c r="A36" s="190"/>
      <c r="B36" s="193" t="s">
        <v>178</v>
      </c>
      <c r="C36" s="192" t="s">
        <v>179</v>
      </c>
      <c r="D36" s="191" t="s">
        <v>202</v>
      </c>
      <c r="E36" s="198">
        <v>6</v>
      </c>
      <c r="F36" s="190">
        <v>4</v>
      </c>
      <c r="G36" s="199">
        <f t="shared" si="1"/>
        <v>0.66666666666666663</v>
      </c>
      <c r="H36" s="217">
        <v>6</v>
      </c>
      <c r="I36" s="200">
        <f t="shared" si="0"/>
        <v>1</v>
      </c>
    </row>
    <row r="37" spans="1:11">
      <c r="A37" s="190"/>
      <c r="B37" s="193" t="s">
        <v>180</v>
      </c>
      <c r="C37" s="192" t="s">
        <v>181</v>
      </c>
      <c r="D37" s="191" t="s">
        <v>202</v>
      </c>
      <c r="E37" s="198">
        <v>6</v>
      </c>
      <c r="F37" s="190">
        <v>6</v>
      </c>
      <c r="G37" s="199">
        <f t="shared" si="1"/>
        <v>1</v>
      </c>
      <c r="H37" s="217">
        <v>6</v>
      </c>
      <c r="I37" s="200">
        <f t="shared" si="0"/>
        <v>1</v>
      </c>
    </row>
    <row r="38" spans="1:11">
      <c r="A38" s="190"/>
      <c r="B38" s="193" t="s">
        <v>182</v>
      </c>
      <c r="C38" s="192" t="s">
        <v>4</v>
      </c>
      <c r="D38" s="191" t="s">
        <v>202</v>
      </c>
      <c r="E38" s="198">
        <v>6</v>
      </c>
      <c r="F38" s="190">
        <v>2</v>
      </c>
      <c r="G38" s="199">
        <f t="shared" si="1"/>
        <v>0.33333333333333331</v>
      </c>
      <c r="H38" s="217">
        <v>6</v>
      </c>
      <c r="I38" s="200">
        <f t="shared" si="0"/>
        <v>1</v>
      </c>
    </row>
    <row r="39" spans="1:11">
      <c r="A39" s="190"/>
      <c r="B39" s="193" t="s">
        <v>183</v>
      </c>
      <c r="C39" s="192" t="s">
        <v>184</v>
      </c>
      <c r="D39" s="191" t="s">
        <v>204</v>
      </c>
      <c r="E39" s="198">
        <v>4</v>
      </c>
      <c r="F39" s="190">
        <v>2</v>
      </c>
      <c r="G39" s="199">
        <f t="shared" si="1"/>
        <v>0.5</v>
      </c>
      <c r="H39" s="217">
        <v>4</v>
      </c>
      <c r="I39" s="200">
        <f t="shared" si="0"/>
        <v>1</v>
      </c>
    </row>
    <row r="40" spans="1:11" ht="12.75" thickBot="1">
      <c r="A40" s="194"/>
      <c r="B40" s="195" t="s">
        <v>185</v>
      </c>
      <c r="C40" s="196" t="s">
        <v>186</v>
      </c>
      <c r="D40" s="201" t="s">
        <v>202</v>
      </c>
      <c r="E40" s="202">
        <v>6</v>
      </c>
      <c r="F40" s="190">
        <v>4</v>
      </c>
      <c r="G40" s="219">
        <f t="shared" si="1"/>
        <v>0.66666666666666663</v>
      </c>
      <c r="H40" s="217">
        <v>6</v>
      </c>
      <c r="I40" s="203">
        <f t="shared" si="0"/>
        <v>1</v>
      </c>
    </row>
    <row r="41" spans="1:11" ht="12.75" thickBot="1">
      <c r="A41" s="204"/>
      <c r="B41" s="205"/>
      <c r="C41" s="205"/>
      <c r="D41" s="205" t="s">
        <v>254</v>
      </c>
      <c r="E41" s="206">
        <f>SUM(E15:E40)</f>
        <v>198</v>
      </c>
      <c r="F41" s="220">
        <f>SUM(F15:F40)</f>
        <v>122</v>
      </c>
      <c r="G41" s="221">
        <f>F41/E41</f>
        <v>0.61616161616161613</v>
      </c>
      <c r="H41" s="222">
        <f>SUM(H15:H40)</f>
        <v>195</v>
      </c>
      <c r="I41" s="207">
        <f t="shared" si="0"/>
        <v>0.98484848484848486</v>
      </c>
    </row>
    <row r="43" spans="1:11" ht="23.25" customHeight="1">
      <c r="B43" s="760" t="s">
        <v>14</v>
      </c>
      <c r="C43" s="760"/>
      <c r="D43" s="760"/>
      <c r="E43" s="760"/>
      <c r="F43" s="760"/>
      <c r="G43" s="760"/>
    </row>
    <row r="44" spans="1:11" ht="15" customHeight="1">
      <c r="B44" s="1"/>
      <c r="C44" s="1"/>
      <c r="D44" s="1"/>
      <c r="E44" s="2"/>
      <c r="F44" s="209" t="s">
        <v>206</v>
      </c>
      <c r="G44" s="210"/>
      <c r="H44" s="684" t="str">
        <f>SATRIA!H44</f>
        <v>26 AGUSTUS - 03 SEP  2024</v>
      </c>
      <c r="I44" s="684"/>
    </row>
    <row r="45" spans="1:11" ht="21" customHeight="1">
      <c r="B45" s="761" t="s">
        <v>0</v>
      </c>
      <c r="C45" s="761" t="s">
        <v>7</v>
      </c>
      <c r="D45" s="763" t="s">
        <v>8</v>
      </c>
      <c r="E45" s="764"/>
      <c r="F45" s="761" t="s">
        <v>9</v>
      </c>
      <c r="G45" s="765" t="s">
        <v>10</v>
      </c>
      <c r="H45" s="765"/>
      <c r="I45" s="765"/>
      <c r="J45" s="765"/>
      <c r="K45" s="765"/>
    </row>
    <row r="46" spans="1:11" ht="19.5" customHeight="1">
      <c r="B46" s="762"/>
      <c r="C46" s="762"/>
      <c r="D46" s="301" t="s">
        <v>11</v>
      </c>
      <c r="E46" s="301" t="s">
        <v>12</v>
      </c>
      <c r="F46" s="762"/>
      <c r="G46" s="766" t="s">
        <v>13</v>
      </c>
      <c r="H46" s="766"/>
      <c r="I46" s="766"/>
      <c r="J46" s="766"/>
      <c r="K46" s="766"/>
    </row>
    <row r="47" spans="1:11" ht="26.25" customHeight="1">
      <c r="B47" s="761">
        <f>A5</f>
        <v>3</v>
      </c>
      <c r="C47" s="768" t="str">
        <f>D5</f>
        <v>ABDUL SAHAB</v>
      </c>
      <c r="D47" s="771">
        <f>L5</f>
        <v>61.616161616161612</v>
      </c>
      <c r="E47" s="771">
        <f>O5</f>
        <v>98.484848484848484</v>
      </c>
      <c r="F47" s="777" t="str">
        <f>IF(E47="","",IF(E47&lt;80,"D",IF(E47&lt;86,"C",IF(E47&lt;90,"B",IF(E47&lt;100,"A","S")))))</f>
        <v>A</v>
      </c>
      <c r="G47" s="782" t="s">
        <v>350</v>
      </c>
      <c r="H47" s="759"/>
      <c r="I47" s="759"/>
      <c r="J47" s="759"/>
      <c r="K47" s="759"/>
    </row>
    <row r="48" spans="1:11" ht="26.25" customHeight="1">
      <c r="B48" s="767"/>
      <c r="C48" s="769"/>
      <c r="D48" s="772"/>
      <c r="E48" s="772"/>
      <c r="F48" s="778" t="str">
        <f>IF(E48="","",IF(E48&lt;30,"D",IF(E48&lt;43,"C",IF(E48&lt;47,"B",IF(E48&lt;49,"A","S")))))</f>
        <v/>
      </c>
      <c r="G48" s="759"/>
      <c r="H48" s="759"/>
      <c r="I48" s="759"/>
      <c r="J48" s="759"/>
      <c r="K48" s="759"/>
    </row>
    <row r="49" spans="2:11" ht="26.25" customHeight="1">
      <c r="B49" s="767"/>
      <c r="C49" s="769"/>
      <c r="D49" s="772"/>
      <c r="E49" s="772"/>
      <c r="F49" s="778" t="str">
        <f>IF(E49="","",IF(E49&lt;30,"D",IF(E49&lt;43,"C",IF(E49&lt;47,"B",IF(E49&lt;49,"A","S")))))</f>
        <v/>
      </c>
      <c r="G49" s="759"/>
      <c r="H49" s="759"/>
      <c r="I49" s="759"/>
      <c r="J49" s="759"/>
      <c r="K49" s="759"/>
    </row>
    <row r="50" spans="2:11" ht="26.25" customHeight="1">
      <c r="B50" s="762"/>
      <c r="C50" s="770"/>
      <c r="D50" s="773"/>
      <c r="E50" s="773"/>
      <c r="F50" s="779" t="str">
        <f>IF(E50="","",IF(E50&lt;30,"D",IF(E50&lt;43,"C",IF(E50&lt;47,"B",IF(E50&lt;49,"A","S")))))</f>
        <v/>
      </c>
      <c r="G50" s="759"/>
      <c r="H50" s="759"/>
      <c r="I50" s="759"/>
      <c r="J50" s="759"/>
      <c r="K50" s="759"/>
    </row>
  </sheetData>
  <mergeCells count="31">
    <mergeCell ref="Q5:R11"/>
    <mergeCell ref="A3:C4"/>
    <mergeCell ref="D3:G4"/>
    <mergeCell ref="H3:I4"/>
    <mergeCell ref="L4:M4"/>
    <mergeCell ref="O4:P4"/>
    <mergeCell ref="Q4:R4"/>
    <mergeCell ref="A5:C11"/>
    <mergeCell ref="D5:G11"/>
    <mergeCell ref="H5:I11"/>
    <mergeCell ref="L5:M11"/>
    <mergeCell ref="O5:P11"/>
    <mergeCell ref="A13:B14"/>
    <mergeCell ref="C13:C14"/>
    <mergeCell ref="D13:E14"/>
    <mergeCell ref="F13:I13"/>
    <mergeCell ref="F14:G14"/>
    <mergeCell ref="H14:I14"/>
    <mergeCell ref="G47:K50"/>
    <mergeCell ref="B43:G43"/>
    <mergeCell ref="B45:B46"/>
    <mergeCell ref="C45:C46"/>
    <mergeCell ref="D45:E45"/>
    <mergeCell ref="F45:F46"/>
    <mergeCell ref="G45:K45"/>
    <mergeCell ref="G46:K46"/>
    <mergeCell ref="B47:B50"/>
    <mergeCell ref="C47:C50"/>
    <mergeCell ref="D47:D50"/>
    <mergeCell ref="E47:E50"/>
    <mergeCell ref="F47:F50"/>
  </mergeCells>
  <printOptions horizontalCentered="1"/>
  <pageMargins left="0.45" right="0.45" top="0.75" bottom="0.75" header="0.3" footer="0.3"/>
  <pageSetup paperSize="9" scale="61" orientation="landscape"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2:R50"/>
  <sheetViews>
    <sheetView showGridLines="0" zoomScale="110" zoomScaleNormal="110" workbookViewId="0">
      <selection activeCell="H33" sqref="H33"/>
    </sheetView>
  </sheetViews>
  <sheetFormatPr defaultColWidth="9.140625" defaultRowHeight="12"/>
  <cols>
    <col min="1" max="1" width="9" style="186" customWidth="1"/>
    <col min="2" max="2" width="5.7109375" style="186" customWidth="1"/>
    <col min="3" max="3" width="23.7109375" style="186" customWidth="1"/>
    <col min="4" max="4" width="11.42578125" style="186" bestFit="1" customWidth="1"/>
    <col min="5" max="5" width="11.42578125" style="186" customWidth="1"/>
    <col min="6" max="9" width="10.7109375" style="186" customWidth="1"/>
    <col min="10" max="16" width="9.140625" style="186"/>
    <col min="17" max="18" width="10" style="186" customWidth="1"/>
    <col min="19" max="19" width="9.140625" style="186"/>
    <col min="20" max="20" width="9.140625" style="186" customWidth="1"/>
    <col min="21" max="21" width="2" style="186" customWidth="1"/>
    <col min="22" max="16384" width="9.140625" style="186"/>
  </cols>
  <sheetData>
    <row r="2" spans="1:18" ht="12.75" thickBot="1"/>
    <row r="3" spans="1:18" ht="12.75" thickBot="1">
      <c r="A3" s="724" t="s">
        <v>187</v>
      </c>
      <c r="B3" s="724"/>
      <c r="C3" s="724"/>
      <c r="D3" s="725" t="s">
        <v>7</v>
      </c>
      <c r="E3" s="725"/>
      <c r="F3" s="725"/>
      <c r="G3" s="725"/>
      <c r="H3" s="725" t="s">
        <v>188</v>
      </c>
      <c r="I3" s="725"/>
      <c r="L3" s="208"/>
      <c r="O3" s="208"/>
    </row>
    <row r="4" spans="1:18" ht="18" thickBot="1">
      <c r="A4" s="724"/>
      <c r="B4" s="724"/>
      <c r="C4" s="724"/>
      <c r="D4" s="725"/>
      <c r="E4" s="725"/>
      <c r="F4" s="725"/>
      <c r="G4" s="725"/>
      <c r="H4" s="725"/>
      <c r="I4" s="725"/>
      <c r="L4" s="726" t="s">
        <v>189</v>
      </c>
      <c r="M4" s="727"/>
      <c r="O4" s="728" t="s">
        <v>190</v>
      </c>
      <c r="P4" s="729"/>
      <c r="Q4" s="730" t="s">
        <v>271</v>
      </c>
      <c r="R4" s="731"/>
    </row>
    <row r="5" spans="1:18" ht="12.75" customHeight="1" thickBot="1">
      <c r="A5" s="732">
        <f>PESERTA!A11</f>
        <v>3</v>
      </c>
      <c r="B5" s="732"/>
      <c r="C5" s="732"/>
      <c r="D5" s="733" t="str">
        <f>PESERTA!C11</f>
        <v>ABDUL SAHAB</v>
      </c>
      <c r="E5" s="733"/>
      <c r="F5" s="733"/>
      <c r="G5" s="733"/>
      <c r="H5" s="734"/>
      <c r="I5" s="735"/>
      <c r="L5" s="740">
        <f>G41*100</f>
        <v>61.616161616161612</v>
      </c>
      <c r="M5" s="741"/>
      <c r="O5" s="740">
        <f>I41*100</f>
        <v>100</v>
      </c>
      <c r="P5" s="741"/>
      <c r="Q5" s="718" t="str">
        <f>IF(AND(I15&gt;=0.5,I16&gt;=0.5,I17&gt;=0.5,I18&gt;=0.5,I19&gt;=0.5,I20&gt;=0.5,I21&gt;=0.5,I22&gt;=0.5,I23&gt;=0.5,I24&gt;=0.5,I25&gt;=0.5,I26&gt;=0.5,I27&gt;=0.5,I28&gt;=0.5,I29&gt;=0.5,I30&gt;=0.5,I31&gt;=0.5,I32&gt;=0.5,I33&gt;=0.5,I34&gt;=0.5,I35&gt;=0.5,I36&gt;=0.5,I37&gt;=0.5,I38&gt;=0.5,I39&gt;=0.5,I40&gt;=0.5),"PASS","NOT PASS")</f>
        <v>PASS</v>
      </c>
      <c r="R5" s="719"/>
    </row>
    <row r="6" spans="1:18" ht="12.75" customHeight="1" thickBot="1">
      <c r="A6" s="732"/>
      <c r="B6" s="732"/>
      <c r="C6" s="732"/>
      <c r="D6" s="733"/>
      <c r="E6" s="733"/>
      <c r="F6" s="733"/>
      <c r="G6" s="733"/>
      <c r="H6" s="736"/>
      <c r="I6" s="737"/>
      <c r="L6" s="742"/>
      <c r="M6" s="743"/>
      <c r="O6" s="742"/>
      <c r="P6" s="743"/>
      <c r="Q6" s="720"/>
      <c r="R6" s="721"/>
    </row>
    <row r="7" spans="1:18" ht="12.75" customHeight="1" thickBot="1">
      <c r="A7" s="732"/>
      <c r="B7" s="732"/>
      <c r="C7" s="732"/>
      <c r="D7" s="733"/>
      <c r="E7" s="733"/>
      <c r="F7" s="733"/>
      <c r="G7" s="733"/>
      <c r="H7" s="736"/>
      <c r="I7" s="737"/>
      <c r="L7" s="742"/>
      <c r="M7" s="743"/>
      <c r="O7" s="742"/>
      <c r="P7" s="743"/>
      <c r="Q7" s="720"/>
      <c r="R7" s="721"/>
    </row>
    <row r="8" spans="1:18" ht="12.75" customHeight="1" thickBot="1">
      <c r="A8" s="732"/>
      <c r="B8" s="732"/>
      <c r="C8" s="732"/>
      <c r="D8" s="733"/>
      <c r="E8" s="733"/>
      <c r="F8" s="733"/>
      <c r="G8" s="733"/>
      <c r="H8" s="736"/>
      <c r="I8" s="737"/>
      <c r="L8" s="742"/>
      <c r="M8" s="743"/>
      <c r="O8" s="742"/>
      <c r="P8" s="743"/>
      <c r="Q8" s="720"/>
      <c r="R8" s="721"/>
    </row>
    <row r="9" spans="1:18" ht="12.75" customHeight="1" thickBot="1">
      <c r="A9" s="732"/>
      <c r="B9" s="732"/>
      <c r="C9" s="732"/>
      <c r="D9" s="733"/>
      <c r="E9" s="733"/>
      <c r="F9" s="733"/>
      <c r="G9" s="733"/>
      <c r="H9" s="736"/>
      <c r="I9" s="737"/>
      <c r="L9" s="742"/>
      <c r="M9" s="743"/>
      <c r="O9" s="742"/>
      <c r="P9" s="743"/>
      <c r="Q9" s="720"/>
      <c r="R9" s="721"/>
    </row>
    <row r="10" spans="1:18" ht="12.75" customHeight="1" thickBot="1">
      <c r="A10" s="732"/>
      <c r="B10" s="732"/>
      <c r="C10" s="732"/>
      <c r="D10" s="733"/>
      <c r="E10" s="733"/>
      <c r="F10" s="733"/>
      <c r="G10" s="733"/>
      <c r="H10" s="736"/>
      <c r="I10" s="737"/>
      <c r="L10" s="742"/>
      <c r="M10" s="743"/>
      <c r="O10" s="742"/>
      <c r="P10" s="743"/>
      <c r="Q10" s="720"/>
      <c r="R10" s="721"/>
    </row>
    <row r="11" spans="1:18" ht="12.75" customHeight="1" thickBot="1">
      <c r="A11" s="732"/>
      <c r="B11" s="732"/>
      <c r="C11" s="732"/>
      <c r="D11" s="733"/>
      <c r="E11" s="733"/>
      <c r="F11" s="733"/>
      <c r="G11" s="733"/>
      <c r="H11" s="738"/>
      <c r="I11" s="739"/>
      <c r="L11" s="744"/>
      <c r="M11" s="745"/>
      <c r="O11" s="744"/>
      <c r="P11" s="745"/>
      <c r="Q11" s="722"/>
      <c r="R11" s="723"/>
    </row>
    <row r="12" spans="1:18" ht="12.75" thickBot="1"/>
    <row r="13" spans="1:18" ht="12.75" thickBot="1">
      <c r="A13" s="734" t="s">
        <v>134</v>
      </c>
      <c r="B13" s="746"/>
      <c r="C13" s="748" t="s">
        <v>135</v>
      </c>
      <c r="D13" s="750" t="s">
        <v>191</v>
      </c>
      <c r="E13" s="735"/>
      <c r="F13" s="751" t="s">
        <v>6</v>
      </c>
      <c r="G13" s="752"/>
      <c r="H13" s="752"/>
      <c r="I13" s="753"/>
    </row>
    <row r="14" spans="1:18" ht="12.75" thickBot="1">
      <c r="A14" s="738"/>
      <c r="B14" s="747"/>
      <c r="C14" s="749"/>
      <c r="D14" s="747"/>
      <c r="E14" s="739"/>
      <c r="F14" s="754" t="s">
        <v>192</v>
      </c>
      <c r="G14" s="755"/>
      <c r="H14" s="756" t="s">
        <v>193</v>
      </c>
      <c r="I14" s="757"/>
    </row>
    <row r="15" spans="1:18">
      <c r="A15" s="187" t="s">
        <v>136</v>
      </c>
      <c r="B15" s="188"/>
      <c r="C15" s="189" t="s">
        <v>137</v>
      </c>
      <c r="D15" s="188" t="s">
        <v>205</v>
      </c>
      <c r="E15" s="197">
        <v>39</v>
      </c>
      <c r="F15" s="214">
        <v>32</v>
      </c>
      <c r="G15" s="215">
        <f>F15/E15</f>
        <v>0.82051282051282048</v>
      </c>
      <c r="H15" s="216">
        <v>39</v>
      </c>
      <c r="I15" s="218">
        <f t="shared" ref="I15:I41" si="0">H15/E15</f>
        <v>1</v>
      </c>
    </row>
    <row r="16" spans="1:18">
      <c r="A16" s="190" t="s">
        <v>138</v>
      </c>
      <c r="B16" s="191"/>
      <c r="C16" s="192" t="s">
        <v>139</v>
      </c>
      <c r="D16" s="191" t="s">
        <v>194</v>
      </c>
      <c r="E16" s="198">
        <v>5</v>
      </c>
      <c r="F16" s="190">
        <v>1</v>
      </c>
      <c r="G16" s="199">
        <f t="shared" ref="G16:G40" si="1">F16/E16</f>
        <v>0.2</v>
      </c>
      <c r="H16" s="217">
        <v>5</v>
      </c>
      <c r="I16" s="200">
        <f t="shared" si="0"/>
        <v>1</v>
      </c>
    </row>
    <row r="17" spans="1:9">
      <c r="A17" s="190" t="s">
        <v>140</v>
      </c>
      <c r="B17" s="191"/>
      <c r="C17" s="192" t="s">
        <v>141</v>
      </c>
      <c r="D17" s="191" t="s">
        <v>194</v>
      </c>
      <c r="E17" s="198">
        <v>5</v>
      </c>
      <c r="F17" s="190">
        <v>1</v>
      </c>
      <c r="G17" s="199">
        <f t="shared" si="1"/>
        <v>0.2</v>
      </c>
      <c r="H17" s="217">
        <v>5</v>
      </c>
      <c r="I17" s="200">
        <f t="shared" si="0"/>
        <v>1</v>
      </c>
    </row>
    <row r="18" spans="1:9">
      <c r="A18" s="190" t="s">
        <v>142</v>
      </c>
      <c r="B18" s="191"/>
      <c r="C18" s="192" t="s">
        <v>143</v>
      </c>
      <c r="D18" s="191" t="s">
        <v>195</v>
      </c>
      <c r="E18" s="198">
        <v>3</v>
      </c>
      <c r="F18" s="190">
        <v>3</v>
      </c>
      <c r="G18" s="199">
        <f t="shared" si="1"/>
        <v>1</v>
      </c>
      <c r="H18" s="217">
        <v>3</v>
      </c>
      <c r="I18" s="200">
        <f t="shared" si="0"/>
        <v>1</v>
      </c>
    </row>
    <row r="19" spans="1:9">
      <c r="A19" s="190" t="s">
        <v>144</v>
      </c>
      <c r="B19" s="191"/>
      <c r="C19" s="192" t="s">
        <v>145</v>
      </c>
      <c r="D19" s="191" t="s">
        <v>196</v>
      </c>
      <c r="E19" s="198">
        <v>10</v>
      </c>
      <c r="F19" s="190">
        <v>8</v>
      </c>
      <c r="G19" s="199">
        <f t="shared" si="1"/>
        <v>0.8</v>
      </c>
      <c r="H19" s="217">
        <v>10</v>
      </c>
      <c r="I19" s="200">
        <f t="shared" si="0"/>
        <v>1</v>
      </c>
    </row>
    <row r="20" spans="1:9">
      <c r="A20" s="190" t="s">
        <v>146</v>
      </c>
      <c r="B20" s="191"/>
      <c r="C20" s="192" t="s">
        <v>147</v>
      </c>
      <c r="D20" s="191" t="s">
        <v>194</v>
      </c>
      <c r="E20" s="198">
        <v>5</v>
      </c>
      <c r="F20" s="190">
        <v>3</v>
      </c>
      <c r="G20" s="199">
        <f t="shared" si="1"/>
        <v>0.6</v>
      </c>
      <c r="H20" s="217">
        <v>5</v>
      </c>
      <c r="I20" s="200">
        <f t="shared" si="0"/>
        <v>1</v>
      </c>
    </row>
    <row r="21" spans="1:9">
      <c r="A21" s="190" t="s">
        <v>148</v>
      </c>
      <c r="B21" s="191"/>
      <c r="C21" s="192" t="s">
        <v>149</v>
      </c>
      <c r="D21" s="191" t="s">
        <v>194</v>
      </c>
      <c r="E21" s="198">
        <v>5</v>
      </c>
      <c r="F21" s="190">
        <v>4</v>
      </c>
      <c r="G21" s="199">
        <f t="shared" si="1"/>
        <v>0.8</v>
      </c>
      <c r="H21" s="217">
        <v>5</v>
      </c>
      <c r="I21" s="200">
        <f t="shared" si="0"/>
        <v>1</v>
      </c>
    </row>
    <row r="22" spans="1:9">
      <c r="A22" s="190" t="s">
        <v>150</v>
      </c>
      <c r="B22" s="191"/>
      <c r="C22" s="192" t="s">
        <v>151</v>
      </c>
      <c r="D22" s="191" t="s">
        <v>197</v>
      </c>
      <c r="E22" s="198">
        <v>27</v>
      </c>
      <c r="F22" s="190">
        <v>18</v>
      </c>
      <c r="G22" s="199">
        <f t="shared" si="1"/>
        <v>0.66666666666666663</v>
      </c>
      <c r="H22" s="217">
        <v>27</v>
      </c>
      <c r="I22" s="200">
        <f t="shared" si="0"/>
        <v>1</v>
      </c>
    </row>
    <row r="23" spans="1:9">
      <c r="A23" s="190" t="s">
        <v>152</v>
      </c>
      <c r="B23" s="191"/>
      <c r="C23" s="192" t="s">
        <v>153</v>
      </c>
      <c r="D23" s="191" t="s">
        <v>198</v>
      </c>
      <c r="E23" s="198">
        <v>6</v>
      </c>
      <c r="F23" s="190">
        <v>0</v>
      </c>
      <c r="G23" s="199">
        <f t="shared" si="1"/>
        <v>0</v>
      </c>
      <c r="H23" s="217">
        <v>6</v>
      </c>
      <c r="I23" s="200">
        <f t="shared" si="0"/>
        <v>1</v>
      </c>
    </row>
    <row r="24" spans="1:9">
      <c r="A24" s="190" t="s">
        <v>154</v>
      </c>
      <c r="B24" s="191"/>
      <c r="C24" s="192" t="s">
        <v>155</v>
      </c>
      <c r="D24" s="191" t="s">
        <v>199</v>
      </c>
      <c r="E24" s="198">
        <v>3</v>
      </c>
      <c r="F24" s="190">
        <v>3</v>
      </c>
      <c r="G24" s="199">
        <f t="shared" si="1"/>
        <v>1</v>
      </c>
      <c r="H24" s="217">
        <v>3</v>
      </c>
      <c r="I24" s="200">
        <f t="shared" si="0"/>
        <v>1</v>
      </c>
    </row>
    <row r="25" spans="1:9">
      <c r="A25" s="190" t="s">
        <v>156</v>
      </c>
      <c r="B25" s="191"/>
      <c r="C25" s="192" t="s">
        <v>157</v>
      </c>
      <c r="D25" s="191" t="s">
        <v>199</v>
      </c>
      <c r="E25" s="198">
        <v>3</v>
      </c>
      <c r="F25" s="190">
        <v>3</v>
      </c>
      <c r="G25" s="199">
        <f t="shared" si="1"/>
        <v>1</v>
      </c>
      <c r="H25" s="217">
        <v>3</v>
      </c>
      <c r="I25" s="200">
        <f t="shared" si="0"/>
        <v>1</v>
      </c>
    </row>
    <row r="26" spans="1:9">
      <c r="A26" s="190" t="s">
        <v>158</v>
      </c>
      <c r="B26" s="191"/>
      <c r="C26" s="192" t="s">
        <v>159</v>
      </c>
      <c r="D26" s="191" t="s">
        <v>199</v>
      </c>
      <c r="E26" s="198">
        <v>3</v>
      </c>
      <c r="F26" s="190">
        <v>0</v>
      </c>
      <c r="G26" s="199">
        <f t="shared" si="1"/>
        <v>0</v>
      </c>
      <c r="H26" s="217">
        <v>3</v>
      </c>
      <c r="I26" s="200">
        <f t="shared" si="0"/>
        <v>1</v>
      </c>
    </row>
    <row r="27" spans="1:9">
      <c r="A27" s="190" t="s">
        <v>160</v>
      </c>
      <c r="B27" s="191"/>
      <c r="C27" s="192" t="s">
        <v>5</v>
      </c>
      <c r="D27" s="191" t="s">
        <v>199</v>
      </c>
      <c r="E27" s="198">
        <v>3</v>
      </c>
      <c r="F27" s="190">
        <v>0</v>
      </c>
      <c r="G27" s="199">
        <f t="shared" si="1"/>
        <v>0</v>
      </c>
      <c r="H27" s="217">
        <v>3</v>
      </c>
      <c r="I27" s="200">
        <f t="shared" si="0"/>
        <v>1</v>
      </c>
    </row>
    <row r="28" spans="1:9">
      <c r="A28" s="190" t="s">
        <v>161</v>
      </c>
      <c r="B28" s="191"/>
      <c r="C28" s="192" t="s">
        <v>162</v>
      </c>
      <c r="D28" s="191" t="s">
        <v>199</v>
      </c>
      <c r="E28" s="198">
        <v>3</v>
      </c>
      <c r="F28" s="190">
        <v>0</v>
      </c>
      <c r="G28" s="199">
        <f t="shared" si="1"/>
        <v>0</v>
      </c>
      <c r="H28" s="217">
        <v>3</v>
      </c>
      <c r="I28" s="200">
        <f t="shared" si="0"/>
        <v>1</v>
      </c>
    </row>
    <row r="29" spans="1:9">
      <c r="A29" s="190" t="s">
        <v>163</v>
      </c>
      <c r="B29" s="191"/>
      <c r="C29" s="192" t="s">
        <v>164</v>
      </c>
      <c r="D29" s="191" t="s">
        <v>200</v>
      </c>
      <c r="E29" s="198">
        <v>4</v>
      </c>
      <c r="F29" s="190">
        <v>2</v>
      </c>
      <c r="G29" s="199">
        <f t="shared" si="1"/>
        <v>0.5</v>
      </c>
      <c r="H29" s="217">
        <v>4</v>
      </c>
      <c r="I29" s="200">
        <f t="shared" si="0"/>
        <v>1</v>
      </c>
    </row>
    <row r="30" spans="1:9">
      <c r="A30" s="190" t="s">
        <v>165</v>
      </c>
      <c r="B30" s="193" t="s">
        <v>166</v>
      </c>
      <c r="C30" s="192" t="s">
        <v>167</v>
      </c>
      <c r="D30" s="191" t="s">
        <v>201</v>
      </c>
      <c r="E30" s="198">
        <v>12</v>
      </c>
      <c r="F30" s="190">
        <v>8</v>
      </c>
      <c r="G30" s="199">
        <f t="shared" si="1"/>
        <v>0.66666666666666663</v>
      </c>
      <c r="H30" s="217">
        <v>12</v>
      </c>
      <c r="I30" s="200">
        <f t="shared" si="0"/>
        <v>1</v>
      </c>
    </row>
    <row r="31" spans="1:9">
      <c r="A31" s="190"/>
      <c r="B31" s="193" t="s">
        <v>168</v>
      </c>
      <c r="C31" s="192" t="s">
        <v>169</v>
      </c>
      <c r="D31" s="191" t="s">
        <v>202</v>
      </c>
      <c r="E31" s="198">
        <v>6</v>
      </c>
      <c r="F31" s="190">
        <v>0</v>
      </c>
      <c r="G31" s="199">
        <f t="shared" si="1"/>
        <v>0</v>
      </c>
      <c r="H31" s="217">
        <v>6</v>
      </c>
      <c r="I31" s="200">
        <f t="shared" si="0"/>
        <v>1</v>
      </c>
    </row>
    <row r="32" spans="1:9">
      <c r="A32" s="190"/>
      <c r="B32" s="193" t="s">
        <v>170</v>
      </c>
      <c r="C32" s="192" t="s">
        <v>171</v>
      </c>
      <c r="D32" s="191" t="s">
        <v>202</v>
      </c>
      <c r="E32" s="198">
        <v>6</v>
      </c>
      <c r="F32" s="190">
        <v>4</v>
      </c>
      <c r="G32" s="199">
        <f t="shared" si="1"/>
        <v>0.66666666666666663</v>
      </c>
      <c r="H32" s="217">
        <v>6</v>
      </c>
      <c r="I32" s="200">
        <f t="shared" si="0"/>
        <v>1</v>
      </c>
    </row>
    <row r="33" spans="1:11">
      <c r="A33" s="190"/>
      <c r="B33" s="193" t="s">
        <v>172</v>
      </c>
      <c r="C33" s="192" t="s">
        <v>173</v>
      </c>
      <c r="D33" s="191" t="s">
        <v>202</v>
      </c>
      <c r="E33" s="198">
        <v>6</v>
      </c>
      <c r="F33" s="190">
        <v>0</v>
      </c>
      <c r="G33" s="199">
        <f t="shared" si="1"/>
        <v>0</v>
      </c>
      <c r="H33" s="217">
        <v>6</v>
      </c>
      <c r="I33" s="200">
        <f t="shared" si="0"/>
        <v>1</v>
      </c>
    </row>
    <row r="34" spans="1:11">
      <c r="A34" s="190"/>
      <c r="B34" s="193" t="s">
        <v>174</v>
      </c>
      <c r="C34" s="192" t="s">
        <v>175</v>
      </c>
      <c r="D34" s="191" t="s">
        <v>203</v>
      </c>
      <c r="E34" s="198">
        <v>10</v>
      </c>
      <c r="F34" s="190">
        <v>8</v>
      </c>
      <c r="G34" s="199">
        <f t="shared" si="1"/>
        <v>0.8</v>
      </c>
      <c r="H34" s="217">
        <v>10</v>
      </c>
      <c r="I34" s="200">
        <f t="shared" si="0"/>
        <v>1</v>
      </c>
    </row>
    <row r="35" spans="1:11">
      <c r="A35" s="190"/>
      <c r="B35" s="193" t="s">
        <v>176</v>
      </c>
      <c r="C35" s="192" t="s">
        <v>177</v>
      </c>
      <c r="D35" s="191" t="s">
        <v>202</v>
      </c>
      <c r="E35" s="198">
        <v>6</v>
      </c>
      <c r="F35" s="190">
        <v>6</v>
      </c>
      <c r="G35" s="199">
        <f t="shared" si="1"/>
        <v>1</v>
      </c>
      <c r="H35" s="217">
        <v>6</v>
      </c>
      <c r="I35" s="200">
        <f t="shared" si="0"/>
        <v>1</v>
      </c>
    </row>
    <row r="36" spans="1:11">
      <c r="A36" s="190"/>
      <c r="B36" s="193" t="s">
        <v>178</v>
      </c>
      <c r="C36" s="192" t="s">
        <v>179</v>
      </c>
      <c r="D36" s="191" t="s">
        <v>202</v>
      </c>
      <c r="E36" s="198">
        <v>6</v>
      </c>
      <c r="F36" s="190">
        <v>4</v>
      </c>
      <c r="G36" s="199">
        <f t="shared" si="1"/>
        <v>0.66666666666666663</v>
      </c>
      <c r="H36" s="217">
        <v>6</v>
      </c>
      <c r="I36" s="200">
        <f t="shared" si="0"/>
        <v>1</v>
      </c>
    </row>
    <row r="37" spans="1:11">
      <c r="A37" s="190"/>
      <c r="B37" s="193" t="s">
        <v>180</v>
      </c>
      <c r="C37" s="192" t="s">
        <v>181</v>
      </c>
      <c r="D37" s="191" t="s">
        <v>202</v>
      </c>
      <c r="E37" s="198">
        <v>6</v>
      </c>
      <c r="F37" s="190">
        <v>6</v>
      </c>
      <c r="G37" s="199">
        <f t="shared" si="1"/>
        <v>1</v>
      </c>
      <c r="H37" s="217">
        <v>6</v>
      </c>
      <c r="I37" s="200">
        <f t="shared" si="0"/>
        <v>1</v>
      </c>
    </row>
    <row r="38" spans="1:11">
      <c r="A38" s="190"/>
      <c r="B38" s="193" t="s">
        <v>182</v>
      </c>
      <c r="C38" s="192" t="s">
        <v>4</v>
      </c>
      <c r="D38" s="191" t="s">
        <v>202</v>
      </c>
      <c r="E38" s="198">
        <v>6</v>
      </c>
      <c r="F38" s="190">
        <v>2</v>
      </c>
      <c r="G38" s="199">
        <f t="shared" si="1"/>
        <v>0.33333333333333331</v>
      </c>
      <c r="H38" s="217">
        <v>6</v>
      </c>
      <c r="I38" s="200">
        <f t="shared" si="0"/>
        <v>1</v>
      </c>
    </row>
    <row r="39" spans="1:11">
      <c r="A39" s="190"/>
      <c r="B39" s="193" t="s">
        <v>183</v>
      </c>
      <c r="C39" s="192" t="s">
        <v>184</v>
      </c>
      <c r="D39" s="191" t="s">
        <v>204</v>
      </c>
      <c r="E39" s="198">
        <v>4</v>
      </c>
      <c r="F39" s="190">
        <v>2</v>
      </c>
      <c r="G39" s="199">
        <f t="shared" si="1"/>
        <v>0.5</v>
      </c>
      <c r="H39" s="217">
        <v>4</v>
      </c>
      <c r="I39" s="200">
        <f t="shared" si="0"/>
        <v>1</v>
      </c>
    </row>
    <row r="40" spans="1:11" ht="12.75" thickBot="1">
      <c r="A40" s="194"/>
      <c r="B40" s="195" t="s">
        <v>185</v>
      </c>
      <c r="C40" s="196" t="s">
        <v>186</v>
      </c>
      <c r="D40" s="201" t="s">
        <v>202</v>
      </c>
      <c r="E40" s="202">
        <v>6</v>
      </c>
      <c r="F40" s="190">
        <v>4</v>
      </c>
      <c r="G40" s="219">
        <f t="shared" si="1"/>
        <v>0.66666666666666663</v>
      </c>
      <c r="H40" s="217">
        <v>6</v>
      </c>
      <c r="I40" s="203">
        <f t="shared" si="0"/>
        <v>1</v>
      </c>
    </row>
    <row r="41" spans="1:11" ht="12.75" thickBot="1">
      <c r="A41" s="204"/>
      <c r="B41" s="205"/>
      <c r="C41" s="205"/>
      <c r="D41" s="205" t="s">
        <v>254</v>
      </c>
      <c r="E41" s="206">
        <f>SUM(E15:E40)</f>
        <v>198</v>
      </c>
      <c r="F41" s="220">
        <f>SUM(F15:F40)</f>
        <v>122</v>
      </c>
      <c r="G41" s="221">
        <f>F41/E41</f>
        <v>0.61616161616161613</v>
      </c>
      <c r="H41" s="222">
        <f>SUM(H15:H40)</f>
        <v>198</v>
      </c>
      <c r="I41" s="207">
        <f t="shared" si="0"/>
        <v>1</v>
      </c>
    </row>
    <row r="43" spans="1:11" ht="23.25" customHeight="1">
      <c r="B43" s="760" t="s">
        <v>14</v>
      </c>
      <c r="C43" s="760"/>
      <c r="D43" s="760"/>
      <c r="E43" s="760"/>
      <c r="F43" s="760"/>
      <c r="G43" s="760"/>
    </row>
    <row r="44" spans="1:11" ht="15" customHeight="1">
      <c r="B44" s="1"/>
      <c r="C44" s="1"/>
      <c r="D44" s="1"/>
      <c r="E44" s="2"/>
      <c r="F44" s="209" t="s">
        <v>206</v>
      </c>
      <c r="G44" s="210"/>
      <c r="H44" s="684" t="str">
        <f>SATRIA!H44</f>
        <v>26 AGUSTUS - 03 SEP  2024</v>
      </c>
      <c r="I44" s="684"/>
    </row>
    <row r="45" spans="1:11" ht="21" customHeight="1">
      <c r="B45" s="761" t="s">
        <v>0</v>
      </c>
      <c r="C45" s="761" t="s">
        <v>7</v>
      </c>
      <c r="D45" s="763" t="s">
        <v>8</v>
      </c>
      <c r="E45" s="764"/>
      <c r="F45" s="761" t="s">
        <v>9</v>
      </c>
      <c r="G45" s="765" t="s">
        <v>10</v>
      </c>
      <c r="H45" s="765"/>
      <c r="I45" s="765"/>
      <c r="J45" s="765"/>
      <c r="K45" s="765"/>
    </row>
    <row r="46" spans="1:11" ht="19.5" customHeight="1">
      <c r="B46" s="762"/>
      <c r="C46" s="762"/>
      <c r="D46" s="671" t="s">
        <v>11</v>
      </c>
      <c r="E46" s="671" t="s">
        <v>12</v>
      </c>
      <c r="F46" s="762"/>
      <c r="G46" s="766" t="s">
        <v>13</v>
      </c>
      <c r="H46" s="766"/>
      <c r="I46" s="766"/>
      <c r="J46" s="766"/>
      <c r="K46" s="766"/>
    </row>
    <row r="47" spans="1:11" ht="26.25" customHeight="1">
      <c r="B47" s="761">
        <f>A5</f>
        <v>3</v>
      </c>
      <c r="C47" s="768" t="str">
        <f>D5</f>
        <v>ABDUL SAHAB</v>
      </c>
      <c r="D47" s="771">
        <f>L5</f>
        <v>61.616161616161612</v>
      </c>
      <c r="E47" s="771">
        <f>O5</f>
        <v>100</v>
      </c>
      <c r="F47" s="777" t="str">
        <f>IF(E47="","",IF(E47&lt;80,"D",IF(E47&lt;86,"C",IF(E47&lt;90,"B",IF(E47&lt;100,"A","S")))))</f>
        <v>S</v>
      </c>
      <c r="G47" s="782" t="s">
        <v>350</v>
      </c>
      <c r="H47" s="759"/>
      <c r="I47" s="759"/>
      <c r="J47" s="759"/>
      <c r="K47" s="759"/>
    </row>
    <row r="48" spans="1:11" ht="26.25" customHeight="1">
      <c r="B48" s="767"/>
      <c r="C48" s="769"/>
      <c r="D48" s="772"/>
      <c r="E48" s="772"/>
      <c r="F48" s="778" t="str">
        <f>IF(E48="","",IF(E48&lt;30,"D",IF(E48&lt;43,"C",IF(E48&lt;47,"B",IF(E48&lt;49,"A","S")))))</f>
        <v/>
      </c>
      <c r="G48" s="759"/>
      <c r="H48" s="759"/>
      <c r="I48" s="759"/>
      <c r="J48" s="759"/>
      <c r="K48" s="759"/>
    </row>
    <row r="49" spans="2:11" ht="26.25" customHeight="1">
      <c r="B49" s="767"/>
      <c r="C49" s="769"/>
      <c r="D49" s="772"/>
      <c r="E49" s="772"/>
      <c r="F49" s="778" t="str">
        <f>IF(E49="","",IF(E49&lt;30,"D",IF(E49&lt;43,"C",IF(E49&lt;47,"B",IF(E49&lt;49,"A","S")))))</f>
        <v/>
      </c>
      <c r="G49" s="759"/>
      <c r="H49" s="759"/>
      <c r="I49" s="759"/>
      <c r="J49" s="759"/>
      <c r="K49" s="759"/>
    </row>
    <row r="50" spans="2:11" ht="26.25" customHeight="1">
      <c r="B50" s="762"/>
      <c r="C50" s="770"/>
      <c r="D50" s="773"/>
      <c r="E50" s="773"/>
      <c r="F50" s="779" t="str">
        <f>IF(E50="","",IF(E50&lt;30,"D",IF(E50&lt;43,"C",IF(E50&lt;47,"B",IF(E50&lt;49,"A","S")))))</f>
        <v/>
      </c>
      <c r="G50" s="759"/>
      <c r="H50" s="759"/>
      <c r="I50" s="759"/>
      <c r="J50" s="759"/>
      <c r="K50" s="759"/>
    </row>
  </sheetData>
  <mergeCells count="31">
    <mergeCell ref="G47:K50"/>
    <mergeCell ref="B43:G43"/>
    <mergeCell ref="B45:B46"/>
    <mergeCell ref="C45:C46"/>
    <mergeCell ref="D45:E45"/>
    <mergeCell ref="F45:F46"/>
    <mergeCell ref="G45:K45"/>
    <mergeCell ref="G46:K46"/>
    <mergeCell ref="B47:B50"/>
    <mergeCell ref="C47:C50"/>
    <mergeCell ref="D47:D50"/>
    <mergeCell ref="E47:E50"/>
    <mergeCell ref="F47:F50"/>
    <mergeCell ref="A13:B14"/>
    <mergeCell ref="C13:C14"/>
    <mergeCell ref="D13:E14"/>
    <mergeCell ref="F13:I13"/>
    <mergeCell ref="F14:G14"/>
    <mergeCell ref="H14:I14"/>
    <mergeCell ref="Q5:R11"/>
    <mergeCell ref="A3:C4"/>
    <mergeCell ref="D3:G4"/>
    <mergeCell ref="H3:I4"/>
    <mergeCell ref="L4:M4"/>
    <mergeCell ref="O4:P4"/>
    <mergeCell ref="Q4:R4"/>
    <mergeCell ref="A5:C11"/>
    <mergeCell ref="D5:G11"/>
    <mergeCell ref="H5:I11"/>
    <mergeCell ref="L5:M11"/>
    <mergeCell ref="O5:P11"/>
  </mergeCells>
  <printOptions horizontalCentered="1"/>
  <pageMargins left="0.45" right="0.45" top="0.75" bottom="0.75" header="0.3" footer="0.3"/>
  <pageSetup paperSize="9" scale="61" orientation="landscape"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Lembar kerja</vt:lpstr>
      </vt:variant>
      <vt:variant>
        <vt:i4>45</vt:i4>
      </vt:variant>
      <vt:variant>
        <vt:lpstr>Rentang Bernama</vt:lpstr>
      </vt:variant>
      <vt:variant>
        <vt:i4>27</vt:i4>
      </vt:variant>
    </vt:vector>
  </HeadingPairs>
  <TitlesOfParts>
    <vt:vector size="72" baseType="lpstr">
      <vt:lpstr>TRAINING SCHEDULE</vt:lpstr>
      <vt:lpstr>PESERTA</vt:lpstr>
      <vt:lpstr>LAPORAN</vt:lpstr>
      <vt:lpstr>GRAFIK</vt:lpstr>
      <vt:lpstr>SATRIA</vt:lpstr>
      <vt:lpstr>SATRIA (2)</vt:lpstr>
      <vt:lpstr>ADIT</vt:lpstr>
      <vt:lpstr>ABDUL</vt:lpstr>
      <vt:lpstr>ABDUL (2)</vt:lpstr>
      <vt:lpstr>ICHA</vt:lpstr>
      <vt:lpstr>ICHA (2)</vt:lpstr>
      <vt:lpstr>ELISA</vt:lpstr>
      <vt:lpstr>ROHMAD</vt:lpstr>
      <vt:lpstr>SINTA</vt:lpstr>
      <vt:lpstr>SINTA (2)</vt:lpstr>
      <vt:lpstr>ISWARA</vt:lpstr>
      <vt:lpstr>ISWARA (2)</vt:lpstr>
      <vt:lpstr>RIVO </vt:lpstr>
      <vt:lpstr>RIVO  (2)</vt:lpstr>
      <vt:lpstr>ANNISA</vt:lpstr>
      <vt:lpstr>PREE</vt:lpstr>
      <vt:lpstr>POST</vt:lpstr>
      <vt:lpstr>RAMEDIAL</vt:lpstr>
      <vt:lpstr>Sheet pree</vt:lpstr>
      <vt:lpstr>Sheet post</vt:lpstr>
      <vt:lpstr>sheet ramedial</vt:lpstr>
      <vt:lpstr>RECORD</vt:lpstr>
      <vt:lpstr>FEED BACK</vt:lpstr>
      <vt:lpstr>10. 1</vt:lpstr>
      <vt:lpstr>10. 2</vt:lpstr>
      <vt:lpstr>10. 3</vt:lpstr>
      <vt:lpstr>10. 4</vt:lpstr>
      <vt:lpstr>10. 5</vt:lpstr>
      <vt:lpstr>10. 6</vt:lpstr>
      <vt:lpstr>10. 7</vt:lpstr>
      <vt:lpstr>11. Genba check</vt:lpstr>
      <vt:lpstr>12. Evaluasi Leader</vt:lpstr>
      <vt:lpstr>Jadwal Evaluasi</vt:lpstr>
      <vt:lpstr>EvJuita</vt:lpstr>
      <vt:lpstr>Ev Bayu</vt:lpstr>
      <vt:lpstr>Ev Jaka</vt:lpstr>
      <vt:lpstr>Ev CICI</vt:lpstr>
      <vt:lpstr>Ev Harum</vt:lpstr>
      <vt:lpstr>Ev Ledi</vt:lpstr>
      <vt:lpstr>Ev Zakaria</vt:lpstr>
      <vt:lpstr>'10. 1'!Print_Area</vt:lpstr>
      <vt:lpstr>'10. 2'!Print_Area</vt:lpstr>
      <vt:lpstr>'10. 3'!Print_Area</vt:lpstr>
      <vt:lpstr>'10. 4'!Print_Area</vt:lpstr>
      <vt:lpstr>'10. 5'!Print_Area</vt:lpstr>
      <vt:lpstr>'10. 6'!Print_Area</vt:lpstr>
      <vt:lpstr>'10. 7'!Print_Area</vt:lpstr>
      <vt:lpstr>'11. Genba check'!Print_Area</vt:lpstr>
      <vt:lpstr>'12. Evaluasi Leader'!Print_Area</vt:lpstr>
      <vt:lpstr>ABDUL!Print_Area</vt:lpstr>
      <vt:lpstr>'ABDUL (2)'!Print_Area</vt:lpstr>
      <vt:lpstr>ADIT!Print_Area</vt:lpstr>
      <vt:lpstr>ANNISA!Print_Area</vt:lpstr>
      <vt:lpstr>ELISA!Print_Area</vt:lpstr>
      <vt:lpstr>ICHA!Print_Area</vt:lpstr>
      <vt:lpstr>'ICHA (2)'!Print_Area</vt:lpstr>
      <vt:lpstr>ISWARA!Print_Area</vt:lpstr>
      <vt:lpstr>'ISWARA (2)'!Print_Area</vt:lpstr>
      <vt:lpstr>PESERTA!Print_Area</vt:lpstr>
      <vt:lpstr>'RIVO '!Print_Area</vt:lpstr>
      <vt:lpstr>'RIVO  (2)'!Print_Area</vt:lpstr>
      <vt:lpstr>ROHMAD!Print_Area</vt:lpstr>
      <vt:lpstr>SATRIA!Print_Area</vt:lpstr>
      <vt:lpstr>'SATRIA (2)'!Print_Area</vt:lpstr>
      <vt:lpstr>SINTA!Print_Area</vt:lpstr>
      <vt:lpstr>'SINTA (2)'!Print_Area</vt:lpstr>
      <vt:lpstr>'TRAINING SCHEDULE'!Print_Area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sbi</dc:creator>
  <cp:lastModifiedBy>Adinda Selfiani (Adinda Selfiani)</cp:lastModifiedBy>
  <cp:lastPrinted>2023-12-26T01:16:17Z</cp:lastPrinted>
  <dcterms:created xsi:type="dcterms:W3CDTF">2013-03-25T07:09:02Z</dcterms:created>
  <dcterms:modified xsi:type="dcterms:W3CDTF">2024-09-04T07:12:57Z</dcterms:modified>
</cp:coreProperties>
</file>