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0240" windowHeight="18880" tabRatio="600" firstSheet="0" activeTab="0" autoFilterDateGrouping="1"/>
  </bookViews>
  <sheets>
    <sheet name="Inputs" sheetId="1" state="visible" r:id="rId1"/>
    <sheet name="Amoritization" sheetId="2" state="visible" r:id="rId2"/>
    <sheet name="Credit Swap" sheetId="3" state="visible" r:id="rId3"/>
    <sheet name="Waterfall" sheetId="4" state="visible" r:id="rId4"/>
    <sheet name="Curve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m/d/yyyy"/>
    <numFmt numFmtId="165" formatCode="_(&quot;$&quot;* #,##0_);_(&quot;$&quot;* \(#,##0\);_(&quot;$&quot;* &quot;-&quot;??_);_(@_)"/>
    <numFmt numFmtId="166" formatCode="&quot;$&quot;#,##0.00"/>
    <numFmt numFmtId="167" formatCode="0.000%"/>
    <numFmt numFmtId="168" formatCode="0&quot; Months&quot;"/>
    <numFmt numFmtId="169" formatCode="_(* #,##0_);_(* \(#,##0\);_(* &quot;-&quot;??_);_(@_)"/>
    <numFmt numFmtId="170" formatCode="$#,##0.00"/>
  </numFmts>
  <fonts count="19">
    <font>
      <name val="Arial"/>
      <color rgb="FF000000"/>
      <sz val="10"/>
      <scheme val="minor"/>
    </font>
    <font>
      <name val="Arial"/>
      <family val="2"/>
      <b val="1"/>
      <color theme="1"/>
      <sz val="10"/>
      <scheme val="minor"/>
    </font>
    <font>
      <name val="Arial"/>
      <family val="2"/>
      <b val="1"/>
      <color theme="1"/>
      <sz val="10"/>
    </font>
    <font>
      <name val="Arial"/>
      <family val="2"/>
      <color theme="1"/>
      <sz val="10"/>
      <scheme val="minor"/>
    </font>
    <font>
      <name val="Arial"/>
      <family val="2"/>
      <color theme="1"/>
      <sz val="10"/>
    </font>
    <font>
      <name val="Helvetica Neue"/>
      <family val="2"/>
      <color theme="1"/>
      <sz val="10"/>
    </font>
    <font>
      <name val="Arial"/>
      <family val="2"/>
      <color theme="1"/>
      <sz val="10"/>
    </font>
    <font>
      <name val="Arial"/>
      <family val="2"/>
      <b val="1"/>
      <color theme="1"/>
      <sz val="10"/>
      <u val="single"/>
      <scheme val="minor"/>
    </font>
    <font>
      <name val="Arial"/>
      <family val="2"/>
      <color theme="1"/>
      <sz val="11"/>
      <scheme val="minor"/>
    </font>
    <font>
      <name val="Arial"/>
      <family val="2"/>
      <b val="1"/>
      <color rgb="FF000000"/>
      <sz val="10"/>
      <u val="single"/>
      <scheme val="minor"/>
    </font>
    <font>
      <name val="Noto Sans Symbols"/>
      <b val="1"/>
      <color theme="1"/>
      <sz val="10"/>
    </font>
    <font>
      <name val="Arial"/>
      <family val="2"/>
      <b val="1"/>
      <color theme="1"/>
      <sz val="12"/>
      <u val="single"/>
      <scheme val="minor"/>
    </font>
    <font>
      <name val="Arial"/>
      <family val="2"/>
      <b val="1"/>
      <color rgb="FF000000"/>
      <sz val="12"/>
      <u val="single"/>
      <scheme val="minor"/>
    </font>
    <font>
      <name val="Arial"/>
      <family val="2"/>
      <b val="1"/>
      <color theme="1"/>
      <sz val="12"/>
      <u val="single"/>
      <scheme val="minor"/>
    </font>
    <font>
      <name val="Arial"/>
      <family val="2"/>
      <b val="1"/>
      <color theme="1"/>
      <sz val="12"/>
      <u val="single"/>
      <scheme val="minor"/>
    </font>
    <font>
      <name val="Arial"/>
      <family val="2"/>
      <b val="1"/>
      <color theme="1"/>
      <sz val="12"/>
      <u val="single"/>
      <scheme val="minor"/>
    </font>
    <font>
      <name val="Arial"/>
      <family val="2"/>
      <b val="1"/>
      <color theme="1"/>
      <sz val="12"/>
      <u val="single"/>
      <scheme val="minor"/>
    </font>
    <font>
      <name val="Arial"/>
      <family val="2"/>
      <b val="1"/>
      <color theme="1"/>
      <sz val="12"/>
      <u val="single"/>
      <scheme val="minor"/>
    </font>
    <font>
      <name val="Arial"/>
      <family val="2"/>
      <color theme="1"/>
      <sz val="8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DF9DF"/>
        <bgColor rgb="FFFDF9D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pivotButton="0" quotePrefix="0" xfId="0"/>
    <xf numFmtId="0" fontId="3" fillId="3" borderId="0" applyAlignment="1" pivotButton="0" quotePrefix="0" xfId="0">
      <alignment horizontal="center"/>
    </xf>
    <xf numFmtId="0" fontId="3" fillId="4" borderId="0" pivotButton="0" quotePrefix="0" xfId="0"/>
    <xf numFmtId="0" fontId="3" fillId="0" borderId="0" pivotButton="0" quotePrefix="0" xfId="0"/>
    <xf numFmtId="164" fontId="3" fillId="5" borderId="0" pivotButton="0" quotePrefix="0" xfId="0"/>
    <xf numFmtId="0" fontId="3" fillId="5" borderId="0" pivotButton="0" quotePrefix="0" xfId="0"/>
    <xf numFmtId="0" fontId="4" fillId="3" borderId="0" pivotButton="0" quotePrefix="0" xfId="0"/>
    <xf numFmtId="164" fontId="4" fillId="3" borderId="0" pivotButton="0" quotePrefix="0" xfId="0"/>
    <xf numFmtId="0" fontId="4" fillId="4" borderId="0" pivotButton="0" quotePrefix="0" xfId="0"/>
    <xf numFmtId="0" fontId="4" fillId="0" borderId="0" pivotButton="0" quotePrefix="0" xfId="0"/>
    <xf numFmtId="165" fontId="5" fillId="7" borderId="1" applyAlignment="1" pivotButton="0" quotePrefix="0" xfId="0">
      <alignment horizontal="right"/>
    </xf>
    <xf numFmtId="166" fontId="3" fillId="0" borderId="0" pivotButton="0" quotePrefix="0" xfId="0"/>
    <xf numFmtId="167" fontId="6" fillId="7" borderId="1" pivotButton="0" quotePrefix="0" xfId="0"/>
    <xf numFmtId="0" fontId="4" fillId="0" borderId="0" applyAlignment="1" pivotButton="0" quotePrefix="0" xfId="0">
      <alignment wrapText="1"/>
    </xf>
    <xf numFmtId="168" fontId="4" fillId="7" borderId="1" applyAlignment="1" pivotButton="0" quotePrefix="0" xfId="0">
      <alignment horizontal="right"/>
    </xf>
    <xf numFmtId="169" fontId="4" fillId="7" borderId="1" applyAlignment="1" pivotButton="0" quotePrefix="0" xfId="0">
      <alignment horizontal="right"/>
    </xf>
    <xf numFmtId="0" fontId="1" fillId="2" borderId="0" applyAlignment="1" pivotButton="0" quotePrefix="0" xfId="0">
      <alignment horizontal="center" vertical="center" wrapText="1"/>
    </xf>
    <xf numFmtId="10" fontId="3" fillId="5" borderId="0" pivotButton="0" quotePrefix="0" xfId="0"/>
    <xf numFmtId="4" fontId="3" fillId="5" borderId="0" pivotButton="0" quotePrefix="0" xfId="0"/>
    <xf numFmtId="10" fontId="3" fillId="0" borderId="0" pivotButton="0" quotePrefix="0" xfId="0"/>
    <xf numFmtId="0" fontId="7" fillId="4" borderId="0" applyAlignment="1" pivotButton="0" quotePrefix="0" xfId="0">
      <alignment horizontal="center" vertical="center"/>
    </xf>
    <xf numFmtId="0" fontId="3" fillId="4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4" borderId="0" applyAlignment="1" pivotButton="0" quotePrefix="0" xfId="0">
      <alignment horizontal="center" vertical="center"/>
    </xf>
    <xf numFmtId="0" fontId="3" fillId="8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166" fontId="3" fillId="4" borderId="0" applyAlignment="1" pivotButton="0" quotePrefix="0" xfId="0">
      <alignment horizontal="center" vertical="center"/>
    </xf>
    <xf numFmtId="0" fontId="10" fillId="4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" fillId="6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0" fillId="6" borderId="0" applyAlignment="1" pivotButton="0" quotePrefix="0" xfId="0">
      <alignment horizontal="center" vertical="center" wrapText="1"/>
    </xf>
    <xf numFmtId="166" fontId="10" fillId="6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164" fontId="3" fillId="0" borderId="0" pivotButton="0" quotePrefix="0" xfId="0"/>
    <xf numFmtId="165" fontId="3" fillId="0" borderId="0" pivotButton="0" quotePrefix="0" xfId="0"/>
    <xf numFmtId="167" fontId="3" fillId="0" borderId="0" pivotButton="0" quotePrefix="0" xfId="0"/>
    <xf numFmtId="14" fontId="3" fillId="0" borderId="0" pivotButton="0" quotePrefix="0" xfId="0"/>
    <xf numFmtId="0" fontId="13" fillId="4" borderId="0" applyAlignment="1" pivotButton="0" quotePrefix="0" xfId="0">
      <alignment horizontal="center" vertical="center" wrapText="1"/>
    </xf>
    <xf numFmtId="0" fontId="14" fillId="9" borderId="0" applyAlignment="1" pivotButton="0" quotePrefix="0" xfId="0">
      <alignment horizontal="center" vertical="center" wrapText="1"/>
    </xf>
    <xf numFmtId="0" fontId="1" fillId="4" borderId="0" applyAlignment="1" pivotButton="0" quotePrefix="0" xfId="0">
      <alignment horizontal="center" vertical="center" wrapText="1"/>
    </xf>
    <xf numFmtId="0" fontId="16" fillId="2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 wrapText="1"/>
    </xf>
    <xf numFmtId="0" fontId="18" fillId="4" borderId="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/>
    </xf>
    <xf numFmtId="37" fontId="4" fillId="0" borderId="0" applyAlignment="1" pivotButton="0" quotePrefix="0" xfId="0">
      <alignment horizontal="right"/>
    </xf>
    <xf numFmtId="37" fontId="4" fillId="7" borderId="1" applyAlignment="1" pivotButton="0" quotePrefix="0" xfId="0">
      <alignment horizontal="right"/>
    </xf>
    <xf numFmtId="10" fontId="4" fillId="7" borderId="1" applyAlignment="1" pivotButton="0" quotePrefix="0" xfId="0">
      <alignment horizontal="right"/>
    </xf>
    <xf numFmtId="37" fontId="4" fillId="0" borderId="2" applyAlignment="1" pivotButton="0" quotePrefix="0" xfId="0">
      <alignment horizontal="right"/>
    </xf>
    <xf numFmtId="10" fontId="4" fillId="0" borderId="3" applyAlignment="1" pivotButton="0" quotePrefix="0" xfId="0">
      <alignment horizontal="right"/>
    </xf>
    <xf numFmtId="10" fontId="4" fillId="7" borderId="4" applyAlignment="1" pivotButton="0" quotePrefix="0" xfId="0">
      <alignment horizontal="right"/>
    </xf>
    <xf numFmtId="10" fontId="4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164" fontId="2" fillId="0" borderId="0" applyAlignment="1" pivotButton="0" quotePrefix="0" xfId="0">
      <alignment horizontal="center" vertical="center"/>
    </xf>
    <xf numFmtId="0" fontId="1" fillId="6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0" fontId="11" fillId="9" borderId="0" applyAlignment="1" pivotButton="0" quotePrefix="0" xfId="0">
      <alignment horizontal="center" vertical="center"/>
    </xf>
    <xf numFmtId="0" fontId="12" fillId="9" borderId="0" applyAlignment="1" pivotButton="0" quotePrefix="0" xfId="0">
      <alignment horizontal="center" vertical="center"/>
    </xf>
    <xf numFmtId="0" fontId="14" fillId="9" borderId="0" applyAlignment="1" pivotButton="0" quotePrefix="0" xfId="0">
      <alignment horizontal="center" vertical="center" wrapText="1"/>
    </xf>
    <xf numFmtId="0" fontId="15" fillId="9" borderId="0" applyAlignment="1" pivotButton="0" quotePrefix="0" xfId="0">
      <alignment horizontal="center" vertical="center"/>
    </xf>
    <xf numFmtId="0" fontId="2" fillId="6" borderId="0" pivotButton="0" quotePrefix="0" xfId="0"/>
    <xf numFmtId="0" fontId="1" fillId="6" borderId="0" pivotButton="0" quotePrefix="0" xfId="0"/>
    <xf numFmtId="170" fontId="5" fillId="7" borderId="1" applyAlignment="1" pivotButton="0" quotePrefix="0" xfId="0">
      <alignment horizontal="right"/>
    </xf>
    <xf numFmtId="10" fontId="6" fillId="7" borderId="1" pivotButton="0" quotePrefix="0" xfId="0"/>
    <xf numFmtId="0" fontId="4" fillId="7" borderId="1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Ending Bal</a:t>
            </a:r>
          </a:p>
        </rich>
      </tx>
      <overlay val="0"/>
    </title>
    <plotArea>
      <layout/>
      <lineChart>
        <grouping val="standard"/>
        <varyColors val="0"/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10712773"/>
        <axId val="1048680380"/>
      </lineChart>
      <catAx>
        <axId val="181071277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en-US"/>
          </a:p>
        </txPr>
        <crossAx val="1048680380"/>
        <crosses val="autoZero"/>
        <auto val="1"/>
        <lblAlgn val="ctr"/>
        <lblOffset val="100"/>
        <noMultiLvlLbl val="1"/>
      </catAx>
      <valAx>
        <axId val="1048680380"/>
        <scaling>
          <orientation val="minMax"/>
        </scaling>
        <delete val="0"/>
        <axPos val="l"/>
        <majorTickMark val="cross"/>
        <minorTickMark val="cross"/>
        <tickLblPos val="nextTo"/>
        <spPr>
          <a:ln>
            <a:noFill/>
            <a:prstDash val="solid"/>
          </a:ln>
        </spPr>
        <crossAx val="181071277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  <a:endParaRPr lang="en-US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1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212"/>
            <bubble3D val="0"/>
            <spPr>
              <a:ln>
                <a:prstDash val="solid"/>
              </a:ln>
            </spPr>
          </dPt>
          <dPt>
            <idx val="214"/>
            <bubble3D val="0"/>
            <spPr>
              <a:ln>
                <a:prstDash val="solid"/>
              </a:ln>
            </spPr>
          </dPt>
          <cat>
            <numRef>
              <f>Amoritization!$D$4:$D$364</f>
              <numCache>
                <formatCode>General</formatCode>
                <ptCount val="361"/>
              </numCache>
            </numRef>
          </cat>
          <val>
            <numRef>
              <f>Amoritization!$E$4:$E$364</f>
              <numCache>
                <formatCode>General</formatCode>
                <ptCount val="361"/>
              </numCache>
            </numRef>
          </val>
          <smooth val="0"/>
        </ser>
        <ser>
          <idx val="1"/>
          <order val="1"/>
          <spPr>
            <a:ln cmpd="sng">
              <a:solidFill>
                <a:srgbClr val="EA433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Amoritization!$D$4:$D$364</f>
              <numCache>
                <formatCode>General</formatCode>
                <ptCount val="361"/>
              </numCache>
            </numRef>
          </cat>
          <val>
            <numRef>
              <f>Amoritization!$J$4:$J$364</f>
              <numCache>
                <formatCode>General</formatCode>
                <ptCount val="3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42405135"/>
        <axId val="46531264"/>
      </lineChart>
      <catAx>
        <axId val="194240513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en-US"/>
          </a:p>
        </txPr>
        <crossAx val="46531264"/>
        <crosses val="autoZero"/>
        <auto val="1"/>
        <lblAlgn val="ctr"/>
        <lblOffset val="100"/>
        <noMultiLvlLbl val="1"/>
      </catAx>
      <valAx>
        <axId val="4653126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en-US"/>
          </a:p>
        </txPr>
        <crossAx val="194240513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  <a:endParaRPr lang="en-US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1343025</colOff>
      <row>16</row>
      <rowOff>180975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1343025</colOff>
      <row>34</row>
      <rowOff>0</rowOff>
    </from>
    <ext cx="5715000" cy="35337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L40"/>
  <sheetViews>
    <sheetView tabSelected="1" workbookViewId="0">
      <selection activeCell="D7" sqref="D7"/>
    </sheetView>
  </sheetViews>
  <sheetFormatPr baseColWidth="10" defaultColWidth="12.6640625" defaultRowHeight="15.75" customHeight="1"/>
  <cols>
    <col width="29.6640625" customWidth="1" style="53" min="1" max="1"/>
    <col width="24.1640625" customWidth="1" style="53" min="3" max="3"/>
    <col width="25.1640625" customWidth="1" style="53" min="6" max="6"/>
    <col width="17.33203125" customWidth="1" style="53" min="7" max="7"/>
  </cols>
  <sheetData>
    <row r="1" ht="15.75" customHeight="1" s="53">
      <c r="A1" s="52" t="inlineStr">
        <is>
          <t>Inputs</t>
        </is>
      </c>
    </row>
    <row r="2" ht="15.75" customHeight="1" s="53"/>
    <row r="3" ht="15.75" customHeight="1" s="53">
      <c r="F3" s="54" t="inlineStr">
        <is>
          <t>Checks</t>
        </is>
      </c>
    </row>
    <row r="4" ht="15.75" customHeight="1" s="53">
      <c r="A4" s="1" t="inlineStr">
        <is>
          <t>Class.</t>
        </is>
      </c>
      <c r="B4" s="1" t="inlineStr">
        <is>
          <t>Input</t>
        </is>
      </c>
      <c r="C4" s="1" t="inlineStr">
        <is>
          <t>Class.</t>
        </is>
      </c>
      <c r="D4" s="1" t="inlineStr">
        <is>
          <t>Input</t>
        </is>
      </c>
      <c r="I4" s="2" t="n"/>
    </row>
    <row r="5" ht="15.75" customHeight="1" s="53">
      <c r="A5" s="3" t="inlineStr">
        <is>
          <t>Closing Date</t>
        </is>
      </c>
      <c r="B5" s="4" t="inlineStr">
        <is>
          <t>2/1/2000</t>
        </is>
      </c>
      <c r="C5" s="3" t="inlineStr">
        <is>
          <t>Payment Frequency</t>
        </is>
      </c>
      <c r="D5" s="5" t="inlineStr">
        <is>
          <t>Monthly</t>
        </is>
      </c>
      <c r="F5" s="6" t="inlineStr">
        <is>
          <t>Asset Bal. At Maturity = 0</t>
        </is>
      </c>
      <c r="G5" s="7">
        <f>IF((Amoritization!K366=0), "True", "False")</f>
        <v/>
      </c>
      <c r="H5" s="2" t="n"/>
      <c r="I5" s="2" t="n"/>
    </row>
    <row r="6" ht="15.75" customHeight="1" s="53">
      <c r="A6" s="3" t="inlineStr">
        <is>
          <t>First Payment Date</t>
        </is>
      </c>
      <c r="B6" s="4" t="inlineStr">
        <is>
          <t>3/1/2000</t>
        </is>
      </c>
      <c r="C6" s="3" t="inlineStr">
        <is>
          <t>Rate Adjustment Frequency</t>
        </is>
      </c>
      <c r="D6" s="5" t="n">
        <v>1</v>
      </c>
      <c r="F6" s="2" t="n"/>
      <c r="G6" s="2" t="n"/>
      <c r="H6" s="2" t="n"/>
      <c r="I6" s="2" t="n"/>
    </row>
    <row r="7" ht="15.75" customHeight="1" s="53">
      <c r="A7" s="3" t="inlineStr">
        <is>
          <t>Day Count System</t>
        </is>
      </c>
      <c r="B7" s="5" t="inlineStr">
        <is>
          <t>30/360</t>
        </is>
      </c>
      <c r="C7" s="3" t="inlineStr">
        <is>
          <t>Payment Frequency - Numeric</t>
        </is>
      </c>
      <c r="D7" s="3">
        <f>IF(D5="Monthly", 1/12, IF(D5="Quarterly", 1/4, IF(D5="Semi-Annually", 1/2, IF(D5="Annually", 1, ""))))</f>
        <v/>
      </c>
      <c r="F7" s="2" t="n"/>
      <c r="G7" s="2" t="n"/>
      <c r="H7" s="2" t="n"/>
      <c r="I7" s="2" t="n"/>
    </row>
    <row r="8" ht="15.75" customHeight="1" s="53">
      <c r="A8" s="52" t="inlineStr">
        <is>
          <t>Asset Level Inputs</t>
        </is>
      </c>
      <c r="F8" s="55" t="inlineStr">
        <is>
          <t>Pricing</t>
        </is>
      </c>
      <c r="H8" s="2" t="n"/>
      <c r="I8" s="8" t="n"/>
      <c r="J8" s="9" t="n"/>
      <c r="K8" s="9" t="n"/>
      <c r="L8" s="9" t="n"/>
    </row>
    <row r="9" ht="15.75" customHeight="1" s="53">
      <c r="I9" s="9" t="n"/>
      <c r="J9" s="9" t="n"/>
      <c r="K9" s="9" t="n"/>
      <c r="L9" s="9" t="n"/>
    </row>
    <row r="10" ht="15.75" customHeight="1" s="53">
      <c r="I10" s="9" t="n"/>
      <c r="J10" s="9" t="n"/>
      <c r="K10" s="9" t="n"/>
      <c r="L10" s="9" t="n"/>
    </row>
    <row r="11" ht="15.75" customHeight="1" s="53">
      <c r="A11" s="1" t="inlineStr">
        <is>
          <t>Class.</t>
        </is>
      </c>
      <c r="B11" s="1" t="inlineStr">
        <is>
          <t>Input</t>
        </is>
      </c>
      <c r="C11" s="1" t="inlineStr">
        <is>
          <t>Class.</t>
        </is>
      </c>
      <c r="D11" s="1" t="inlineStr">
        <is>
          <t>Input</t>
        </is>
      </c>
      <c r="I11" s="9" t="n"/>
      <c r="J11" s="9" t="n"/>
      <c r="K11" s="9" t="n"/>
      <c r="L11" s="9" t="n"/>
    </row>
    <row r="12" ht="15.75" customHeight="1" s="53">
      <c r="A12" s="3" t="inlineStr">
        <is>
          <t>Description</t>
        </is>
      </c>
      <c r="B12" s="5" t="n"/>
      <c r="F12" s="3" t="inlineStr">
        <is>
          <t>Portfolio Price</t>
        </is>
      </c>
      <c r="G12" s="3">
        <f>SUM(Amoritization!AK5:'Amoritization'!AK364)</f>
        <v/>
      </c>
      <c r="I12" s="9" t="n"/>
      <c r="J12" s="9" t="n"/>
      <c r="K12" s="9" t="n"/>
      <c r="L12" s="9" t="n"/>
    </row>
    <row r="13" ht="15.75" customHeight="1" s="53">
      <c r="A13" s="3" t="inlineStr">
        <is>
          <t>Initial Asset Balance</t>
        </is>
      </c>
      <c r="B13" s="63" t="n">
        <v>550462191</v>
      </c>
      <c r="F13" s="2" t="inlineStr">
        <is>
          <t>Purchase Price</t>
        </is>
      </c>
      <c r="G13" s="11">
        <f>G12*B13</f>
        <v/>
      </c>
      <c r="I13" s="9" t="n"/>
      <c r="J13" s="9" t="n"/>
      <c r="K13" s="9" t="n"/>
      <c r="L13" s="9" t="n"/>
    </row>
    <row r="14" ht="15.75" customHeight="1" s="53">
      <c r="A14" s="3" t="inlineStr">
        <is>
          <t>Current Prepaid Balance</t>
        </is>
      </c>
      <c r="B14" s="63" t="n">
        <v>550462191</v>
      </c>
      <c r="F14" s="2" t="n"/>
    </row>
    <row r="15" ht="15.75" customHeight="1" s="53">
      <c r="A15" s="3" t="inlineStr">
        <is>
          <t>Asset Amortization Type</t>
        </is>
      </c>
      <c r="B15" s="5" t="inlineStr">
        <is>
          <t>Fixed</t>
        </is>
      </c>
      <c r="F15" s="2" t="n"/>
    </row>
    <row r="16" ht="15.75" customHeight="1" s="53">
      <c r="A16" s="3" t="inlineStr">
        <is>
          <t>WA Fixed Rate</t>
        </is>
      </c>
      <c r="B16" s="64" t="n">
        <v>0.03866</v>
      </c>
      <c r="F16" s="2" t="n"/>
    </row>
    <row r="17" ht="15.75" customHeight="1" s="53">
      <c r="A17" s="3" t="inlineStr">
        <is>
          <t>Original Term</t>
        </is>
      </c>
      <c r="B17" s="5" t="n">
        <v>360</v>
      </c>
      <c r="F17" s="2" t="n"/>
    </row>
    <row r="18" ht="15.75" customHeight="1" s="53">
      <c r="A18" s="3" t="inlineStr">
        <is>
          <t>Remaining Term</t>
        </is>
      </c>
      <c r="B18" s="5" t="n">
        <v>360</v>
      </c>
      <c r="F18" s="2" t="n"/>
    </row>
    <row r="19" ht="15.75" customHeight="1" s="53">
      <c r="A19" s="3" t="inlineStr">
        <is>
          <t>Discount Rate</t>
        </is>
      </c>
      <c r="B19" s="64" t="n">
        <v>0.03866</v>
      </c>
    </row>
    <row r="20" ht="15.75" customHeight="1" s="53">
      <c r="A20" s="13" t="inlineStr">
        <is>
          <t>WA Original Amortization Term</t>
        </is>
      </c>
      <c r="B20" s="14" t="inlineStr">
        <is>
          <t>100 Months</t>
        </is>
      </c>
      <c r="F20" s="3" t="n"/>
      <c r="J20" s="9" t="n"/>
    </row>
    <row r="21" ht="15.75" customHeight="1" s="53">
      <c r="A21" s="13" t="inlineStr">
        <is>
          <t>WA Original Balloon Payment Month</t>
        </is>
      </c>
      <c r="B21" s="65" t="n">
        <v>300</v>
      </c>
      <c r="F21" s="3" t="n"/>
      <c r="J21" s="9" t="n"/>
    </row>
    <row r="22" ht="15.75" customHeight="1" s="53">
      <c r="A22" s="13" t="inlineStr">
        <is>
          <t>WA Original Interest Only Period</t>
        </is>
      </c>
      <c r="B22" s="14" t="inlineStr">
        <is>
          <t>48 Months</t>
        </is>
      </c>
      <c r="F22" s="3" t="n"/>
      <c r="J22" s="9" t="n"/>
    </row>
    <row r="23" ht="15.75" customHeight="1" s="53">
      <c r="A23" s="13" t="inlineStr">
        <is>
          <t>WA Original Interest Capitalization Period</t>
        </is>
      </c>
      <c r="B23" s="14" t="inlineStr">
        <is>
          <t>0 Months</t>
        </is>
      </c>
      <c r="E23" s="2" t="n"/>
      <c r="F23" s="2" t="n"/>
      <c r="G23" s="2" t="n"/>
      <c r="H23" s="2" t="n"/>
      <c r="I23" s="2" t="n"/>
      <c r="J23" s="9" t="n"/>
    </row>
    <row r="24" ht="15.75" customHeight="1" s="53">
      <c r="A24" s="13" t="inlineStr">
        <is>
          <t>WALA</t>
        </is>
      </c>
      <c r="B24" s="14" t="inlineStr">
        <is>
          <t>5 Months</t>
        </is>
      </c>
      <c r="E24" s="2" t="n"/>
      <c r="F24" s="2" t="n"/>
      <c r="G24" s="2" t="n"/>
      <c r="H24" s="2" t="n"/>
      <c r="I24" s="2" t="n"/>
      <c r="J24" s="9" t="n"/>
    </row>
    <row r="25" ht="15.75" customHeight="1" s="53">
      <c r="A25" s="13" t="inlineStr">
        <is>
          <t>WA Remaining Asset Life</t>
        </is>
      </c>
      <c r="E25" s="2" t="n"/>
      <c r="F25" s="2" t="n"/>
      <c r="G25" s="2" t="n"/>
      <c r="H25" s="2" t="n"/>
      <c r="I25" s="2" t="n"/>
      <c r="J25" s="9" t="n"/>
    </row>
    <row r="26" ht="15.75" customHeight="1" s="53">
      <c r="A26" s="56" t="inlineStr">
        <is>
          <t>Prepayment/Default/Recovery Inputs</t>
        </is>
      </c>
      <c r="E26" s="2" t="n"/>
      <c r="F26" s="2" t="n"/>
      <c r="G26" s="2" t="n"/>
      <c r="H26" s="2" t="n"/>
      <c r="I26" s="2" t="n"/>
      <c r="J26" s="9" t="n"/>
    </row>
    <row r="27" ht="15.75" customHeight="1" s="53">
      <c r="E27" s="2" t="n"/>
      <c r="F27" s="2" t="n"/>
      <c r="G27" s="2" t="n"/>
      <c r="H27" s="2" t="n"/>
      <c r="I27" s="2" t="n"/>
      <c r="J27" s="9" t="n"/>
    </row>
    <row r="28" ht="15.75" customHeight="1" s="53">
      <c r="E28" s="2" t="n"/>
      <c r="F28" s="2" t="n"/>
      <c r="G28" s="2" t="n"/>
      <c r="H28" s="2" t="n"/>
      <c r="I28" s="2" t="n"/>
      <c r="J28" s="9" t="n"/>
    </row>
    <row r="29" ht="15.75" customHeight="1" s="53">
      <c r="A29" s="3" t="inlineStr">
        <is>
          <t>Prepayment Type</t>
        </is>
      </c>
      <c r="B29" s="5" t="inlineStr">
        <is>
          <t>CPR</t>
        </is>
      </c>
      <c r="E29" s="2" t="n"/>
      <c r="F29" s="2" t="n"/>
      <c r="G29" s="2" t="n"/>
      <c r="H29" s="2" t="n"/>
      <c r="I29" s="2" t="n"/>
      <c r="J29" s="9" t="n"/>
    </row>
    <row r="30" ht="15.75" customHeight="1" s="53">
      <c r="A30" s="3" t="inlineStr">
        <is>
          <t>Fixed Prepayment Rate</t>
        </is>
      </c>
      <c r="B30" s="17" t="n">
        <v>0.3</v>
      </c>
      <c r="C30" s="3" t="inlineStr">
        <is>
          <t>changed to curve</t>
        </is>
      </c>
      <c r="E30" s="2" t="n"/>
      <c r="F30" s="2" t="n"/>
      <c r="G30" s="2" t="n"/>
      <c r="H30" s="2" t="n"/>
      <c r="I30" s="2" t="n"/>
    </row>
    <row r="31" ht="15.75" customHeight="1" s="53">
      <c r="A31" s="3" t="inlineStr">
        <is>
          <t>Default Rate</t>
        </is>
      </c>
      <c r="B31" s="17" t="n">
        <v>0.2</v>
      </c>
      <c r="C31" s="3" t="inlineStr">
        <is>
          <t>changed to curve</t>
        </is>
      </c>
      <c r="E31" s="2" t="n"/>
      <c r="F31" s="2" t="n"/>
      <c r="G31" s="2" t="n"/>
      <c r="H31" s="2" t="n"/>
      <c r="I31" s="2" t="n"/>
    </row>
    <row r="32" ht="15.75" customHeight="1" s="53">
      <c r="A32" s="3" t="inlineStr">
        <is>
          <t>Recoverable</t>
        </is>
      </c>
      <c r="B32" s="17" t="n">
        <v>0.9</v>
      </c>
      <c r="C32" s="3" t="inlineStr">
        <is>
          <t>need to implement</t>
        </is>
      </c>
      <c r="E32" s="2" t="n"/>
      <c r="F32" s="2" t="n"/>
      <c r="G32" s="2" t="n"/>
      <c r="H32" s="2" t="n"/>
      <c r="I32" s="2" t="n"/>
    </row>
    <row r="33" ht="15.75" customHeight="1" s="53">
      <c r="A33" s="3" t="inlineStr">
        <is>
          <t>Recoveries Lag</t>
        </is>
      </c>
      <c r="B33" s="5" t="n">
        <v>6</v>
      </c>
      <c r="E33" s="2" t="n"/>
      <c r="F33" s="2" t="n"/>
      <c r="G33" s="2" t="n"/>
      <c r="H33" s="2" t="n"/>
      <c r="I33" s="2" t="n"/>
    </row>
    <row r="34" ht="15.75" customHeight="1" s="53">
      <c r="A34" s="3" t="inlineStr">
        <is>
          <t>Cumulative Net Losses</t>
        </is>
      </c>
      <c r="B34" s="19">
        <f>D34*D35</f>
        <v/>
      </c>
      <c r="C34" s="3" t="inlineStr">
        <is>
          <t>Loss Multiple</t>
        </is>
      </c>
      <c r="D34" s="5" t="n">
        <v>1</v>
      </c>
      <c r="E34" s="2" t="n"/>
      <c r="F34" s="2" t="n"/>
      <c r="G34" s="2" t="n"/>
      <c r="H34" s="2" t="n"/>
      <c r="I34" s="2" t="n"/>
    </row>
    <row r="35" ht="15.75" customHeight="1" s="53">
      <c r="A35" s="3" t="inlineStr">
        <is>
          <t>Expected Cumulative Gross Losses</t>
        </is>
      </c>
      <c r="B35" s="19">
        <f>B34/(1-B32)</f>
        <v/>
      </c>
      <c r="C35" s="3" t="inlineStr">
        <is>
          <t>Base Losses</t>
        </is>
      </c>
      <c r="D35" s="17" t="n">
        <v>0.003</v>
      </c>
      <c r="E35" s="2" t="n"/>
      <c r="F35" s="2" t="n"/>
      <c r="G35" s="2" t="n"/>
      <c r="H35" s="2" t="n"/>
      <c r="I35" s="2" t="n"/>
    </row>
    <row r="36" ht="15.75" customHeight="1" s="53">
      <c r="E36" s="2" t="n"/>
      <c r="F36" s="2" t="n"/>
      <c r="G36" s="2" t="n"/>
      <c r="H36" s="2" t="n"/>
      <c r="I36" s="2" t="n"/>
    </row>
    <row r="37" ht="15.75" customHeight="1" s="53">
      <c r="E37" s="2" t="n"/>
      <c r="F37" s="2" t="n"/>
      <c r="G37" s="2" t="n"/>
      <c r="H37" s="2" t="n"/>
      <c r="I37" s="2" t="n"/>
    </row>
    <row r="38" ht="15.75" customHeight="1" s="53">
      <c r="E38" s="2" t="n"/>
      <c r="F38" s="2" t="n"/>
      <c r="G38" s="2" t="n"/>
      <c r="H38" s="2" t="n"/>
      <c r="I38" s="2" t="n"/>
    </row>
    <row r="39" ht="15.75" customHeight="1" s="53">
      <c r="E39" s="2" t="n"/>
      <c r="F39" s="2" t="n"/>
      <c r="G39" s="2" t="n"/>
      <c r="H39" s="2" t="n"/>
      <c r="I39" s="2" t="n"/>
    </row>
    <row r="40" ht="15.75" customHeight="1" s="53">
      <c r="E40" s="2" t="n"/>
      <c r="F40" s="2" t="n"/>
      <c r="G40" s="2" t="n"/>
      <c r="H40" s="2" t="n"/>
      <c r="I40" s="2" t="n"/>
    </row>
  </sheetData>
  <mergeCells count="5">
    <mergeCell ref="F3:G4"/>
    <mergeCell ref="A26:D28"/>
    <mergeCell ref="A1:D3"/>
    <mergeCell ref="A8:D10"/>
    <mergeCell ref="F8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CH999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.75" customHeight="1"/>
  <cols>
    <col width="8.6640625" customWidth="1" style="53" min="4" max="4"/>
    <col width="10.6640625" customWidth="1" style="53" min="5" max="5"/>
    <col width="18.1640625" customWidth="1" style="53" min="6" max="6"/>
    <col width="13.33203125" customWidth="1" style="53" min="7" max="7"/>
    <col width="14.5" customWidth="1" style="53" min="8" max="8"/>
    <col width="14.6640625" customWidth="1" style="53" min="9" max="9"/>
    <col width="14.5" customWidth="1" style="53" min="10" max="11"/>
    <col width="14.6640625" customWidth="1" style="53" min="14" max="14"/>
    <col width="13.33203125" customWidth="1" style="53" min="16" max="16"/>
    <col width="15.1640625" customWidth="1" style="53" min="17" max="17"/>
    <col width="18" customWidth="1" style="53" min="18" max="19"/>
    <col width="14.6640625" customWidth="1" style="53" min="20" max="20"/>
    <col width="18" customWidth="1" style="53" min="21" max="21"/>
    <col width="22.1640625" customWidth="1" style="53" min="22" max="23"/>
    <col width="18.5" customWidth="1" style="53" min="24" max="24"/>
    <col width="24.6640625" customWidth="1" style="53" min="25" max="25"/>
    <col width="14.83203125" customWidth="1" style="53" min="26" max="26"/>
    <col width="18.5" customWidth="1" style="53" min="27" max="27"/>
    <col width="18.6640625" customWidth="1" style="53" min="28" max="28"/>
    <col width="15.5" customWidth="1" style="53" min="30" max="30"/>
    <col width="20.6640625" customWidth="1" style="53" min="31" max="31"/>
    <col width="21.5" customWidth="1" style="53" min="32" max="33"/>
    <col width="15.1640625" customWidth="1" style="53" min="34" max="34"/>
    <col width="13.1640625" customWidth="1" style="53" min="35" max="35"/>
    <col width="16.1640625" customWidth="1" style="53" min="36" max="36"/>
    <col width="13.83203125" customWidth="1" style="53" min="37" max="37"/>
  </cols>
  <sheetData>
    <row r="1" ht="18.75" customHeight="1" s="53">
      <c r="A1" s="20" t="n"/>
      <c r="B1" s="20" t="inlineStr">
        <is>
          <t>chatnge prepaycurve you cant prepay in the last month</t>
        </is>
      </c>
      <c r="C1" s="20" t="n"/>
      <c r="D1" s="21" t="n"/>
      <c r="E1" s="21" t="n"/>
      <c r="F1" s="21" t="n"/>
      <c r="G1" s="22" t="inlineStr">
        <is>
          <t>Add floating</t>
        </is>
      </c>
      <c r="H1" s="23" t="n"/>
      <c r="I1" s="23" t="n"/>
      <c r="J1" s="21" t="n"/>
      <c r="K1" s="21" t="n"/>
      <c r="L1" s="21" t="n"/>
      <c r="M1" s="21" t="n"/>
      <c r="N1" s="21" t="n"/>
      <c r="O1" s="21" t="n"/>
      <c r="P1" s="21" t="n"/>
      <c r="Q1" s="21" t="n"/>
      <c r="R1" s="21" t="n"/>
      <c r="S1" s="21" t="n"/>
      <c r="T1" s="21" t="n"/>
      <c r="U1" s="21" t="n"/>
      <c r="V1" s="24" t="n"/>
      <c r="W1" s="24" t="inlineStr">
        <is>
          <t>***Needs fix****</t>
        </is>
      </c>
      <c r="X1" s="25" t="n"/>
      <c r="Y1" s="25" t="inlineStr">
        <is>
          <t>amoritization factor and acctual amort arent being used</t>
        </is>
      </c>
      <c r="Z1" s="21" t="n"/>
      <c r="AA1" s="21" t="n"/>
      <c r="AB1" s="21" t="inlineStr">
        <is>
          <t>last month fix shouldnt be neg add statment to put to 0</t>
        </is>
      </c>
      <c r="AC1" s="21" t="n"/>
      <c r="AD1" s="21" t="n"/>
      <c r="AE1" s="21" t="n"/>
      <c r="AF1" s="26" t="n"/>
      <c r="AG1" s="21" t="n"/>
      <c r="AH1" s="21" t="n"/>
      <c r="AI1" s="27" t="n"/>
      <c r="AJ1" s="21" t="n"/>
      <c r="AK1" s="21" t="n"/>
      <c r="AL1" s="21" t="n"/>
      <c r="AM1" s="21" t="n"/>
      <c r="AN1" s="21" t="n"/>
      <c r="AO1" s="21" t="n"/>
      <c r="AP1" s="21" t="n"/>
      <c r="AQ1" s="21" t="n"/>
      <c r="AR1" s="21" t="n"/>
      <c r="AS1" s="21" t="n"/>
      <c r="AT1" s="21" t="n"/>
      <c r="AU1" s="21" t="n"/>
      <c r="AV1" s="21" t="n"/>
      <c r="AW1" s="21" t="n"/>
      <c r="AX1" s="21" t="n"/>
      <c r="AY1" s="21" t="n"/>
      <c r="AZ1" s="21" t="n"/>
      <c r="BA1" s="21" t="n"/>
      <c r="BB1" s="21" t="n"/>
      <c r="BC1" s="21" t="n"/>
      <c r="BD1" s="21" t="n"/>
      <c r="BE1" s="21" t="n"/>
      <c r="BF1" s="21" t="n"/>
      <c r="BG1" s="21" t="n"/>
      <c r="BH1" s="21" t="n"/>
      <c r="BI1" s="21" t="n"/>
      <c r="BJ1" s="21" t="n"/>
      <c r="BK1" s="21" t="n"/>
      <c r="BL1" s="21" t="n"/>
      <c r="BM1" s="21" t="n"/>
      <c r="BN1" s="21" t="n"/>
      <c r="BO1" s="21" t="n"/>
      <c r="BP1" s="21" t="n"/>
      <c r="BQ1" s="21" t="n"/>
      <c r="BR1" s="21" t="n"/>
      <c r="BS1" s="21" t="n"/>
      <c r="BT1" s="21" t="n"/>
      <c r="BU1" s="21" t="n"/>
      <c r="BV1" s="21" t="n"/>
      <c r="BW1" s="21" t="n"/>
      <c r="BX1" s="21" t="n"/>
      <c r="BY1" s="21" t="n"/>
      <c r="BZ1" s="21" t="n"/>
      <c r="CA1" s="21" t="n"/>
      <c r="CB1" s="21" t="n"/>
      <c r="CC1" s="21" t="n"/>
      <c r="CD1" s="21" t="n"/>
      <c r="CE1" s="21" t="n"/>
      <c r="CF1" s="21" t="n"/>
      <c r="CG1" s="21" t="n"/>
      <c r="CH1" s="21" t="n"/>
    </row>
    <row r="2" ht="48.75" customHeight="1" s="53">
      <c r="A2" s="57" t="inlineStr">
        <is>
          <t>Day Count</t>
        </is>
      </c>
      <c r="D2" s="25" t="n"/>
      <c r="E2" s="25" t="n"/>
      <c r="F2" s="58" t="inlineStr">
        <is>
          <t>National Amoritization Table</t>
        </is>
      </c>
      <c r="L2" s="25" t="n"/>
      <c r="M2" s="25" t="n"/>
      <c r="N2" s="57" t="inlineStr">
        <is>
          <t>Actual Amoritization Table</t>
        </is>
      </c>
      <c r="AI2" s="28" t="n"/>
      <c r="AJ2" s="57" t="inlineStr">
        <is>
          <t>Pricing</t>
        </is>
      </c>
      <c r="AL2" s="25" t="n"/>
      <c r="AM2" s="25" t="n"/>
      <c r="AN2" s="25" t="n"/>
      <c r="AO2" s="25" t="n"/>
      <c r="AP2" s="25" t="n"/>
      <c r="AQ2" s="25" t="n"/>
      <c r="AR2" s="25" t="n"/>
      <c r="AS2" s="25" t="n"/>
      <c r="AT2" s="25" t="n"/>
      <c r="AU2" s="25" t="n"/>
      <c r="AV2" s="25" t="n"/>
      <c r="AW2" s="25" t="n"/>
      <c r="AX2" s="25" t="n"/>
      <c r="AY2" s="25" t="n"/>
      <c r="AZ2" s="25" t="n"/>
      <c r="BA2" s="25" t="n"/>
      <c r="BB2" s="25" t="n"/>
      <c r="BC2" s="25" t="n"/>
      <c r="BD2" s="25" t="n"/>
      <c r="BE2" s="25" t="n"/>
      <c r="BF2" s="25" t="n"/>
      <c r="BG2" s="25" t="n"/>
      <c r="BH2" s="25" t="n"/>
      <c r="BI2" s="25" t="n"/>
      <c r="BJ2" s="25" t="n"/>
      <c r="BK2" s="25" t="n"/>
      <c r="BL2" s="25" t="n"/>
      <c r="BM2" s="25" t="n"/>
      <c r="BN2" s="25" t="n"/>
      <c r="BO2" s="25" t="n"/>
      <c r="BP2" s="25" t="n"/>
      <c r="BQ2" s="25" t="n"/>
      <c r="BR2" s="25" t="n"/>
      <c r="BS2" s="25" t="n"/>
      <c r="BT2" s="25" t="n"/>
      <c r="BU2" s="25" t="n"/>
      <c r="BV2" s="25" t="n"/>
      <c r="BW2" s="25" t="n"/>
      <c r="BX2" s="25" t="n"/>
      <c r="BY2" s="25" t="n"/>
      <c r="BZ2" s="25" t="n"/>
      <c r="CA2" s="25" t="n"/>
      <c r="CB2" s="25" t="n"/>
      <c r="CC2" s="25" t="n"/>
      <c r="CD2" s="25" t="n"/>
      <c r="CE2" s="25" t="n"/>
      <c r="CF2" s="25" t="n"/>
      <c r="CG2" s="25" t="n"/>
      <c r="CH2" s="25" t="n"/>
    </row>
    <row r="3" ht="39" customHeight="1" s="53">
      <c r="A3" s="29" t="inlineStr">
        <is>
          <t>Term</t>
        </is>
      </c>
      <c r="B3" s="29" t="inlineStr">
        <is>
          <t>Date</t>
        </is>
      </c>
      <c r="C3" s="29" t="inlineStr">
        <is>
          <t>Day Adj.</t>
        </is>
      </c>
      <c r="D3" s="30" t="inlineStr">
        <is>
          <t>***Day adj needs fix***</t>
        </is>
      </c>
      <c r="E3" s="30" t="n"/>
      <c r="F3" s="29" t="inlineStr">
        <is>
          <t>Begining Ballance</t>
        </is>
      </c>
      <c r="G3" s="29" t="inlineStr">
        <is>
          <t>Interest Rate</t>
        </is>
      </c>
      <c r="H3" s="29" t="inlineStr">
        <is>
          <t>Payment</t>
        </is>
      </c>
      <c r="I3" s="29" t="inlineStr">
        <is>
          <t>Interest</t>
        </is>
      </c>
      <c r="J3" s="29" t="inlineStr">
        <is>
          <t>Principal</t>
        </is>
      </c>
      <c r="K3" s="29" t="inlineStr">
        <is>
          <t>Ending Bal.</t>
        </is>
      </c>
      <c r="L3" s="30" t="n"/>
      <c r="M3" s="30" t="n"/>
      <c r="N3" s="29" t="inlineStr">
        <is>
          <t>Begining Bal.</t>
        </is>
      </c>
      <c r="O3" s="29" t="inlineStr">
        <is>
          <t>Default Rate</t>
        </is>
      </c>
      <c r="P3" s="29" t="inlineStr">
        <is>
          <t>New Defaults</t>
        </is>
      </c>
      <c r="Q3" s="29" t="inlineStr">
        <is>
          <t>Involentary Prepayments</t>
        </is>
      </c>
      <c r="R3" s="29" t="inlineStr">
        <is>
          <t>Net Loss From Defaults</t>
        </is>
      </c>
      <c r="S3" s="29" t="inlineStr">
        <is>
          <t>Nondefaulted Bal.</t>
        </is>
      </c>
      <c r="T3" s="29" t="inlineStr">
        <is>
          <t>Non Defaulted Bal As %</t>
        </is>
      </c>
      <c r="U3" s="29" t="inlineStr">
        <is>
          <t>Amoritization Factor</t>
        </is>
      </c>
      <c r="V3" s="29" t="inlineStr">
        <is>
          <t>*Test Normal Principle</t>
        </is>
      </c>
      <c r="W3" s="29" t="inlineStr">
        <is>
          <t>Acc. Monthly Payment</t>
        </is>
      </c>
      <c r="X3" s="29" t="inlineStr">
        <is>
          <t>Sceduled Interest</t>
        </is>
      </c>
      <c r="Y3" s="29" t="inlineStr">
        <is>
          <t>Sceduled Principal</t>
        </is>
      </c>
      <c r="Z3" s="29" t="inlineStr">
        <is>
          <t>CPR Curve</t>
        </is>
      </c>
      <c r="AA3" s="29" t="inlineStr">
        <is>
          <t>Volentary Prepay</t>
        </is>
      </c>
      <c r="AB3" s="29" t="inlineStr">
        <is>
          <t>Actual Amort.</t>
        </is>
      </c>
      <c r="AC3" s="29" t="inlineStr">
        <is>
          <t>Interest Rate</t>
        </is>
      </c>
      <c r="AD3" s="29" t="inlineStr">
        <is>
          <t>Actual Interest</t>
        </is>
      </c>
      <c r="AE3" s="31" t="inlineStr">
        <is>
          <t>S Collateral Cash Flow</t>
        </is>
      </c>
      <c r="AF3" s="32" t="inlineStr">
        <is>
          <t>*Test Total Cash</t>
        </is>
      </c>
      <c r="AG3" s="31" t="inlineStr">
        <is>
          <t>S Collateral Cash Flow as % of Initial Asset Bal.</t>
        </is>
      </c>
      <c r="AH3" s="29" t="inlineStr">
        <is>
          <t>Ending Bal.</t>
        </is>
      </c>
      <c r="AI3" s="33" t="n"/>
      <c r="AJ3" s="29" t="inlineStr">
        <is>
          <t>Portfolio Discount Factor</t>
        </is>
      </c>
      <c r="AK3" s="29" t="inlineStr">
        <is>
          <t xml:space="preserve">Present Value </t>
        </is>
      </c>
      <c r="AL3" s="30" t="n"/>
      <c r="AM3" s="30" t="inlineStr">
        <is>
          <t>Present Val. Check</t>
        </is>
      </c>
      <c r="AN3" s="30" t="n"/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  <c r="AX3" s="30" t="n"/>
      <c r="AY3" s="30" t="n"/>
      <c r="AZ3" s="30" t="n"/>
      <c r="BA3" s="30" t="n"/>
      <c r="BB3" s="30" t="n"/>
      <c r="BC3" s="30" t="n"/>
      <c r="BD3" s="30" t="n"/>
      <c r="BE3" s="30" t="n"/>
      <c r="BF3" s="30" t="n"/>
      <c r="BG3" s="30" t="n"/>
      <c r="BH3" s="30" t="n"/>
      <c r="BI3" s="30" t="n"/>
      <c r="BJ3" s="30" t="n"/>
      <c r="BK3" s="30" t="n"/>
      <c r="BL3" s="30" t="n"/>
      <c r="BM3" s="30" t="n"/>
      <c r="BN3" s="30" t="n"/>
      <c r="BO3" s="30" t="n"/>
      <c r="BP3" s="30" t="n"/>
      <c r="BQ3" s="30" t="n"/>
      <c r="BR3" s="30" t="n"/>
      <c r="BS3" s="30" t="n"/>
      <c r="BT3" s="30" t="n"/>
      <c r="BU3" s="30" t="n"/>
      <c r="BV3" s="30" t="n"/>
      <c r="BW3" s="30" t="n"/>
      <c r="BX3" s="30" t="n"/>
      <c r="BY3" s="30" t="n"/>
      <c r="BZ3" s="30" t="n"/>
      <c r="CA3" s="30" t="n"/>
      <c r="CB3" s="30" t="n"/>
      <c r="CC3" s="30" t="n"/>
      <c r="CD3" s="30" t="n"/>
      <c r="CE3" s="30" t="n"/>
      <c r="CF3" s="30" t="n"/>
      <c r="CG3" s="30" t="n"/>
      <c r="CH3" s="30" t="n"/>
    </row>
    <row r="4" ht="13" customHeight="1" s="53">
      <c r="A4" s="2" t="n">
        <v>0</v>
      </c>
      <c r="B4" s="34">
        <f>Inputs!B5</f>
        <v/>
      </c>
      <c r="C4" s="3">
        <f>C5</f>
        <v/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5">
        <f>Inputs!B13</f>
        <v/>
      </c>
      <c r="T4" s="19" t="n"/>
      <c r="U4" s="19">
        <f>K4/$K$4</f>
        <v/>
      </c>
      <c r="W4" s="3" t="inlineStr">
        <is>
          <t>swap out 100 month for 360</t>
        </is>
      </c>
      <c r="AB4" s="3" t="n"/>
      <c r="AF4" s="11" t="n"/>
      <c r="AH4" s="35">
        <f>K4</f>
        <v/>
      </c>
      <c r="AJ4" s="19" t="n">
        <v>1</v>
      </c>
    </row>
    <row r="5" ht="13" customHeight="1" s="53">
      <c r="A5" s="3" t="n">
        <v>1</v>
      </c>
      <c r="B5" s="34">
        <f>Inputs!B6</f>
        <v/>
      </c>
      <c r="C5" s="3" t="inlineStr"/>
      <c r="F5" s="35">
        <f>K4</f>
        <v/>
      </c>
      <c r="G5" s="3">
        <f>IF(Inputs!B15="Fixed",Inputs!$B$16, "Not Implemented Yet")</f>
        <v/>
      </c>
      <c r="H5" s="3">
        <f>IF(Inputs!$B$15="Fixed", IF(K4&gt;H4, -PMT(G5*C5, 360/Inputs!$D$6, Inputs!$B$13), 0), "NOT AVALABLE RN")</f>
        <v/>
      </c>
      <c r="I5" s="3">
        <f>C5*F5*G5</f>
        <v/>
      </c>
      <c r="J5" s="3">
        <f>H5-I5</f>
        <v/>
      </c>
      <c r="K5" s="3">
        <f>F5-J5</f>
        <v/>
      </c>
      <c r="N5" s="35">
        <f>K4</f>
        <v/>
      </c>
      <c r="O5" s="19">
        <f>VLOOKUP(A5,Curves!$B$3:'Curves'!$D$15,3)/(VLOOKUP(A5,Curves!$B$3:'Curves'!$D$15,2)-(VLOOKUP(A5,Curves!$B$3:'Curves'!$D$15,1)-1))</f>
        <v/>
      </c>
      <c r="P5" s="35">
        <f>MIN(N5,(O5*Inputs!$B$35)*$N$5)</f>
        <v/>
      </c>
      <c r="Q5" s="3">
        <f>IF(ISERROR(Inputs!$B$32*OFFSET(P5,-Inputs!$B$33,0)),0,Inputs!$B$32*OFFSET(P5,-Inputs!$B$33,0))</f>
        <v/>
      </c>
      <c r="R5" s="3">
        <f>IF(ISERROR((1-Inputs!$B$32)*OFFSET(P5,-Inputs!$B$33,0)),0,(1-Inputs!$B$32)*OFFSET(P5,-Inputs!$B$33,0))</f>
        <v/>
      </c>
      <c r="S5" s="35">
        <f>N5-P5</f>
        <v/>
      </c>
      <c r="T5" s="19">
        <f>S5/Inputs!$B$13</f>
        <v/>
      </c>
      <c r="U5" s="19">
        <f>K5/$K$4</f>
        <v/>
      </c>
      <c r="V5" s="3">
        <f>-PMT(AC5*C5,Inputs!$B$20-A5+1,S5)-X5</f>
        <v/>
      </c>
      <c r="W5" s="3">
        <f>IF(A5&lt;Inputs!$B$23-Inputs!$B$24,0,IF(A5&lt;Inputs!$B$22-Inputs!$B$24,S5*AC5/12,IF(ISERROR(-PMT(AC5/12,Inputs!$B$20+1-A5-Inputs!$B$24,S5)),0,-PMT(AC5/12,Inputs!$B$20+1-A5-Inputs!$B$24,S5)+IF(A5=Inputs!$B$21-Inputs!$B$24,AC5+PMT(AC5/12,Inputs!$B$20+1-A5-Inputs!$B$24,S5)+(S5*AC5/12),0))))</f>
        <v/>
      </c>
      <c r="X5" s="3">
        <f>S5*(AC5*C5)</f>
        <v/>
      </c>
      <c r="Y5" s="3">
        <f>W5-X5</f>
        <v/>
      </c>
      <c r="Z5" s="19">
        <f>VLOOKUP(A5,Curves!$B$20:'Curves'!$D$32,3)</f>
        <v/>
      </c>
      <c r="AA5" s="35">
        <f>MIN(S5,S5*(1-(1-Z5)^(1/12)))</f>
        <v/>
      </c>
      <c r="AB5" s="3">
        <f>(N5-P5)*IFERROR((1-U5/U4),0)</f>
        <v/>
      </c>
      <c r="AC5" s="36">
        <f>Inputs!$B$16</f>
        <v/>
      </c>
      <c r="AD5" s="3">
        <f>AC5*C5*(N5-P5)</f>
        <v/>
      </c>
      <c r="AE5" s="35">
        <f>X5+Y5+AA5+Q5</f>
        <v/>
      </c>
      <c r="AF5" s="11">
        <f>X5+V5+AA5+Q5</f>
        <v/>
      </c>
      <c r="AG5" s="19">
        <f>AE5/Inputs!$B$13</f>
        <v/>
      </c>
      <c r="AH5" s="35">
        <f>N5-AA5-AB5-P5</f>
        <v/>
      </c>
      <c r="AJ5" s="19">
        <f>AJ4/(1+(Inputs!$B$19)*C4)</f>
        <v/>
      </c>
      <c r="AK5" s="19">
        <f>AG5*AJ5</f>
        <v/>
      </c>
      <c r="AM5" s="19">
        <f>SUM(AK5:AK364)/360</f>
        <v/>
      </c>
      <c r="AN5" s="3" t="inlineStr">
        <is>
          <t>***Doesnt seem to mathc up with UBS model, might be due to lack of traunching***</t>
        </is>
      </c>
    </row>
    <row r="6" ht="13" customHeight="1" s="53">
      <c r="A6" s="3">
        <f>A5+1</f>
        <v/>
      </c>
      <c r="B6" s="37">
        <f>EDATE(B5, 1)</f>
        <v/>
      </c>
      <c r="C6" s="3">
        <f>C5</f>
        <v/>
      </c>
      <c r="F6" s="3">
        <f>K5</f>
        <v/>
      </c>
      <c r="G6" s="3">
        <f>IF(Inputs!$B$15="Fixed",G5, "Not Implemented Yet")</f>
        <v/>
      </c>
      <c r="H6" s="3">
        <f>IF(Inputs!$B$15="Fixed", IF(K5&gt;H5, -PMT(G6*C6, 360/Inputs!$D$6, Inputs!$B$13), 0), "NOT AVALABLE RN")</f>
        <v/>
      </c>
      <c r="I6" s="3">
        <f>C6*F6*G6</f>
        <v/>
      </c>
      <c r="J6" s="3">
        <f>H6-I6</f>
        <v/>
      </c>
      <c r="K6" s="3">
        <f>K5-J6</f>
        <v/>
      </c>
      <c r="N6" s="35">
        <f>AH5</f>
        <v/>
      </c>
      <c r="O6" s="19">
        <f>VLOOKUP(A6,Curves!$B$3:'Curves'!$D$15,3)/(VLOOKUP(A6,Curves!$B$3:'Curves'!$D$15,2)-(VLOOKUP(A6,Curves!$B$3:'Curves'!$D$15,1)-1))</f>
        <v/>
      </c>
      <c r="P6" s="35">
        <f>MIN(N6,(O6*Inputs!$B$35)*$N$5)</f>
        <v/>
      </c>
      <c r="Q6" s="3">
        <f>IF(ISERROR(Inputs!$B$32*OFFSET(P6,-Inputs!$B$33,0)),0,Inputs!$B$32*OFFSET(P6,-Inputs!$B$33,0))</f>
        <v/>
      </c>
      <c r="R6" s="3">
        <f>IF(ISERROR((1-Inputs!$B$32)*OFFSET(P6,-Inputs!$B$33,0)),0,(1-Inputs!$B$32)*OFFSET(P6,-Inputs!$B$33,0))</f>
        <v/>
      </c>
      <c r="S6" s="35">
        <f>N6-P6</f>
        <v/>
      </c>
      <c r="T6" s="19">
        <f>S6/Inputs!$B$13</f>
        <v/>
      </c>
      <c r="U6" s="19">
        <f>K6/$K$4</f>
        <v/>
      </c>
      <c r="V6" s="11">
        <f>-PMT(AC6*C6,Inputs!$B$20-A6+1,S6)-X6</f>
        <v/>
      </c>
      <c r="W6" s="11">
        <f>IF(A6&lt;Inputs!$B$23-Inputs!$B$24,0,IF(A6&lt;Inputs!$B$22-Inputs!$B$24,S6*AC6/12,IF(ISERROR(-PMT(AC6/12,Inputs!$B$20+1-A6-Inputs!$B$24,S6)),0,-PMT(AC6/12,Inputs!$B$20+1-A6-Inputs!$B$24,S6)+IF(A6=Inputs!$B$21-Inputs!$B$24,AC6+PMT(AC6/12,Inputs!$B$20+1-A6-Inputs!$B$24,S6)+(S6*AC6/12),0))))</f>
        <v/>
      </c>
      <c r="X6" s="3">
        <f>S6*(AC6*C6)</f>
        <v/>
      </c>
      <c r="Y6" s="11">
        <f>W6-X6</f>
        <v/>
      </c>
      <c r="Z6" s="19">
        <f>VLOOKUP(A6,Curves!$B$20:'Curves'!$D$32,3)</f>
        <v/>
      </c>
      <c r="AA6" s="35">
        <f>MIN(S6,S6*(1-(1-Z6)^(1/12)))</f>
        <v/>
      </c>
      <c r="AB6" s="3">
        <f>(N6-P6)*IFERROR((1-U6/U5),0)</f>
        <v/>
      </c>
      <c r="AC6" s="36">
        <f>Inputs!$B$16</f>
        <v/>
      </c>
      <c r="AD6" s="3">
        <f>AC6*C6*(N6-P6)</f>
        <v/>
      </c>
      <c r="AE6" s="11">
        <f>X6+Y6+AA6+Q6</f>
        <v/>
      </c>
      <c r="AF6" s="11">
        <f>X6+V6+AA6+Q6</f>
        <v/>
      </c>
      <c r="AG6" s="19">
        <f>AE6/Inputs!$B$13</f>
        <v/>
      </c>
      <c r="AH6" s="35">
        <f>N6-AA6-AB6-P6</f>
        <v/>
      </c>
      <c r="AJ6" s="19">
        <f>AJ5/(1+(Inputs!$B$19)*C5)</f>
        <v/>
      </c>
      <c r="AK6" s="19">
        <f>AG6*AJ6</f>
        <v/>
      </c>
    </row>
    <row r="7" ht="13" customHeight="1" s="53">
      <c r="A7" s="3">
        <f>A6+1</f>
        <v/>
      </c>
      <c r="B7" s="37">
        <f>EDATE(B6, 1)</f>
        <v/>
      </c>
      <c r="C7" s="3">
        <f>C6</f>
        <v/>
      </c>
      <c r="F7" s="3">
        <f>K6</f>
        <v/>
      </c>
      <c r="G7" s="3">
        <f>IF(Inputs!$B$15="Fixed",G6, "Not Implemented Yet")</f>
        <v/>
      </c>
      <c r="H7" s="3">
        <f>IF(Inputs!$B$15="Fixed", IF(K6&gt;H6, -PMT(G7*C7, 360/Inputs!$D$6, Inputs!$B$13), 0), "NOT AVALABLE RN")</f>
        <v/>
      </c>
      <c r="I7" s="3">
        <f>C7*F7*G7</f>
        <v/>
      </c>
      <c r="J7" s="3">
        <f>H7-I7</f>
        <v/>
      </c>
      <c r="K7" s="3">
        <f>K6-J7</f>
        <v/>
      </c>
      <c r="N7" s="35">
        <f>AH6</f>
        <v/>
      </c>
      <c r="O7" s="19">
        <f>VLOOKUP(A7,Curves!$B$3:'Curves'!$D$15,3)/(VLOOKUP(A7,Curves!$B$3:'Curves'!$D$15,2)-(VLOOKUP(A7,Curves!$B$3:'Curves'!$D$15,1)-1))</f>
        <v/>
      </c>
      <c r="P7" s="35">
        <f>MIN(N7,(O7*Inputs!$B$35)*$N$5)</f>
        <v/>
      </c>
      <c r="Q7" s="3">
        <f>IF(ISERROR(Inputs!$B$32*OFFSET(P7,-Inputs!$B$33,0)),0,Inputs!$B$32*OFFSET(P7,-Inputs!$B$33,0))</f>
        <v/>
      </c>
      <c r="R7" s="3">
        <f>IF(ISERROR((1-Inputs!$B$32)*OFFSET(P7,-Inputs!$B$33,0)),0,(1-Inputs!$B$32)*OFFSET(P7,-Inputs!$B$33,0))</f>
        <v/>
      </c>
      <c r="S7" s="35">
        <f>N7-P7</f>
        <v/>
      </c>
      <c r="T7" s="19">
        <f>S7/Inputs!$B$13</f>
        <v/>
      </c>
      <c r="U7" s="19">
        <f>K7/$K$4</f>
        <v/>
      </c>
      <c r="V7" s="11">
        <f>-PMT(AC7*C7,Inputs!$B$20-A7+1,S7)-X7</f>
        <v/>
      </c>
      <c r="W7" s="11">
        <f>IF(A7&lt;Inputs!$B$23-Inputs!$B$24,0,IF(A7&lt;Inputs!$B$22-Inputs!$B$24,S7*AC7/12,IF(ISERROR(-PMT(AC7/12,Inputs!$B$20+1-A7-Inputs!$B$24,S7)),0,-PMT(AC7/12,Inputs!$B$20+1-A7-Inputs!$B$24,S7)+IF(A7=Inputs!$B$21-Inputs!$B$24,AC7+PMT(AC7/12,Inputs!$B$20+1-A7-Inputs!$B$24,S7)+(S7*AC7/12),0))))</f>
        <v/>
      </c>
      <c r="X7" s="3">
        <f>S7*(AC7*C7)</f>
        <v/>
      </c>
      <c r="Y7" s="11">
        <f>W7-X7</f>
        <v/>
      </c>
      <c r="Z7" s="19">
        <f>VLOOKUP(A7,Curves!$B$20:'Curves'!$D$32,3)</f>
        <v/>
      </c>
      <c r="AA7" s="35">
        <f>MIN(S7,S7*(1-(1-Z7)^(1/12)))</f>
        <v/>
      </c>
      <c r="AB7" s="3">
        <f>(N7-P7)*IFERROR((1-U7/U6),0)</f>
        <v/>
      </c>
      <c r="AC7" s="36">
        <f>Inputs!$B$16</f>
        <v/>
      </c>
      <c r="AD7" s="3">
        <f>AC7*C7*(N7-P7)</f>
        <v/>
      </c>
      <c r="AE7" s="11">
        <f>X7+Y7+AA7+Q7</f>
        <v/>
      </c>
      <c r="AF7" s="11">
        <f>X7+V7+AA7+Q7</f>
        <v/>
      </c>
      <c r="AG7" s="19">
        <f>AE7/Inputs!$B$13</f>
        <v/>
      </c>
      <c r="AH7" s="35">
        <f>N7-AA7-AB7-P7</f>
        <v/>
      </c>
      <c r="AJ7" s="19">
        <f>AJ6/(1+(Inputs!$B$19)*C6)</f>
        <v/>
      </c>
      <c r="AK7" s="19">
        <f>AG7*AJ7</f>
        <v/>
      </c>
    </row>
    <row r="8" ht="13" customHeight="1" s="53">
      <c r="A8" s="3">
        <f>A7+1</f>
        <v/>
      </c>
      <c r="B8" s="37">
        <f>EDATE(B7, 1)</f>
        <v/>
      </c>
      <c r="C8" s="3">
        <f>C7</f>
        <v/>
      </c>
      <c r="F8" s="3">
        <f>K7</f>
        <v/>
      </c>
      <c r="G8" s="3">
        <f>IF(Inputs!$B$15="Fixed",G7, "Not Implemented Yet")</f>
        <v/>
      </c>
      <c r="H8" s="3">
        <f>IF(Inputs!$B$15="Fixed", IF(K7&gt;H7, -PMT(G8*C8, 360/Inputs!$D$6, Inputs!$B$13), 0), "NOT AVALABLE RN")</f>
        <v/>
      </c>
      <c r="I8" s="3">
        <f>C8*F8*G8</f>
        <v/>
      </c>
      <c r="J8" s="3">
        <f>H8-I8</f>
        <v/>
      </c>
      <c r="K8" s="3">
        <f>K7-J8</f>
        <v/>
      </c>
      <c r="N8" s="35">
        <f>AH7</f>
        <v/>
      </c>
      <c r="O8" s="19">
        <f>VLOOKUP(A8,Curves!$B$3:'Curves'!$D$15,3)/(VLOOKUP(A8,Curves!$B$3:'Curves'!$D$15,2)-(VLOOKUP(A8,Curves!$B$3:'Curves'!$D$15,1)-1))</f>
        <v/>
      </c>
      <c r="P8" s="35">
        <f>MIN(N8,(O8*Inputs!$B$35)*$N$5)</f>
        <v/>
      </c>
      <c r="Q8" s="3">
        <f>IF(ISERROR(Inputs!$B$32*OFFSET(P8,-Inputs!$B$33,0)),0,Inputs!$B$32*OFFSET(P8,-Inputs!$B$33,0))</f>
        <v/>
      </c>
      <c r="R8" s="3">
        <f>IF(ISERROR((1-Inputs!$B$32)*OFFSET(P8,-Inputs!$B$33,0)),0,(1-Inputs!$B$32)*OFFSET(P8,-Inputs!$B$33,0))</f>
        <v/>
      </c>
      <c r="S8" s="35">
        <f>N8-P8</f>
        <v/>
      </c>
      <c r="T8" s="19">
        <f>S8/Inputs!$B$13</f>
        <v/>
      </c>
      <c r="U8" s="19">
        <f>K8/$K$4</f>
        <v/>
      </c>
      <c r="V8" s="11">
        <f>-PMT(AC8*C8,Inputs!$B$20-A8+1,S8)-X8</f>
        <v/>
      </c>
      <c r="W8" s="11">
        <f>IF(A8&lt;Inputs!$B$23-Inputs!$B$24,0,IF(A8&lt;Inputs!$B$22-Inputs!$B$24,S8*AC8/12,IF(ISERROR(-PMT(AC8/12,Inputs!$B$20+1-A8-Inputs!$B$24,S8)),0,-PMT(AC8/12,Inputs!$B$20+1-A8-Inputs!$B$24,S8)+IF(A8=Inputs!$B$21-Inputs!$B$24,AC8+PMT(AC8/12,Inputs!$B$20+1-A8-Inputs!$B$24,S8)+(S8*AC8/12),0))))</f>
        <v/>
      </c>
      <c r="X8" s="3">
        <f>S8*(AC8*C8)</f>
        <v/>
      </c>
      <c r="Y8" s="11">
        <f>W8-X8</f>
        <v/>
      </c>
      <c r="Z8" s="19">
        <f>VLOOKUP(A8,Curves!$B$20:'Curves'!$D$32,3)</f>
        <v/>
      </c>
      <c r="AA8" s="35">
        <f>MIN(S8,S8*(1-(1-Z8)^(1/12)))</f>
        <v/>
      </c>
      <c r="AB8" s="3">
        <f>(N8-P8)*IFERROR((1-U8/U7),0)</f>
        <v/>
      </c>
      <c r="AC8" s="36">
        <f>Inputs!$B$16</f>
        <v/>
      </c>
      <c r="AD8" s="3">
        <f>AC8*C8*(N8-P8)</f>
        <v/>
      </c>
      <c r="AE8" s="11">
        <f>X8+Y8+AA8+Q8</f>
        <v/>
      </c>
      <c r="AF8" s="11">
        <f>X8+V8+AA8+Q8</f>
        <v/>
      </c>
      <c r="AG8" s="19">
        <f>AE8/Inputs!$B$13</f>
        <v/>
      </c>
      <c r="AH8" s="35">
        <f>N8-AA8-AB8-P8</f>
        <v/>
      </c>
      <c r="AJ8" s="19">
        <f>AJ7/(1+(Inputs!$B$19)*C7)</f>
        <v/>
      </c>
      <c r="AK8" s="19">
        <f>AG8*AJ8</f>
        <v/>
      </c>
    </row>
    <row r="9" ht="13" customHeight="1" s="53">
      <c r="A9" s="3">
        <f>A8+1</f>
        <v/>
      </c>
      <c r="B9" s="37">
        <f>EDATE(B8, 1)</f>
        <v/>
      </c>
      <c r="C9" s="3">
        <f>C8</f>
        <v/>
      </c>
      <c r="F9" s="3">
        <f>K8</f>
        <v/>
      </c>
      <c r="G9" s="3">
        <f>IF(Inputs!$B$15="Fixed",G8, "Not Implemented Yet")</f>
        <v/>
      </c>
      <c r="H9" s="3">
        <f>IF(Inputs!$B$15="Fixed", IF(K8&gt;H8, -PMT(G9*C9, 360/Inputs!$D$6, Inputs!$B$13), 0), "NOT AVALABLE RN")</f>
        <v/>
      </c>
      <c r="I9" s="3">
        <f>C9*F9*G9</f>
        <v/>
      </c>
      <c r="J9" s="3">
        <f>H9-I9</f>
        <v/>
      </c>
      <c r="K9" s="3">
        <f>K8-J9</f>
        <v/>
      </c>
      <c r="N9" s="35">
        <f>AH8</f>
        <v/>
      </c>
      <c r="O9" s="19">
        <f>VLOOKUP(A9,Curves!$B$3:'Curves'!$D$15,3)/(VLOOKUP(A9,Curves!$B$3:'Curves'!$D$15,2)-(VLOOKUP(A9,Curves!$B$3:'Curves'!$D$15,1)-1))</f>
        <v/>
      </c>
      <c r="P9" s="35">
        <f>MIN(N9,(O9*Inputs!$B$35)*$N$5)</f>
        <v/>
      </c>
      <c r="Q9" s="3">
        <f>IF(ISERROR(Inputs!$B$32*OFFSET(P9,-Inputs!$B$33,0)),0,Inputs!$B$32*OFFSET(P9,-Inputs!$B$33,0))</f>
        <v/>
      </c>
      <c r="R9" s="3">
        <f>IF(ISERROR((1-Inputs!$B$32)*OFFSET(P9,-Inputs!$B$33,0)),0,(1-Inputs!$B$32)*OFFSET(P9,-Inputs!$B$33,0))</f>
        <v/>
      </c>
      <c r="S9" s="35">
        <f>N9-P9</f>
        <v/>
      </c>
      <c r="T9" s="19">
        <f>S9/Inputs!$B$13</f>
        <v/>
      </c>
      <c r="U9" s="19">
        <f>K9/$K$4</f>
        <v/>
      </c>
      <c r="V9" s="11">
        <f>-PMT(AC9*C9,Inputs!$B$20-A9+1,S9)-X9</f>
        <v/>
      </c>
      <c r="W9" s="11">
        <f>IF(A9&lt;Inputs!$B$23-Inputs!$B$24,0,IF(A9&lt;Inputs!$B$22-Inputs!$B$24,S9*AC9/12,IF(ISERROR(-PMT(AC9/12,Inputs!$B$20+1-A9-Inputs!$B$24,S9)),0,-PMT(AC9/12,Inputs!$B$20+1-A9-Inputs!$B$24,S9)+IF(A9=Inputs!$B$21-Inputs!$B$24,AC9+PMT(AC9/12,Inputs!$B$20+1-A9-Inputs!$B$24,S9)+(S9*AC9/12),0))))</f>
        <v/>
      </c>
      <c r="X9" s="3">
        <f>S9*(AC9*C9)</f>
        <v/>
      </c>
      <c r="Y9" s="11">
        <f>W9-X9</f>
        <v/>
      </c>
      <c r="Z9" s="19">
        <f>VLOOKUP(A9,Curves!$B$20:'Curves'!$D$32,3)</f>
        <v/>
      </c>
      <c r="AA9" s="35">
        <f>MIN(S9,S9*(1-(1-Z9)^(1/12)))</f>
        <v/>
      </c>
      <c r="AB9" s="3">
        <f>(N9-P9)*IFERROR((1-U9/U8),0)</f>
        <v/>
      </c>
      <c r="AC9" s="36">
        <f>Inputs!$B$16</f>
        <v/>
      </c>
      <c r="AD9" s="3">
        <f>AC9*C9*(N9-P9)</f>
        <v/>
      </c>
      <c r="AE9" s="11">
        <f>X9+Y9+AA9+Q9</f>
        <v/>
      </c>
      <c r="AF9" s="11">
        <f>X9+V9+AA9+Q9</f>
        <v/>
      </c>
      <c r="AG9" s="19">
        <f>AE9/Inputs!$B$13</f>
        <v/>
      </c>
      <c r="AH9" s="35">
        <f>N9-AA9-AB9-P9</f>
        <v/>
      </c>
      <c r="AJ9" s="19">
        <f>AJ8/(1+(Inputs!$B$19)*C8)</f>
        <v/>
      </c>
      <c r="AK9" s="19">
        <f>AG9*AJ9</f>
        <v/>
      </c>
    </row>
    <row r="10" ht="13" customHeight="1" s="53">
      <c r="A10" s="3">
        <f>A9+1</f>
        <v/>
      </c>
      <c r="B10" s="37">
        <f>EDATE(B9, 1)</f>
        <v/>
      </c>
      <c r="C10" s="3">
        <f>C9</f>
        <v/>
      </c>
      <c r="F10" s="3">
        <f>K9</f>
        <v/>
      </c>
      <c r="G10" s="3">
        <f>IF(Inputs!$B$15="Fixed",G9, "Not Implemented Yet")</f>
        <v/>
      </c>
      <c r="H10" s="3">
        <f>IF(Inputs!$B$15="Fixed", IF(K9&gt;H9, -PMT(G10*C10, 360/Inputs!$D$6, Inputs!$B$13), 0), "NOT AVALABLE RN")</f>
        <v/>
      </c>
      <c r="I10" s="3">
        <f>C10*F10*G10</f>
        <v/>
      </c>
      <c r="J10" s="3">
        <f>H10-I10</f>
        <v/>
      </c>
      <c r="K10" s="3">
        <f>K9-J10</f>
        <v/>
      </c>
      <c r="N10" s="35">
        <f>AH9</f>
        <v/>
      </c>
      <c r="O10" s="19">
        <f>VLOOKUP(A10,Curves!$B$3:'Curves'!$D$15,3)/(VLOOKUP(A10,Curves!$B$3:'Curves'!$D$15,2)-(VLOOKUP(A10,Curves!$B$3:'Curves'!$D$15,1)-1))</f>
        <v/>
      </c>
      <c r="P10" s="35">
        <f>MIN(N10,(O10*Inputs!$B$35)*$N$5)</f>
        <v/>
      </c>
      <c r="Q10" s="3">
        <f>IF(ISERROR(Inputs!$B$32*OFFSET(P10,-Inputs!$B$33,0)),0,Inputs!$B$32*OFFSET(P10,-Inputs!$B$33,0))</f>
        <v/>
      </c>
      <c r="R10" s="3">
        <f>IF(ISERROR((1-Inputs!$B$32)*OFFSET(P10,-Inputs!$B$33,0)),0,(1-Inputs!$B$32)*OFFSET(P10,-Inputs!$B$33,0))</f>
        <v/>
      </c>
      <c r="S10" s="35">
        <f>N10-P10</f>
        <v/>
      </c>
      <c r="T10" s="19">
        <f>S10/Inputs!$B$13</f>
        <v/>
      </c>
      <c r="U10" s="19">
        <f>K10/$K$4</f>
        <v/>
      </c>
      <c r="V10" s="11">
        <f>-PMT(AC10*C10,Inputs!$B$20-A10+1,S10)-X10</f>
        <v/>
      </c>
      <c r="W10" s="11">
        <f>IF(A10&lt;Inputs!$B$23-Inputs!$B$24,0,IF(A10&lt;Inputs!$B$22-Inputs!$B$24,S10*AC10/12,IF(ISERROR(-PMT(AC10/12,Inputs!$B$20+1-A10-Inputs!$B$24,S10)),0,-PMT(AC10/12,Inputs!$B$20+1-A10-Inputs!$B$24,S10)+IF(A10=Inputs!$B$21-Inputs!$B$24,AC10+PMT(AC10/12,Inputs!$B$20+1-A10-Inputs!$B$24,S10)+(S10*AC10/12),0))))</f>
        <v/>
      </c>
      <c r="X10" s="3">
        <f>S10*(AC10*C10)</f>
        <v/>
      </c>
      <c r="Y10" s="11">
        <f>W10-X10</f>
        <v/>
      </c>
      <c r="Z10" s="19">
        <f>VLOOKUP(A10,Curves!$B$20:'Curves'!$D$32,3)</f>
        <v/>
      </c>
      <c r="AA10" s="35">
        <f>MIN(S10,S10*(1-(1-Z10)^(1/12)))</f>
        <v/>
      </c>
      <c r="AB10" s="3">
        <f>(N10-P10)*IFERROR((1-U10/U9),0)</f>
        <v/>
      </c>
      <c r="AC10" s="36">
        <f>Inputs!$B$16</f>
        <v/>
      </c>
      <c r="AD10" s="3">
        <f>AC10*C10*(N10-P10)</f>
        <v/>
      </c>
      <c r="AE10" s="11">
        <f>X10+Y10+AA10+Q10</f>
        <v/>
      </c>
      <c r="AF10" s="11">
        <f>X10+V10+AA10+Q10</f>
        <v/>
      </c>
      <c r="AG10" s="19">
        <f>AE10/Inputs!$B$13</f>
        <v/>
      </c>
      <c r="AH10" s="35">
        <f>N10-AA10-AB10-P10</f>
        <v/>
      </c>
      <c r="AJ10" s="19">
        <f>AJ9/(1+(Inputs!$B$19)*C9)</f>
        <v/>
      </c>
      <c r="AK10" s="19">
        <f>AG10*AJ10</f>
        <v/>
      </c>
    </row>
    <row r="11" ht="13" customHeight="1" s="53">
      <c r="A11" s="3">
        <f>A10+1</f>
        <v/>
      </c>
      <c r="B11" s="37">
        <f>EDATE(B10, 1)</f>
        <v/>
      </c>
      <c r="C11" s="3">
        <f>C10</f>
        <v/>
      </c>
      <c r="F11" s="3">
        <f>K10</f>
        <v/>
      </c>
      <c r="G11" s="3">
        <f>IF(Inputs!$B$15="Fixed",G10, "Not Implemented Yet")</f>
        <v/>
      </c>
      <c r="H11" s="3">
        <f>IF(Inputs!$B$15="Fixed", IF(K10&gt;H10, -PMT(G11*C11, 360/Inputs!$D$6, Inputs!$B$13), 0), "NOT AVALABLE RN")</f>
        <v/>
      </c>
      <c r="I11" s="3">
        <f>C11*F11*G11</f>
        <v/>
      </c>
      <c r="J11" s="3">
        <f>H11-I11</f>
        <v/>
      </c>
      <c r="K11" s="3">
        <f>K10-J11</f>
        <v/>
      </c>
      <c r="N11" s="35">
        <f>AH10</f>
        <v/>
      </c>
      <c r="O11" s="19">
        <f>VLOOKUP(A11,Curves!$B$3:'Curves'!$D$15,3)/(VLOOKUP(A11,Curves!$B$3:'Curves'!$D$15,2)-(VLOOKUP(A11,Curves!$B$3:'Curves'!$D$15,1)-1))</f>
        <v/>
      </c>
      <c r="P11" s="35">
        <f>MIN(N11,(O11*Inputs!$B$35)*$N$5)</f>
        <v/>
      </c>
      <c r="Q11" s="3">
        <f>IF(ISERROR(Inputs!$B$32*OFFSET(P11,-Inputs!$B$33,0)),0,Inputs!$B$32*OFFSET(P11,-Inputs!$B$33,0))</f>
        <v/>
      </c>
      <c r="R11" s="3">
        <f>IF(ISERROR((1-Inputs!$B$32)*OFFSET(P11,-Inputs!$B$33,0)),0,(1-Inputs!$B$32)*OFFSET(P11,-Inputs!$B$33,0))</f>
        <v/>
      </c>
      <c r="S11" s="35">
        <f>N11-P11</f>
        <v/>
      </c>
      <c r="T11" s="19">
        <f>S11/Inputs!$B$13</f>
        <v/>
      </c>
      <c r="U11" s="19">
        <f>K11/$K$4</f>
        <v/>
      </c>
      <c r="V11" s="11">
        <f>-PMT(AC11*C11,Inputs!$B$20-A11+1,S11)-X11</f>
        <v/>
      </c>
      <c r="W11" s="11">
        <f>IF(A11&lt;Inputs!$B$23-Inputs!$B$24,0,IF(A11&lt;Inputs!$B$22-Inputs!$B$24,S11*AC11/12,IF(ISERROR(-PMT(AC11/12,Inputs!$B$20+1-A11-Inputs!$B$24,S11)),0,-PMT(AC11/12,Inputs!$B$20+1-A11-Inputs!$B$24,S11)+IF(A11=Inputs!$B$21-Inputs!$B$24,AC11+PMT(AC11/12,Inputs!$B$20+1-A11-Inputs!$B$24,S11)+(S11*AC11/12),0))))</f>
        <v/>
      </c>
      <c r="X11" s="3">
        <f>S11*(AC11*C11)</f>
        <v/>
      </c>
      <c r="Y11" s="11">
        <f>W11-X11</f>
        <v/>
      </c>
      <c r="Z11" s="19">
        <f>VLOOKUP(A11,Curves!$B$20:'Curves'!$D$32,3)</f>
        <v/>
      </c>
      <c r="AA11" s="35">
        <f>MIN(S11,S11*(1-(1-Z11)^(1/12)))</f>
        <v/>
      </c>
      <c r="AB11" s="3">
        <f>(N11-P11)*IFERROR((1-U11/U10),0)</f>
        <v/>
      </c>
      <c r="AC11" s="36">
        <f>Inputs!$B$16</f>
        <v/>
      </c>
      <c r="AD11" s="3">
        <f>AC11*C11*(N11-P11)</f>
        <v/>
      </c>
      <c r="AE11" s="11">
        <f>X11+Y11+AA11+Q11</f>
        <v/>
      </c>
      <c r="AF11" s="11">
        <f>X11+V11+AA11+Q11</f>
        <v/>
      </c>
      <c r="AG11" s="19">
        <f>AE11/Inputs!$B$13</f>
        <v/>
      </c>
      <c r="AH11" s="35">
        <f>N11-AA11-AB11-P11</f>
        <v/>
      </c>
      <c r="AJ11" s="19">
        <f>AJ10/(1+(Inputs!$B$19)*C10)</f>
        <v/>
      </c>
      <c r="AK11" s="19">
        <f>AG11*AJ11</f>
        <v/>
      </c>
    </row>
    <row r="12" ht="13" customHeight="1" s="53">
      <c r="A12" s="3">
        <f>A11+1</f>
        <v/>
      </c>
      <c r="B12" s="37">
        <f>EDATE(B11, 1)</f>
        <v/>
      </c>
      <c r="C12" s="3">
        <f>C11</f>
        <v/>
      </c>
      <c r="F12" s="3">
        <f>K11</f>
        <v/>
      </c>
      <c r="G12" s="3">
        <f>IF(Inputs!$B$15="Fixed",G11, "Not Implemented Yet")</f>
        <v/>
      </c>
      <c r="H12" s="3">
        <f>IF(Inputs!$B$15="Fixed", IF(K11&gt;H11, -PMT(G12*C12, 360/Inputs!$D$6, Inputs!$B$13), 0), "NOT AVALABLE RN")</f>
        <v/>
      </c>
      <c r="I12" s="3">
        <f>C12*F12*G12</f>
        <v/>
      </c>
      <c r="J12" s="3">
        <f>H12-I12</f>
        <v/>
      </c>
      <c r="K12" s="3">
        <f>K11-J12</f>
        <v/>
      </c>
      <c r="N12" s="35">
        <f>AH11</f>
        <v/>
      </c>
      <c r="O12" s="19">
        <f>VLOOKUP(A12,Curves!$B$3:'Curves'!$D$15,3)/(VLOOKUP(A12,Curves!$B$3:'Curves'!$D$15,2)-(VLOOKUP(A12,Curves!$B$3:'Curves'!$D$15,1)-1))</f>
        <v/>
      </c>
      <c r="P12" s="35">
        <f>MIN(N12,(O12*Inputs!$B$35)*$N$5)</f>
        <v/>
      </c>
      <c r="Q12" s="3">
        <f>IF(ISERROR(Inputs!$B$32*OFFSET(P12,-Inputs!$B$33,0)),0,Inputs!$B$32*OFFSET(P12,-Inputs!$B$33,0))</f>
        <v/>
      </c>
      <c r="R12" s="3">
        <f>IF(ISERROR((1-Inputs!$B$32)*OFFSET(P12,-Inputs!$B$33,0)),0,(1-Inputs!$B$32)*OFFSET(P12,-Inputs!$B$33,0))</f>
        <v/>
      </c>
      <c r="S12" s="35">
        <f>N12-P12</f>
        <v/>
      </c>
      <c r="T12" s="19">
        <f>S12/Inputs!$B$13</f>
        <v/>
      </c>
      <c r="U12" s="19">
        <f>K12/$K$4</f>
        <v/>
      </c>
      <c r="V12" s="11">
        <f>-PMT(AC12*C12,Inputs!$B$20-A12+1,S12)-X12</f>
        <v/>
      </c>
      <c r="W12" s="11">
        <f>IF(A12&lt;Inputs!$B$23-Inputs!$B$24,0,IF(A12&lt;Inputs!$B$22-Inputs!$B$24,S12*AC12/12,IF(ISERROR(-PMT(AC12/12,Inputs!$B$20+1-A12-Inputs!$B$24,S12)),0,-PMT(AC12/12,Inputs!$B$20+1-A12-Inputs!$B$24,S12)+IF(A12=Inputs!$B$21-Inputs!$B$24,AC12+PMT(AC12/12,Inputs!$B$20+1-A12-Inputs!$B$24,S12)+(S12*AC12/12),0))))</f>
        <v/>
      </c>
      <c r="X12" s="3">
        <f>S12*(AC12*C12)</f>
        <v/>
      </c>
      <c r="Y12" s="11">
        <f>W12-X12</f>
        <v/>
      </c>
      <c r="Z12" s="19">
        <f>VLOOKUP(A12,Curves!$B$20:'Curves'!$D$32,3)</f>
        <v/>
      </c>
      <c r="AA12" s="35">
        <f>MIN(S12,S12*(1-(1-Z12)^(1/12)))</f>
        <v/>
      </c>
      <c r="AB12" s="3">
        <f>(N12-P12)*IFERROR((1-U12/U11),0)</f>
        <v/>
      </c>
      <c r="AC12" s="36">
        <f>Inputs!$B$16</f>
        <v/>
      </c>
      <c r="AD12" s="3">
        <f>AC12*C12*(N12-P12)</f>
        <v/>
      </c>
      <c r="AE12" s="11">
        <f>X12+Y12+AA12+Q12</f>
        <v/>
      </c>
      <c r="AF12" s="11">
        <f>X12+V12+AA12+Q12</f>
        <v/>
      </c>
      <c r="AG12" s="19">
        <f>AE12/Inputs!$B$13</f>
        <v/>
      </c>
      <c r="AH12" s="35">
        <f>N12-AA12-AB12-P12</f>
        <v/>
      </c>
      <c r="AJ12" s="19">
        <f>AJ11/(1+(Inputs!$B$19)*C11)</f>
        <v/>
      </c>
      <c r="AK12" s="19">
        <f>AG12*AJ12</f>
        <v/>
      </c>
    </row>
    <row r="13" ht="13" customHeight="1" s="53">
      <c r="A13" s="3">
        <f>A12+1</f>
        <v/>
      </c>
      <c r="B13" s="37">
        <f>EDATE(B12, 1)</f>
        <v/>
      </c>
      <c r="C13" s="3">
        <f>C12</f>
        <v/>
      </c>
      <c r="F13" s="3">
        <f>K12</f>
        <v/>
      </c>
      <c r="G13" s="3">
        <f>IF(Inputs!$B$15="Fixed",G12, "Not Implemented Yet")</f>
        <v/>
      </c>
      <c r="H13" s="3">
        <f>IF(Inputs!$B$15="Fixed", IF(K12&gt;H12, -PMT(G13*C13, 360/Inputs!$D$6, Inputs!$B$13), 0), "NOT AVALABLE RN")</f>
        <v/>
      </c>
      <c r="I13" s="3">
        <f>C13*F13*G13</f>
        <v/>
      </c>
      <c r="J13" s="3">
        <f>H13-I13</f>
        <v/>
      </c>
      <c r="K13" s="3">
        <f>K12-J13</f>
        <v/>
      </c>
      <c r="N13" s="35">
        <f>AH12</f>
        <v/>
      </c>
      <c r="O13" s="19">
        <f>VLOOKUP(A13,Curves!$B$3:'Curves'!$D$15,3)/(VLOOKUP(A13,Curves!$B$3:'Curves'!$D$15,2)-(VLOOKUP(A13,Curves!$B$3:'Curves'!$D$15,1)-1))</f>
        <v/>
      </c>
      <c r="P13" s="35">
        <f>MIN(N13,(O13*Inputs!$B$35)*$N$5)</f>
        <v/>
      </c>
      <c r="Q13" s="3">
        <f>IF(ISERROR(Inputs!$B$32*OFFSET(P13,-Inputs!$B$33,0)),0,Inputs!$B$32*OFFSET(P13,-Inputs!$B$33,0))</f>
        <v/>
      </c>
      <c r="R13" s="3">
        <f>IF(ISERROR((1-Inputs!$B$32)*OFFSET(P13,-Inputs!$B$33,0)),0,(1-Inputs!$B$32)*OFFSET(P13,-Inputs!$B$33,0))</f>
        <v/>
      </c>
      <c r="S13" s="35">
        <f>N13-P13</f>
        <v/>
      </c>
      <c r="T13" s="19">
        <f>S13/Inputs!$B$13</f>
        <v/>
      </c>
      <c r="U13" s="19">
        <f>K13/$K$4</f>
        <v/>
      </c>
      <c r="V13" s="11">
        <f>-PMT(AC13*C13,Inputs!$B$20-A13+1,S13)-X13</f>
        <v/>
      </c>
      <c r="W13" s="11">
        <f>IF(A13&lt;Inputs!$B$23-Inputs!$B$24,0,IF(A13&lt;Inputs!$B$22-Inputs!$B$24,S13*AC13/12,IF(ISERROR(-PMT(AC13/12,Inputs!$B$20+1-A13-Inputs!$B$24,S13)),0,-PMT(AC13/12,Inputs!$B$20+1-A13-Inputs!$B$24,S13)+IF(A13=Inputs!$B$21-Inputs!$B$24,AC13+PMT(AC13/12,Inputs!$B$20+1-A13-Inputs!$B$24,S13)+(S13*AC13/12),0))))</f>
        <v/>
      </c>
      <c r="X13" s="3">
        <f>S13*(AC13*C13)</f>
        <v/>
      </c>
      <c r="Y13" s="11">
        <f>W13-X13</f>
        <v/>
      </c>
      <c r="Z13" s="19">
        <f>VLOOKUP(A13,Curves!$B$20:'Curves'!$D$32,3)</f>
        <v/>
      </c>
      <c r="AA13" s="35">
        <f>MIN(S13,S13*(1-(1-Z13)^(1/12)))</f>
        <v/>
      </c>
      <c r="AB13" s="3">
        <f>(N13-P13)*IFERROR((1-U13/U12),0)</f>
        <v/>
      </c>
      <c r="AC13" s="36">
        <f>Inputs!$B$16</f>
        <v/>
      </c>
      <c r="AD13" s="3">
        <f>AC13*C13*(N13-P13)</f>
        <v/>
      </c>
      <c r="AE13" s="11">
        <f>X13+Y13+AA13+Q13</f>
        <v/>
      </c>
      <c r="AF13" s="11">
        <f>X13+V13+AA13+Q13</f>
        <v/>
      </c>
      <c r="AG13" s="19">
        <f>AE13/Inputs!$B$13</f>
        <v/>
      </c>
      <c r="AH13" s="35">
        <f>N13-AA13-AB13-P13</f>
        <v/>
      </c>
      <c r="AJ13" s="19">
        <f>AJ12/(1+(Inputs!$B$19)*C12)</f>
        <v/>
      </c>
      <c r="AK13" s="19">
        <f>AG13*AJ13</f>
        <v/>
      </c>
    </row>
    <row r="14" ht="13" customHeight="1" s="53">
      <c r="A14" s="3">
        <f>A13+1</f>
        <v/>
      </c>
      <c r="B14" s="37">
        <f>EDATE(B13, 1)</f>
        <v/>
      </c>
      <c r="C14" s="3">
        <f>C13</f>
        <v/>
      </c>
      <c r="F14" s="3">
        <f>K13</f>
        <v/>
      </c>
      <c r="G14" s="3">
        <f>IF(Inputs!$B$15="Fixed",G13, "Not Implemented Yet")</f>
        <v/>
      </c>
      <c r="H14" s="3">
        <f>IF(Inputs!$B$15="Fixed", IF(K13&gt;H13, -PMT(G14*C14, 360/Inputs!$D$6, Inputs!$B$13), 0), "NOT AVALABLE RN")</f>
        <v/>
      </c>
      <c r="I14" s="3">
        <f>C14*F14*G14</f>
        <v/>
      </c>
      <c r="J14" s="3">
        <f>H14-I14</f>
        <v/>
      </c>
      <c r="K14" s="3">
        <f>K13-J14</f>
        <v/>
      </c>
      <c r="N14" s="35">
        <f>AH13</f>
        <v/>
      </c>
      <c r="O14" s="19">
        <f>VLOOKUP(A14,Curves!$B$3:'Curves'!$D$15,3)/(VLOOKUP(A14,Curves!$B$3:'Curves'!$D$15,2)-(VLOOKUP(A14,Curves!$B$3:'Curves'!$D$15,1)-1))</f>
        <v/>
      </c>
      <c r="P14" s="35">
        <f>MIN(N14,(O14*Inputs!$B$35)*$N$5)</f>
        <v/>
      </c>
      <c r="Q14" s="3">
        <f>IF(ISERROR(Inputs!$B$32*OFFSET(P14,-Inputs!$B$33,0)),0,Inputs!$B$32*OFFSET(P14,-Inputs!$B$33,0))</f>
        <v/>
      </c>
      <c r="R14" s="3">
        <f>IF(ISERROR((1-Inputs!$B$32)*OFFSET(P14,-Inputs!$B$33,0)),0,(1-Inputs!$B$32)*OFFSET(P14,-Inputs!$B$33,0))</f>
        <v/>
      </c>
      <c r="S14" s="35">
        <f>N14-P14</f>
        <v/>
      </c>
      <c r="T14" s="19">
        <f>S14/Inputs!$B$13</f>
        <v/>
      </c>
      <c r="U14" s="19">
        <f>K14/$K$4</f>
        <v/>
      </c>
      <c r="V14" s="11">
        <f>-PMT(AC14*C14,Inputs!$B$20-A14+1,S14)-X14</f>
        <v/>
      </c>
      <c r="W14" s="11">
        <f>IF(A14&lt;Inputs!$B$23-Inputs!$B$24,0,IF(A14&lt;Inputs!$B$22-Inputs!$B$24,S14*AC14/12,IF(ISERROR(-PMT(AC14/12,Inputs!$B$20+1-A14-Inputs!$B$24,S14)),0,-PMT(AC14/12,Inputs!$B$20+1-A14-Inputs!$B$24,S14)+IF(A14=Inputs!$B$21-Inputs!$B$24,AC14+PMT(AC14/12,Inputs!$B$20+1-A14-Inputs!$B$24,S14)+(S14*AC14/12),0))))</f>
        <v/>
      </c>
      <c r="X14" s="3">
        <f>S14*(AC14*C14)</f>
        <v/>
      </c>
      <c r="Y14" s="11">
        <f>W14-X14</f>
        <v/>
      </c>
      <c r="Z14" s="19">
        <f>VLOOKUP(A14,Curves!$B$20:'Curves'!$D$32,3)</f>
        <v/>
      </c>
      <c r="AA14" s="35">
        <f>MIN(S14,S14*(1-(1-Z14)^(1/12)))</f>
        <v/>
      </c>
      <c r="AB14" s="3">
        <f>(N14-P14)*IFERROR((1-U14/U13),0)</f>
        <v/>
      </c>
      <c r="AC14" s="36">
        <f>Inputs!$B$16</f>
        <v/>
      </c>
      <c r="AD14" s="3">
        <f>AC14*C14*(N14-P14)</f>
        <v/>
      </c>
      <c r="AE14" s="11">
        <f>X14+Y14+AA14+Q14</f>
        <v/>
      </c>
      <c r="AF14" s="11">
        <f>X14+V14+AA14+Q14</f>
        <v/>
      </c>
      <c r="AG14" s="19">
        <f>AE14/Inputs!$B$13</f>
        <v/>
      </c>
      <c r="AH14" s="35">
        <f>N14-AA14-AB14-P14</f>
        <v/>
      </c>
      <c r="AJ14" s="19">
        <f>AJ13/(1+(Inputs!$B$19)*C13)</f>
        <v/>
      </c>
      <c r="AK14" s="19">
        <f>AG14*AJ14</f>
        <v/>
      </c>
    </row>
    <row r="15" ht="13" customHeight="1" s="53">
      <c r="A15" s="3">
        <f>A14+1</f>
        <v/>
      </c>
      <c r="B15" s="37">
        <f>EDATE(B14, 1)</f>
        <v/>
      </c>
      <c r="C15" s="3">
        <f>C14</f>
        <v/>
      </c>
      <c r="F15" s="3">
        <f>K14</f>
        <v/>
      </c>
      <c r="G15" s="3">
        <f>IF(Inputs!$B$15="Fixed",G14, "Not Implemented Yet")</f>
        <v/>
      </c>
      <c r="H15" s="3">
        <f>IF(Inputs!$B$15="Fixed", IF(K14&gt;H14, -PMT(G15*C15, 360/Inputs!$D$6, Inputs!$B$13), 0), "NOT AVALABLE RN")</f>
        <v/>
      </c>
      <c r="I15" s="3">
        <f>C15*F15*G15</f>
        <v/>
      </c>
      <c r="J15" s="3">
        <f>H15-I15</f>
        <v/>
      </c>
      <c r="K15" s="3">
        <f>K14-J15</f>
        <v/>
      </c>
      <c r="N15" s="35">
        <f>AH14</f>
        <v/>
      </c>
      <c r="O15" s="19">
        <f>VLOOKUP(A15,Curves!$B$3:'Curves'!$D$15,3)/(VLOOKUP(A15,Curves!$B$3:'Curves'!$D$15,2)-(VLOOKUP(A15,Curves!$B$3:'Curves'!$D$15,1)-1))</f>
        <v/>
      </c>
      <c r="P15" s="35">
        <f>MIN(N15,(O15*Inputs!$B$35)*$N$5)</f>
        <v/>
      </c>
      <c r="Q15" s="3">
        <f>IF(ISERROR(Inputs!$B$32*OFFSET(P15,-Inputs!$B$33,0)),0,Inputs!$B$32*OFFSET(P15,-Inputs!$B$33,0))</f>
        <v/>
      </c>
      <c r="R15" s="3">
        <f>IF(ISERROR((1-Inputs!$B$32)*OFFSET(P15,-Inputs!$B$33,0)),0,(1-Inputs!$B$32)*OFFSET(P15,-Inputs!$B$33,0))</f>
        <v/>
      </c>
      <c r="S15" s="35">
        <f>N15-P15</f>
        <v/>
      </c>
      <c r="T15" s="19">
        <f>S15/Inputs!$B$13</f>
        <v/>
      </c>
      <c r="U15" s="19">
        <f>K15/$K$4</f>
        <v/>
      </c>
      <c r="V15" s="11">
        <f>-PMT(AC15*C15,Inputs!$B$20-A15+1,S15)-X15</f>
        <v/>
      </c>
      <c r="W15" s="11">
        <f>IF(A15&lt;Inputs!$B$23-Inputs!$B$24,0,IF(A15&lt;Inputs!$B$22-Inputs!$B$24,S15*AC15/12,IF(ISERROR(-PMT(AC15/12,Inputs!$B$20+1-A15-Inputs!$B$24,S15)),0,-PMT(AC15/12,Inputs!$B$20+1-A15-Inputs!$B$24,S15)+IF(A15=Inputs!$B$21-Inputs!$B$24,AC15+PMT(AC15/12,Inputs!$B$20+1-A15-Inputs!$B$24,S15)+(S15*AC15/12),0))))</f>
        <v/>
      </c>
      <c r="X15" s="3">
        <f>S15*(AC15*C15)</f>
        <v/>
      </c>
      <c r="Y15" s="11">
        <f>W15-X15</f>
        <v/>
      </c>
      <c r="Z15" s="19">
        <f>VLOOKUP(A15,Curves!$B$20:'Curves'!$D$32,3)</f>
        <v/>
      </c>
      <c r="AA15" s="35">
        <f>MIN(S15,S15*(1-(1-Z15)^(1/12)))</f>
        <v/>
      </c>
      <c r="AB15" s="3">
        <f>(N15-P15)*IFERROR((1-U15/U14),0)</f>
        <v/>
      </c>
      <c r="AC15" s="36">
        <f>Inputs!$B$16</f>
        <v/>
      </c>
      <c r="AD15" s="3">
        <f>AC15*C15*(N15-P15)</f>
        <v/>
      </c>
      <c r="AE15" s="11">
        <f>X15+Y15+AA15+Q15</f>
        <v/>
      </c>
      <c r="AF15" s="11">
        <f>X15+V15+AA15+Q15</f>
        <v/>
      </c>
      <c r="AG15" s="19">
        <f>AE15/Inputs!$B$13</f>
        <v/>
      </c>
      <c r="AH15" s="35">
        <f>N15-AA15-AB15-P15</f>
        <v/>
      </c>
      <c r="AJ15" s="19">
        <f>AJ14/(1+(Inputs!$B$19)*C14)</f>
        <v/>
      </c>
      <c r="AK15" s="19">
        <f>AG15*AJ15</f>
        <v/>
      </c>
    </row>
    <row r="16" ht="13" customHeight="1" s="53">
      <c r="A16" s="3">
        <f>A15+1</f>
        <v/>
      </c>
      <c r="B16" s="37">
        <f>EDATE(B15, 1)</f>
        <v/>
      </c>
      <c r="C16" s="3">
        <f>C15</f>
        <v/>
      </c>
      <c r="F16" s="3">
        <f>K15</f>
        <v/>
      </c>
      <c r="G16" s="3">
        <f>IF(Inputs!$B$15="Fixed",G15, "Not Implemented Yet")</f>
        <v/>
      </c>
      <c r="H16" s="3">
        <f>IF(Inputs!$B$15="Fixed", IF(K15&gt;H15, -PMT(G16*C16, 360/Inputs!$D$6, Inputs!$B$13), 0), "NOT AVALABLE RN")</f>
        <v/>
      </c>
      <c r="I16" s="3">
        <f>C16*F16*G16</f>
        <v/>
      </c>
      <c r="J16" s="3">
        <f>H16-I16</f>
        <v/>
      </c>
      <c r="K16" s="3">
        <f>K15-J16</f>
        <v/>
      </c>
      <c r="N16" s="35">
        <f>AH15</f>
        <v/>
      </c>
      <c r="O16" s="19">
        <f>VLOOKUP(A16,Curves!$B$3:'Curves'!$D$15,3)/(VLOOKUP(A16,Curves!$B$3:'Curves'!$D$15,2)-(VLOOKUP(A16,Curves!$B$3:'Curves'!$D$15,1)-1))</f>
        <v/>
      </c>
      <c r="P16" s="35">
        <f>MIN(N16,(O16*Inputs!$B$35)*$N$5)</f>
        <v/>
      </c>
      <c r="Q16" s="3">
        <f>IF(ISERROR(Inputs!$B$32*OFFSET(P16,-Inputs!$B$33,0)),0,Inputs!$B$32*OFFSET(P16,-Inputs!$B$33,0))</f>
        <v/>
      </c>
      <c r="R16" s="3">
        <f>IF(ISERROR((1-Inputs!$B$32)*OFFSET(P16,-Inputs!$B$33,0)),0,(1-Inputs!$B$32)*OFFSET(P16,-Inputs!$B$33,0))</f>
        <v/>
      </c>
      <c r="S16" s="35">
        <f>N16-P16</f>
        <v/>
      </c>
      <c r="T16" s="19">
        <f>S16/Inputs!$B$13</f>
        <v/>
      </c>
      <c r="U16" s="19">
        <f>K16/$K$4</f>
        <v/>
      </c>
      <c r="V16" s="11">
        <f>-PMT(AC16*C16,Inputs!$B$20-A16+1,S16)-X16</f>
        <v/>
      </c>
      <c r="W16" s="11">
        <f>IF(A16&lt;Inputs!$B$23-Inputs!$B$24,0,IF(A16&lt;Inputs!$B$22-Inputs!$B$24,S16*AC16/12,IF(ISERROR(-PMT(AC16/12,Inputs!$B$20+1-A16-Inputs!$B$24,S16)),0,-PMT(AC16/12,Inputs!$B$20+1-A16-Inputs!$B$24,S16)+IF(A16=Inputs!$B$21-Inputs!$B$24,AC16+PMT(AC16/12,Inputs!$B$20+1-A16-Inputs!$B$24,S16)+(S16*AC16/12),0))))</f>
        <v/>
      </c>
      <c r="X16" s="3">
        <f>S16*(AC16*C16)</f>
        <v/>
      </c>
      <c r="Y16" s="11">
        <f>W16-X16</f>
        <v/>
      </c>
      <c r="Z16" s="19">
        <f>VLOOKUP(A16,Curves!$B$20:'Curves'!$D$32,3)</f>
        <v/>
      </c>
      <c r="AA16" s="35">
        <f>MIN(S16,S16*(1-(1-Z16)^(1/12)))</f>
        <v/>
      </c>
      <c r="AB16" s="3">
        <f>(N16-P16)*IFERROR((1-U16/U15),0)</f>
        <v/>
      </c>
      <c r="AC16" s="36">
        <f>Inputs!$B$16</f>
        <v/>
      </c>
      <c r="AD16" s="3">
        <f>AC16*C16*(N16-P16)</f>
        <v/>
      </c>
      <c r="AE16" s="11">
        <f>X16+Y16+AA16+Q16</f>
        <v/>
      </c>
      <c r="AF16" s="11">
        <f>X16+V16+AA16+Q16</f>
        <v/>
      </c>
      <c r="AG16" s="19">
        <f>AE16/Inputs!$B$13</f>
        <v/>
      </c>
      <c r="AH16" s="35">
        <f>N16-AA16-AB16-P16</f>
        <v/>
      </c>
      <c r="AJ16" s="19">
        <f>AJ15/(1+(Inputs!$B$19)*C15)</f>
        <v/>
      </c>
      <c r="AK16" s="19">
        <f>AG16*AJ16</f>
        <v/>
      </c>
    </row>
    <row r="17" ht="13" customHeight="1" s="53">
      <c r="A17" s="3">
        <f>A16+1</f>
        <v/>
      </c>
      <c r="B17" s="37">
        <f>EDATE(B16, 1)</f>
        <v/>
      </c>
      <c r="C17" s="3">
        <f>C16</f>
        <v/>
      </c>
      <c r="F17" s="3">
        <f>K16</f>
        <v/>
      </c>
      <c r="G17" s="3">
        <f>IF(Inputs!$B$15="Fixed",G16, "Not Implemented Yet")</f>
        <v/>
      </c>
      <c r="H17" s="3">
        <f>IF(Inputs!$B$15="Fixed", IF(K16&gt;H16, -PMT(G17*C17, 360/Inputs!$D$6, Inputs!$B$13), 0), "NOT AVALABLE RN")</f>
        <v/>
      </c>
      <c r="I17" s="3">
        <f>C17*F17*G17</f>
        <v/>
      </c>
      <c r="J17" s="3">
        <f>H17-I17</f>
        <v/>
      </c>
      <c r="K17" s="3">
        <f>K16-J17</f>
        <v/>
      </c>
      <c r="N17" s="35">
        <f>AH16</f>
        <v/>
      </c>
      <c r="O17" s="19">
        <f>VLOOKUP(A17,Curves!$B$3:'Curves'!$D$15,3)/(VLOOKUP(A17,Curves!$B$3:'Curves'!$D$15,2)-(VLOOKUP(A17,Curves!$B$3:'Curves'!$D$15,1)-1))</f>
        <v/>
      </c>
      <c r="P17" s="35">
        <f>MIN(N17,(O17*Inputs!$B$35)*$N$5)</f>
        <v/>
      </c>
      <c r="Q17" s="3">
        <f>IF(ISERROR(Inputs!$B$32*OFFSET(P17,-Inputs!$B$33,0)),0,Inputs!$B$32*OFFSET(P17,-Inputs!$B$33,0))</f>
        <v/>
      </c>
      <c r="R17" s="3">
        <f>IF(ISERROR((1-Inputs!$B$32)*OFFSET(P17,-Inputs!$B$33,0)),0,(1-Inputs!$B$32)*OFFSET(P17,-Inputs!$B$33,0))</f>
        <v/>
      </c>
      <c r="S17" s="35">
        <f>N17-P17</f>
        <v/>
      </c>
      <c r="T17" s="19">
        <f>S17/Inputs!$B$13</f>
        <v/>
      </c>
      <c r="U17" s="19">
        <f>K17/$K$4</f>
        <v/>
      </c>
      <c r="V17" s="11">
        <f>-PMT(AC17*C17,Inputs!$B$20-A17+1,S17)-X17</f>
        <v/>
      </c>
      <c r="W17" s="11">
        <f>IF(A17&lt;Inputs!$B$23-Inputs!$B$24,0,IF(A17&lt;Inputs!$B$22-Inputs!$B$24,S17*AC17/12,IF(ISERROR(-PMT(AC17/12,Inputs!$B$20+1-A17-Inputs!$B$24,S17)),0,-PMT(AC17/12,Inputs!$B$20+1-A17-Inputs!$B$24,S17)+IF(A17=Inputs!$B$21-Inputs!$B$24,AC17+PMT(AC17/12,Inputs!$B$20+1-A17-Inputs!$B$24,S17)+(S17*AC17/12),0))))</f>
        <v/>
      </c>
      <c r="X17" s="3">
        <f>S17*(AC17*C17)</f>
        <v/>
      </c>
      <c r="Y17" s="11">
        <f>W17-X17</f>
        <v/>
      </c>
      <c r="Z17" s="19">
        <f>VLOOKUP(A17,Curves!$B$20:'Curves'!$D$32,3)</f>
        <v/>
      </c>
      <c r="AA17" s="35">
        <f>MIN(S17,S17*(1-(1-Z17)^(1/12)))</f>
        <v/>
      </c>
      <c r="AB17" s="3">
        <f>(N17-P17)*IFERROR((1-U17/U16),0)</f>
        <v/>
      </c>
      <c r="AC17" s="36">
        <f>Inputs!$B$16</f>
        <v/>
      </c>
      <c r="AD17" s="3">
        <f>AC17*C17*(N17-P17)</f>
        <v/>
      </c>
      <c r="AE17" s="11">
        <f>X17+Y17+AA17+Q17</f>
        <v/>
      </c>
      <c r="AF17" s="11">
        <f>X17+V17+AA17+Q17</f>
        <v/>
      </c>
      <c r="AG17" s="19">
        <f>AE17/Inputs!$B$13</f>
        <v/>
      </c>
      <c r="AH17" s="35">
        <f>N17-AA17-AB17-P17</f>
        <v/>
      </c>
      <c r="AJ17" s="19">
        <f>AJ16/(1+(Inputs!$B$19)*C16)</f>
        <v/>
      </c>
      <c r="AK17" s="19">
        <f>AG17*AJ17</f>
        <v/>
      </c>
    </row>
    <row r="18" ht="13" customHeight="1" s="53">
      <c r="A18" s="3">
        <f>A17+1</f>
        <v/>
      </c>
      <c r="B18" s="37">
        <f>EDATE(B17, 1)</f>
        <v/>
      </c>
      <c r="C18" s="3">
        <f>C17</f>
        <v/>
      </c>
      <c r="F18" s="3">
        <f>K17</f>
        <v/>
      </c>
      <c r="G18" s="3">
        <f>IF(Inputs!$B$15="Fixed",G17, "Not Implemented Yet")</f>
        <v/>
      </c>
      <c r="H18" s="3">
        <f>IF(Inputs!$B$15="Fixed", IF(K17&gt;H17, -PMT(G18*C18, 360/Inputs!$D$6, Inputs!$B$13), 0), "NOT AVALABLE RN")</f>
        <v/>
      </c>
      <c r="I18" s="3">
        <f>C18*F18*G18</f>
        <v/>
      </c>
      <c r="J18" s="3">
        <f>H18-I18</f>
        <v/>
      </c>
      <c r="K18" s="3">
        <f>K17-J18</f>
        <v/>
      </c>
      <c r="N18" s="35">
        <f>AH17</f>
        <v/>
      </c>
      <c r="O18" s="19">
        <f>VLOOKUP(A18,Curves!$B$3:'Curves'!$D$15,3)/(VLOOKUP(A18,Curves!$B$3:'Curves'!$D$15,2)-(VLOOKUP(A18,Curves!$B$3:'Curves'!$D$15,1)-1))</f>
        <v/>
      </c>
      <c r="P18" s="35">
        <f>MIN(N18,(O18*Inputs!$B$35)*$N$5)</f>
        <v/>
      </c>
      <c r="Q18" s="3">
        <f>IF(ISERROR(Inputs!$B$32*OFFSET(P18,-Inputs!$B$33,0)),0,Inputs!$B$32*OFFSET(P18,-Inputs!$B$33,0))</f>
        <v/>
      </c>
      <c r="R18" s="3">
        <f>IF(ISERROR((1-Inputs!$B$32)*OFFSET(P18,-Inputs!$B$33,0)),0,(1-Inputs!$B$32)*OFFSET(P18,-Inputs!$B$33,0))</f>
        <v/>
      </c>
      <c r="S18" s="35">
        <f>N18-P18</f>
        <v/>
      </c>
      <c r="T18" s="19">
        <f>S18/Inputs!$B$13</f>
        <v/>
      </c>
      <c r="U18" s="19">
        <f>K18/$K$4</f>
        <v/>
      </c>
      <c r="V18" s="11">
        <f>-PMT(AC18*C18,Inputs!$B$20-A18+1,S18)-X18</f>
        <v/>
      </c>
      <c r="W18" s="11">
        <f>IF(A18&lt;Inputs!$B$23-Inputs!$B$24,0,IF(A18&lt;Inputs!$B$22-Inputs!$B$24,S18*AC18/12,IF(ISERROR(-PMT(AC18/12,Inputs!$B$20+1-A18-Inputs!$B$24,S18)),0,-PMT(AC18/12,Inputs!$B$20+1-A18-Inputs!$B$24,S18)+IF(A18=Inputs!$B$21-Inputs!$B$24,AC18+PMT(AC18/12,Inputs!$B$20+1-A18-Inputs!$B$24,S18)+(S18*AC18/12),0))))</f>
        <v/>
      </c>
      <c r="X18" s="3">
        <f>S18*(AC18*C18)</f>
        <v/>
      </c>
      <c r="Y18" s="11">
        <f>W18-X18</f>
        <v/>
      </c>
      <c r="Z18" s="19">
        <f>VLOOKUP(A18,Curves!$B$20:'Curves'!$D$32,3)</f>
        <v/>
      </c>
      <c r="AA18" s="35">
        <f>MIN(S18,S18*(1-(1-Z18)^(1/12)))</f>
        <v/>
      </c>
      <c r="AB18" s="3">
        <f>(N18-P18)*IFERROR((1-U18/U17),0)</f>
        <v/>
      </c>
      <c r="AC18" s="36">
        <f>Inputs!$B$16</f>
        <v/>
      </c>
      <c r="AD18" s="3">
        <f>AC18*C18*(N18-P18)</f>
        <v/>
      </c>
      <c r="AE18" s="11">
        <f>X18+Y18+AA18+Q18</f>
        <v/>
      </c>
      <c r="AF18" s="11">
        <f>X18+V18+AA18+Q18</f>
        <v/>
      </c>
      <c r="AG18" s="19">
        <f>AE18/Inputs!$B$13</f>
        <v/>
      </c>
      <c r="AH18" s="35">
        <f>N18-AA18-AB18-P18</f>
        <v/>
      </c>
      <c r="AJ18" s="19">
        <f>AJ17/(1+(Inputs!$B$19)*C17)</f>
        <v/>
      </c>
      <c r="AK18" s="19">
        <f>AG18*AJ18</f>
        <v/>
      </c>
    </row>
    <row r="19" ht="13" customHeight="1" s="53">
      <c r="A19" s="3">
        <f>A18+1</f>
        <v/>
      </c>
      <c r="B19" s="37">
        <f>EDATE(B18, 1)</f>
        <v/>
      </c>
      <c r="C19" s="3">
        <f>C18</f>
        <v/>
      </c>
      <c r="F19" s="3">
        <f>K18</f>
        <v/>
      </c>
      <c r="G19" s="3">
        <f>IF(Inputs!$B$15="Fixed",G18, "Not Implemented Yet")</f>
        <v/>
      </c>
      <c r="H19" s="3">
        <f>IF(Inputs!$B$15="Fixed", IF(K18&gt;H18, -PMT(G19*C19, 360/Inputs!$D$6, Inputs!$B$13), 0), "NOT AVALABLE RN")</f>
        <v/>
      </c>
      <c r="I19" s="3">
        <f>C19*F19*G19</f>
        <v/>
      </c>
      <c r="J19" s="3">
        <f>H19-I19</f>
        <v/>
      </c>
      <c r="K19" s="3">
        <f>K18-J19</f>
        <v/>
      </c>
      <c r="N19" s="35">
        <f>AH18</f>
        <v/>
      </c>
      <c r="O19" s="19">
        <f>VLOOKUP(A19,Curves!$B$3:'Curves'!$D$15,3)/(VLOOKUP(A19,Curves!$B$3:'Curves'!$D$15,2)-(VLOOKUP(A19,Curves!$B$3:'Curves'!$D$15,1)-1))</f>
        <v/>
      </c>
      <c r="P19" s="35">
        <f>MIN(N19,(O19*Inputs!$B$35)*$N$5)</f>
        <v/>
      </c>
      <c r="Q19" s="3">
        <f>IF(ISERROR(Inputs!$B$32*OFFSET(P19,-Inputs!$B$33,0)),0,Inputs!$B$32*OFFSET(P19,-Inputs!$B$33,0))</f>
        <v/>
      </c>
      <c r="R19" s="3">
        <f>IF(ISERROR((1-Inputs!$B$32)*OFFSET(P19,-Inputs!$B$33,0)),0,(1-Inputs!$B$32)*OFFSET(P19,-Inputs!$B$33,0))</f>
        <v/>
      </c>
      <c r="S19" s="35">
        <f>N19-P19</f>
        <v/>
      </c>
      <c r="T19" s="19">
        <f>S19/Inputs!$B$13</f>
        <v/>
      </c>
      <c r="U19" s="19">
        <f>K19/$K$4</f>
        <v/>
      </c>
      <c r="V19" s="11">
        <f>-PMT(AC19*C19,Inputs!$B$20-A19+1,S19)-X19</f>
        <v/>
      </c>
      <c r="W19" s="11">
        <f>IF(A19&lt;Inputs!$B$23-Inputs!$B$24,0,IF(A19&lt;Inputs!$B$22-Inputs!$B$24,S19*AC19/12,IF(ISERROR(-PMT(AC19/12,Inputs!$B$20+1-A19-Inputs!$B$24,S19)),0,-PMT(AC19/12,Inputs!$B$20+1-A19-Inputs!$B$24,S19)+IF(A19=Inputs!$B$21-Inputs!$B$24,AC19+PMT(AC19/12,Inputs!$B$20+1-A19-Inputs!$B$24,S19)+(S19*AC19/12),0))))</f>
        <v/>
      </c>
      <c r="X19" s="3">
        <f>S19*(AC19*C19)</f>
        <v/>
      </c>
      <c r="Y19" s="11">
        <f>W19-X19</f>
        <v/>
      </c>
      <c r="Z19" s="19">
        <f>VLOOKUP(A19,Curves!$B$20:'Curves'!$D$32,3)</f>
        <v/>
      </c>
      <c r="AA19" s="35">
        <f>MIN(S19,S19*(1-(1-Z19)^(1/12)))</f>
        <v/>
      </c>
      <c r="AB19" s="3">
        <f>(N19-P19)*IFERROR((1-U19/U18),0)</f>
        <v/>
      </c>
      <c r="AC19" s="36">
        <f>Inputs!$B$16</f>
        <v/>
      </c>
      <c r="AD19" s="3">
        <f>AC19*C19*(N19-P19)</f>
        <v/>
      </c>
      <c r="AE19" s="11">
        <f>X19+Y19+AA19+Q19</f>
        <v/>
      </c>
      <c r="AF19" s="11">
        <f>X19+V19+AA19+Q19</f>
        <v/>
      </c>
      <c r="AG19" s="19">
        <f>AE19/Inputs!$B$13</f>
        <v/>
      </c>
      <c r="AH19" s="35">
        <f>N19-AA19-AB19-P19</f>
        <v/>
      </c>
      <c r="AJ19" s="19">
        <f>AJ18/(1+(Inputs!$B$19)*C18)</f>
        <v/>
      </c>
      <c r="AK19" s="19">
        <f>AG19*AJ19</f>
        <v/>
      </c>
    </row>
    <row r="20" ht="13" customHeight="1" s="53">
      <c r="A20" s="3">
        <f>A19+1</f>
        <v/>
      </c>
      <c r="B20" s="37">
        <f>EDATE(B19, 1)</f>
        <v/>
      </c>
      <c r="C20" s="3">
        <f>C19</f>
        <v/>
      </c>
      <c r="F20" s="3">
        <f>K19</f>
        <v/>
      </c>
      <c r="G20" s="3">
        <f>IF(Inputs!$B$15="Fixed",G19, "Not Implemented Yet")</f>
        <v/>
      </c>
      <c r="H20" s="3">
        <f>IF(Inputs!$B$15="Fixed", IF(K19&gt;H19, -PMT(G20*C20, 360/Inputs!$D$6, Inputs!$B$13), 0), "NOT AVALABLE RN")</f>
        <v/>
      </c>
      <c r="I20" s="3">
        <f>C20*F20*G20</f>
        <v/>
      </c>
      <c r="J20" s="3">
        <f>H20-I20</f>
        <v/>
      </c>
      <c r="K20" s="3">
        <f>K19-J20</f>
        <v/>
      </c>
      <c r="N20" s="35">
        <f>AH19</f>
        <v/>
      </c>
      <c r="O20" s="19">
        <f>VLOOKUP(A20,Curves!$B$3:'Curves'!$D$15,3)/(VLOOKUP(A20,Curves!$B$3:'Curves'!$D$15,2)-(VLOOKUP(A20,Curves!$B$3:'Curves'!$D$15,1)-1))</f>
        <v/>
      </c>
      <c r="P20" s="35">
        <f>MIN(N20,(O20*Inputs!$B$35)*$N$5)</f>
        <v/>
      </c>
      <c r="Q20" s="3">
        <f>IF(ISERROR(Inputs!$B$32*OFFSET(P20,-Inputs!$B$33,0)),0,Inputs!$B$32*OFFSET(P20,-Inputs!$B$33,0))</f>
        <v/>
      </c>
      <c r="R20" s="3">
        <f>IF(ISERROR((1-Inputs!$B$32)*OFFSET(P20,-Inputs!$B$33,0)),0,(1-Inputs!$B$32)*OFFSET(P20,-Inputs!$B$33,0))</f>
        <v/>
      </c>
      <c r="S20" s="35">
        <f>N20-P20</f>
        <v/>
      </c>
      <c r="T20" s="19">
        <f>S20/Inputs!$B$13</f>
        <v/>
      </c>
      <c r="U20" s="19">
        <f>K20/$K$4</f>
        <v/>
      </c>
      <c r="V20" s="11">
        <f>-PMT(AC20*C20,Inputs!$B$20-A20+1,S20)-X20</f>
        <v/>
      </c>
      <c r="W20" s="11">
        <f>IF(A20&lt;Inputs!$B$23-Inputs!$B$24,0,IF(A20&lt;Inputs!$B$22-Inputs!$B$24,S20*AC20/12,IF(ISERROR(-PMT(AC20/12,Inputs!$B$20+1-A20-Inputs!$B$24,S20)),0,-PMT(AC20/12,Inputs!$B$20+1-A20-Inputs!$B$24,S20)+IF(A20=Inputs!$B$21-Inputs!$B$24,AC20+PMT(AC20/12,Inputs!$B$20+1-A20-Inputs!$B$24,S20)+(S20*AC20/12),0))))</f>
        <v/>
      </c>
      <c r="X20" s="3">
        <f>S20*(AC20*C20)</f>
        <v/>
      </c>
      <c r="Y20" s="11">
        <f>W20-X20</f>
        <v/>
      </c>
      <c r="Z20" s="19">
        <f>VLOOKUP(A20,Curves!$B$20:'Curves'!$D$32,3)</f>
        <v/>
      </c>
      <c r="AA20" s="35">
        <f>MIN(S20,S20*(1-(1-Z20)^(1/12)))</f>
        <v/>
      </c>
      <c r="AB20" s="3">
        <f>(N20-P20)*IFERROR((1-U20/U19),0)</f>
        <v/>
      </c>
      <c r="AC20" s="36">
        <f>Inputs!$B$16</f>
        <v/>
      </c>
      <c r="AD20" s="3">
        <f>AC20*C20*(N20-P20)</f>
        <v/>
      </c>
      <c r="AE20" s="11">
        <f>X20+Y20+AA20+Q20</f>
        <v/>
      </c>
      <c r="AF20" s="11">
        <f>X20+V20+AA20+Q20</f>
        <v/>
      </c>
      <c r="AG20" s="19">
        <f>AE20/Inputs!$B$13</f>
        <v/>
      </c>
      <c r="AH20" s="35">
        <f>N20-AA20-AB20-P20</f>
        <v/>
      </c>
      <c r="AJ20" s="19">
        <f>AJ19/(1+(Inputs!$B$19)*C19)</f>
        <v/>
      </c>
      <c r="AK20" s="19">
        <f>AG20*AJ20</f>
        <v/>
      </c>
    </row>
    <row r="21" ht="13" customHeight="1" s="53">
      <c r="A21" s="3">
        <f>A20+1</f>
        <v/>
      </c>
      <c r="B21" s="37">
        <f>EDATE(B20, 1)</f>
        <v/>
      </c>
      <c r="C21" s="3">
        <f>C20</f>
        <v/>
      </c>
      <c r="F21" s="3">
        <f>K20</f>
        <v/>
      </c>
      <c r="G21" s="3">
        <f>IF(Inputs!$B$15="Fixed",G20, "Not Implemented Yet")</f>
        <v/>
      </c>
      <c r="H21" s="3">
        <f>IF(Inputs!$B$15="Fixed", IF(K20&gt;H20, -PMT(G21*C21, 360/Inputs!$D$6, Inputs!$B$13), 0), "NOT AVALABLE RN")</f>
        <v/>
      </c>
      <c r="I21" s="3">
        <f>C21*F21*G21</f>
        <v/>
      </c>
      <c r="J21" s="3">
        <f>H21-I21</f>
        <v/>
      </c>
      <c r="K21" s="3">
        <f>K20-J21</f>
        <v/>
      </c>
      <c r="N21" s="35">
        <f>AH20</f>
        <v/>
      </c>
      <c r="O21" s="19">
        <f>VLOOKUP(A21,Curves!$B$3:'Curves'!$D$15,3)/(VLOOKUP(A21,Curves!$B$3:'Curves'!$D$15,2)-(VLOOKUP(A21,Curves!$B$3:'Curves'!$D$15,1)-1))</f>
        <v/>
      </c>
      <c r="P21" s="35">
        <f>MIN(N21,(O21*Inputs!$B$35)*$N$5)</f>
        <v/>
      </c>
      <c r="Q21" s="3">
        <f>IF(ISERROR(Inputs!$B$32*OFFSET(P21,-Inputs!$B$33,0)),0,Inputs!$B$32*OFFSET(P21,-Inputs!$B$33,0))</f>
        <v/>
      </c>
      <c r="R21" s="3">
        <f>IF(ISERROR((1-Inputs!$B$32)*OFFSET(P21,-Inputs!$B$33,0)),0,(1-Inputs!$B$32)*OFFSET(P21,-Inputs!$B$33,0))</f>
        <v/>
      </c>
      <c r="S21" s="35">
        <f>N21-P21</f>
        <v/>
      </c>
      <c r="T21" s="19">
        <f>S21/Inputs!$B$13</f>
        <v/>
      </c>
      <c r="U21" s="19">
        <f>K21/$K$4</f>
        <v/>
      </c>
      <c r="V21" s="11">
        <f>-PMT(AC21*C21,Inputs!$B$20-A21+1,S21)-X21</f>
        <v/>
      </c>
      <c r="W21" s="11">
        <f>IF(A21&lt;Inputs!$B$23-Inputs!$B$24,0,IF(A21&lt;Inputs!$B$22-Inputs!$B$24,S21*AC21/12,IF(ISERROR(-PMT(AC21/12,Inputs!$B$20+1-A21-Inputs!$B$24,S21)),0,-PMT(AC21/12,Inputs!$B$20+1-A21-Inputs!$B$24,S21)+IF(A21=Inputs!$B$21-Inputs!$B$24,AC21+PMT(AC21/12,Inputs!$B$20+1-A21-Inputs!$B$24,S21)+(S21*AC21/12),0))))</f>
        <v/>
      </c>
      <c r="X21" s="3">
        <f>S21*(AC21*C21)</f>
        <v/>
      </c>
      <c r="Y21" s="11">
        <f>W21-X21</f>
        <v/>
      </c>
      <c r="Z21" s="19">
        <f>VLOOKUP(A21,Curves!$B$20:'Curves'!$D$32,3)</f>
        <v/>
      </c>
      <c r="AA21" s="35">
        <f>MIN(S21,S21*(1-(1-Z21)^(1/12)))</f>
        <v/>
      </c>
      <c r="AB21" s="3">
        <f>(N21-P21)*IFERROR((1-U21/U20),0)</f>
        <v/>
      </c>
      <c r="AC21" s="36">
        <f>Inputs!$B$16</f>
        <v/>
      </c>
      <c r="AD21" s="3">
        <f>AC21*C21*(N21-P21)</f>
        <v/>
      </c>
      <c r="AE21" s="11">
        <f>X21+Y21+AA21+Q21</f>
        <v/>
      </c>
      <c r="AF21" s="11">
        <f>X21+V21+AA21+Q21</f>
        <v/>
      </c>
      <c r="AG21" s="19">
        <f>AE21/Inputs!$B$13</f>
        <v/>
      </c>
      <c r="AH21" s="35">
        <f>N21-AA21-AB21-P21</f>
        <v/>
      </c>
      <c r="AJ21" s="19">
        <f>AJ20/(1+(Inputs!$B$19)*C20)</f>
        <v/>
      </c>
      <c r="AK21" s="19">
        <f>AG21*AJ21</f>
        <v/>
      </c>
    </row>
    <row r="22" ht="13" customHeight="1" s="53">
      <c r="A22" s="3">
        <f>A21+1</f>
        <v/>
      </c>
      <c r="B22" s="37">
        <f>EDATE(B21, 1)</f>
        <v/>
      </c>
      <c r="C22" s="3">
        <f>C21</f>
        <v/>
      </c>
      <c r="F22" s="3">
        <f>K21</f>
        <v/>
      </c>
      <c r="G22" s="3">
        <f>IF(Inputs!$B$15="Fixed",G21, "Not Implemented Yet")</f>
        <v/>
      </c>
      <c r="H22" s="3">
        <f>IF(Inputs!$B$15="Fixed", IF(K21&gt;H21, -PMT(G22*C22, 360/Inputs!$D$6, Inputs!$B$13), 0), "NOT AVALABLE RN")</f>
        <v/>
      </c>
      <c r="I22" s="3">
        <f>C22*F22*G22</f>
        <v/>
      </c>
      <c r="J22" s="3">
        <f>H22-I22</f>
        <v/>
      </c>
      <c r="K22" s="3">
        <f>K21-J22</f>
        <v/>
      </c>
      <c r="N22" s="35">
        <f>AH21</f>
        <v/>
      </c>
      <c r="O22" s="19">
        <f>VLOOKUP(A22,Curves!$B$3:'Curves'!$D$15,3)/(VLOOKUP(A22,Curves!$B$3:'Curves'!$D$15,2)-(VLOOKUP(A22,Curves!$B$3:'Curves'!$D$15,1)-1))</f>
        <v/>
      </c>
      <c r="P22" s="35">
        <f>MIN(N22,(O22*Inputs!$B$35)*$N$5)</f>
        <v/>
      </c>
      <c r="Q22" s="3">
        <f>IF(ISERROR(Inputs!$B$32*OFFSET(P22,-Inputs!$B$33,0)),0,Inputs!$B$32*OFFSET(P22,-Inputs!$B$33,0))</f>
        <v/>
      </c>
      <c r="R22" s="3">
        <f>IF(ISERROR((1-Inputs!$B$32)*OFFSET(P22,-Inputs!$B$33,0)),0,(1-Inputs!$B$32)*OFFSET(P22,-Inputs!$B$33,0))</f>
        <v/>
      </c>
      <c r="S22" s="35">
        <f>N22-P22</f>
        <v/>
      </c>
      <c r="T22" s="19">
        <f>S22/Inputs!$B$13</f>
        <v/>
      </c>
      <c r="U22" s="19">
        <f>K22/$K$4</f>
        <v/>
      </c>
      <c r="V22" s="11">
        <f>-PMT(AC22*C22,Inputs!$B$20-A22+1,S22)-X22</f>
        <v/>
      </c>
      <c r="W22" s="11">
        <f>IF(A22&lt;Inputs!$B$23-Inputs!$B$24,0,IF(A22&lt;Inputs!$B$22-Inputs!$B$24,S22*AC22/12,IF(ISERROR(-PMT(AC22/12,Inputs!$B$20+1-A22-Inputs!$B$24,S22)),0,-PMT(AC22/12,Inputs!$B$20+1-A22-Inputs!$B$24,S22)+IF(A22=Inputs!$B$21-Inputs!$B$24,AC22+PMT(AC22/12,Inputs!$B$20+1-A22-Inputs!$B$24,S22)+(S22*AC22/12),0))))</f>
        <v/>
      </c>
      <c r="X22" s="3">
        <f>S22*(AC22*C22)</f>
        <v/>
      </c>
      <c r="Y22" s="11">
        <f>W22-X22</f>
        <v/>
      </c>
      <c r="Z22" s="19">
        <f>VLOOKUP(A22,Curves!$B$20:'Curves'!$D$32,3)</f>
        <v/>
      </c>
      <c r="AA22" s="35">
        <f>MIN(S22,S22*(1-(1-Z22)^(1/12)))</f>
        <v/>
      </c>
      <c r="AB22" s="3">
        <f>(N22-P22)*IFERROR((1-U22/U21),0)</f>
        <v/>
      </c>
      <c r="AC22" s="36">
        <f>Inputs!$B$16</f>
        <v/>
      </c>
      <c r="AD22" s="3">
        <f>AC22*C22*(N22-P22)</f>
        <v/>
      </c>
      <c r="AE22" s="11">
        <f>X22+Y22+AA22+Q22</f>
        <v/>
      </c>
      <c r="AF22" s="11">
        <f>X22+V22+AA22+Q22</f>
        <v/>
      </c>
      <c r="AG22" s="19">
        <f>AE22/Inputs!$B$13</f>
        <v/>
      </c>
      <c r="AH22" s="35">
        <f>N22-AA22-AB22-P22</f>
        <v/>
      </c>
      <c r="AJ22" s="19">
        <f>AJ21/(1+(Inputs!$B$19)*C21)</f>
        <v/>
      </c>
      <c r="AK22" s="19">
        <f>AG22*AJ22</f>
        <v/>
      </c>
    </row>
    <row r="23" ht="13" customHeight="1" s="53">
      <c r="A23" s="3">
        <f>A22+1</f>
        <v/>
      </c>
      <c r="B23" s="37">
        <f>EDATE(B22, 1)</f>
        <v/>
      </c>
      <c r="C23" s="3">
        <f>C22</f>
        <v/>
      </c>
      <c r="F23" s="3">
        <f>K22</f>
        <v/>
      </c>
      <c r="G23" s="3">
        <f>IF(Inputs!$B$15="Fixed",G22, "Not Implemented Yet")</f>
        <v/>
      </c>
      <c r="H23" s="3">
        <f>IF(Inputs!$B$15="Fixed", IF(K22&gt;H22, -PMT(G23*C23, 360/Inputs!$D$6, Inputs!$B$13), 0), "NOT AVALABLE RN")</f>
        <v/>
      </c>
      <c r="I23" s="3">
        <f>C23*F23*G23</f>
        <v/>
      </c>
      <c r="J23" s="3">
        <f>H23-I23</f>
        <v/>
      </c>
      <c r="K23" s="3">
        <f>K22-J23</f>
        <v/>
      </c>
      <c r="N23" s="35">
        <f>AH22</f>
        <v/>
      </c>
      <c r="O23" s="19">
        <f>VLOOKUP(A23,Curves!$B$3:'Curves'!$D$15,3)/(VLOOKUP(A23,Curves!$B$3:'Curves'!$D$15,2)-(VLOOKUP(A23,Curves!$B$3:'Curves'!$D$15,1)-1))</f>
        <v/>
      </c>
      <c r="P23" s="35">
        <f>MIN(N23,(O23*Inputs!$B$35)*$N$5)</f>
        <v/>
      </c>
      <c r="Q23" s="3">
        <f>IF(ISERROR(Inputs!$B$32*OFFSET(P23,-Inputs!$B$33,0)),0,Inputs!$B$32*OFFSET(P23,-Inputs!$B$33,0))</f>
        <v/>
      </c>
      <c r="R23" s="3">
        <f>IF(ISERROR((1-Inputs!$B$32)*OFFSET(P23,-Inputs!$B$33,0)),0,(1-Inputs!$B$32)*OFFSET(P23,-Inputs!$B$33,0))</f>
        <v/>
      </c>
      <c r="S23" s="35">
        <f>N23-P23</f>
        <v/>
      </c>
      <c r="T23" s="19">
        <f>S23/Inputs!$B$13</f>
        <v/>
      </c>
      <c r="U23" s="19">
        <f>K23/$K$4</f>
        <v/>
      </c>
      <c r="V23" s="11">
        <f>-PMT(AC23*C23,Inputs!$B$20-A23+1,S23)-X23</f>
        <v/>
      </c>
      <c r="W23" s="11">
        <f>IF(A23&lt;Inputs!$B$23-Inputs!$B$24,0,IF(A23&lt;Inputs!$B$22-Inputs!$B$24,S23*AC23/12,IF(ISERROR(-PMT(AC23/12,Inputs!$B$20+1-A23-Inputs!$B$24,S23)),0,-PMT(AC23/12,Inputs!$B$20+1-A23-Inputs!$B$24,S23)+IF(A23=Inputs!$B$21-Inputs!$B$24,AC23+PMT(AC23/12,Inputs!$B$20+1-A23-Inputs!$B$24,S23)+(S23*AC23/12),0))))</f>
        <v/>
      </c>
      <c r="X23" s="3">
        <f>S23*(AC23*C23)</f>
        <v/>
      </c>
      <c r="Y23" s="11">
        <f>W23-X23</f>
        <v/>
      </c>
      <c r="Z23" s="19">
        <f>VLOOKUP(A23,Curves!$B$20:'Curves'!$D$32,3)</f>
        <v/>
      </c>
      <c r="AA23" s="35">
        <f>MIN(S23,S23*(1-(1-Z23)^(1/12)))</f>
        <v/>
      </c>
      <c r="AB23" s="3">
        <f>(N23-P23)*IFERROR((1-U23/U22),0)</f>
        <v/>
      </c>
      <c r="AC23" s="36">
        <f>Inputs!$B$16</f>
        <v/>
      </c>
      <c r="AD23" s="3">
        <f>AC23*C23*(N23-P23)</f>
        <v/>
      </c>
      <c r="AE23" s="11">
        <f>X23+Y23+AA23+Q23</f>
        <v/>
      </c>
      <c r="AF23" s="11">
        <f>X23+V23+AA23+Q23</f>
        <v/>
      </c>
      <c r="AG23" s="19">
        <f>AE23/Inputs!$B$13</f>
        <v/>
      </c>
      <c r="AH23" s="35">
        <f>N23-AA23-AB23-P23</f>
        <v/>
      </c>
      <c r="AJ23" s="19">
        <f>AJ22/(1+(Inputs!$B$19)*C22)</f>
        <v/>
      </c>
      <c r="AK23" s="19">
        <f>AG23*AJ23</f>
        <v/>
      </c>
    </row>
    <row r="24" ht="13" customHeight="1" s="53">
      <c r="A24" s="3">
        <f>A23+1</f>
        <v/>
      </c>
      <c r="B24" s="37">
        <f>EDATE(B23, 1)</f>
        <v/>
      </c>
      <c r="C24" s="3">
        <f>C23</f>
        <v/>
      </c>
      <c r="F24" s="3">
        <f>K23</f>
        <v/>
      </c>
      <c r="G24" s="3">
        <f>IF(Inputs!$B$15="Fixed",G23, "Not Implemented Yet")</f>
        <v/>
      </c>
      <c r="H24" s="3">
        <f>IF(Inputs!$B$15="Fixed", IF(K23&gt;H23, -PMT(G24*C24, 360/Inputs!$D$6, Inputs!$B$13), 0), "NOT AVALABLE RN")</f>
        <v/>
      </c>
      <c r="I24" s="3">
        <f>C24*F24*G24</f>
        <v/>
      </c>
      <c r="J24" s="3">
        <f>H24-I24</f>
        <v/>
      </c>
      <c r="K24" s="3">
        <f>K23-J24</f>
        <v/>
      </c>
      <c r="N24" s="35">
        <f>AH23</f>
        <v/>
      </c>
      <c r="O24" s="19">
        <f>VLOOKUP(A24,Curves!$B$3:'Curves'!$D$15,3)/(VLOOKUP(A24,Curves!$B$3:'Curves'!$D$15,2)-(VLOOKUP(A24,Curves!$B$3:'Curves'!$D$15,1)-1))</f>
        <v/>
      </c>
      <c r="P24" s="35">
        <f>MIN(N24,(O24*Inputs!$B$35)*$N$5)</f>
        <v/>
      </c>
      <c r="Q24" s="3">
        <f>IF(ISERROR(Inputs!$B$32*OFFSET(P24,-Inputs!$B$33,0)),0,Inputs!$B$32*OFFSET(P24,-Inputs!$B$33,0))</f>
        <v/>
      </c>
      <c r="R24" s="3">
        <f>IF(ISERROR((1-Inputs!$B$32)*OFFSET(P24,-Inputs!$B$33,0)),0,(1-Inputs!$B$32)*OFFSET(P24,-Inputs!$B$33,0))</f>
        <v/>
      </c>
      <c r="S24" s="35">
        <f>N24-P24</f>
        <v/>
      </c>
      <c r="T24" s="19">
        <f>S24/Inputs!$B$13</f>
        <v/>
      </c>
      <c r="U24" s="19">
        <f>K24/$K$4</f>
        <v/>
      </c>
      <c r="V24" s="11">
        <f>-PMT(AC24*C24,Inputs!$B$20-A24+1,S24)-X24</f>
        <v/>
      </c>
      <c r="W24" s="11">
        <f>IF(A24&lt;Inputs!$B$23-Inputs!$B$24,0,IF(A24&lt;Inputs!$B$22-Inputs!$B$24,S24*AC24/12,IF(ISERROR(-PMT(AC24/12,Inputs!$B$20+1-A24-Inputs!$B$24,S24)),0,-PMT(AC24/12,Inputs!$B$20+1-A24-Inputs!$B$24,S24)+IF(A24=Inputs!$B$21-Inputs!$B$24,AC24+PMT(AC24/12,Inputs!$B$20+1-A24-Inputs!$B$24,S24)+(S24*AC24/12),0))))</f>
        <v/>
      </c>
      <c r="X24" s="3">
        <f>S24*(AC24*C24)</f>
        <v/>
      </c>
      <c r="Y24" s="11">
        <f>W24-X24</f>
        <v/>
      </c>
      <c r="Z24" s="19">
        <f>VLOOKUP(A24,Curves!$B$20:'Curves'!$D$32,3)</f>
        <v/>
      </c>
      <c r="AA24" s="35">
        <f>MIN(S24,S24*(1-(1-Z24)^(1/12)))</f>
        <v/>
      </c>
      <c r="AB24" s="3">
        <f>(N24-P24)*IFERROR((1-U24/U23),0)</f>
        <v/>
      </c>
      <c r="AC24" s="36">
        <f>Inputs!$B$16</f>
        <v/>
      </c>
      <c r="AD24" s="3">
        <f>AC24*C24*(N24-P24)</f>
        <v/>
      </c>
      <c r="AE24" s="11">
        <f>X24+Y24+AA24+Q24</f>
        <v/>
      </c>
      <c r="AF24" s="11">
        <f>X24+V24+AA24+Q24</f>
        <v/>
      </c>
      <c r="AG24" s="19">
        <f>AE24/Inputs!$B$13</f>
        <v/>
      </c>
      <c r="AH24" s="35">
        <f>N24-AA24-AB24-P24</f>
        <v/>
      </c>
      <c r="AJ24" s="19">
        <f>AJ23/(1+(Inputs!$B$19)*C23)</f>
        <v/>
      </c>
      <c r="AK24" s="19">
        <f>AG24*AJ24</f>
        <v/>
      </c>
    </row>
    <row r="25" ht="13" customHeight="1" s="53">
      <c r="A25" s="3">
        <f>A24+1</f>
        <v/>
      </c>
      <c r="B25" s="37">
        <f>EDATE(B24, 1)</f>
        <v/>
      </c>
      <c r="C25" s="3">
        <f>C24</f>
        <v/>
      </c>
      <c r="F25" s="3">
        <f>K24</f>
        <v/>
      </c>
      <c r="G25" s="3">
        <f>IF(Inputs!$B$15="Fixed",G24, "Not Implemented Yet")</f>
        <v/>
      </c>
      <c r="H25" s="3">
        <f>IF(Inputs!$B$15="Fixed", IF(K24&gt;H24, -PMT(G25*C25, 360/Inputs!$D$6, Inputs!$B$13), 0), "NOT AVALABLE RN")</f>
        <v/>
      </c>
      <c r="I25" s="3">
        <f>C25*F25*G25</f>
        <v/>
      </c>
      <c r="J25" s="3">
        <f>H25-I25</f>
        <v/>
      </c>
      <c r="K25" s="3">
        <f>K24-J25</f>
        <v/>
      </c>
      <c r="N25" s="35">
        <f>AH24</f>
        <v/>
      </c>
      <c r="O25" s="19">
        <f>VLOOKUP(A25,Curves!$B$3:'Curves'!$D$15,3)/(VLOOKUP(A25,Curves!$B$3:'Curves'!$D$15,2)-(VLOOKUP(A25,Curves!$B$3:'Curves'!$D$15,1)-1))</f>
        <v/>
      </c>
      <c r="P25" s="35">
        <f>MIN(N25,(O25*Inputs!$B$35)*$N$5)</f>
        <v/>
      </c>
      <c r="Q25" s="3">
        <f>IF(ISERROR(Inputs!$B$32*OFFSET(P25,-Inputs!$B$33,0)),0,Inputs!$B$32*OFFSET(P25,-Inputs!$B$33,0))</f>
        <v/>
      </c>
      <c r="R25" s="3">
        <f>IF(ISERROR((1-Inputs!$B$32)*OFFSET(P25,-Inputs!$B$33,0)),0,(1-Inputs!$B$32)*OFFSET(P25,-Inputs!$B$33,0))</f>
        <v/>
      </c>
      <c r="S25" s="35">
        <f>N25-P25</f>
        <v/>
      </c>
      <c r="T25" s="19">
        <f>S25/Inputs!$B$13</f>
        <v/>
      </c>
      <c r="U25" s="19">
        <f>K25/$K$4</f>
        <v/>
      </c>
      <c r="V25" s="11">
        <f>-PMT(AC25*C25,Inputs!$B$20-A25+1,S25)-X25</f>
        <v/>
      </c>
      <c r="W25" s="11">
        <f>IF(A25&lt;Inputs!$B$23-Inputs!$B$24,0,IF(A25&lt;Inputs!$B$22-Inputs!$B$24,S25*AC25/12,IF(ISERROR(-PMT(AC25/12,Inputs!$B$20+1-A25-Inputs!$B$24,S25)),0,-PMT(AC25/12,Inputs!$B$20+1-A25-Inputs!$B$24,S25)+IF(A25=Inputs!$B$21-Inputs!$B$24,AC25+PMT(AC25/12,Inputs!$B$20+1-A25-Inputs!$B$24,S25)+(S25*AC25/12),0))))</f>
        <v/>
      </c>
      <c r="X25" s="3">
        <f>S25*(AC25*C25)</f>
        <v/>
      </c>
      <c r="Y25" s="11">
        <f>W25-X25</f>
        <v/>
      </c>
      <c r="Z25" s="19">
        <f>VLOOKUP(A25,Curves!$B$20:'Curves'!$D$32,3)</f>
        <v/>
      </c>
      <c r="AA25" s="35">
        <f>MIN(S25,S25*(1-(1-Z25)^(1/12)))</f>
        <v/>
      </c>
      <c r="AB25" s="3">
        <f>(N25-P25)*IFERROR((1-U25/U24),0)</f>
        <v/>
      </c>
      <c r="AC25" s="36">
        <f>Inputs!$B$16</f>
        <v/>
      </c>
      <c r="AD25" s="3">
        <f>AC25*C25*(N25-P25)</f>
        <v/>
      </c>
      <c r="AE25" s="11">
        <f>X25+Y25+AA25+Q25</f>
        <v/>
      </c>
      <c r="AF25" s="11">
        <f>X25+V25+AA25+Q25</f>
        <v/>
      </c>
      <c r="AG25" s="19">
        <f>AE25/Inputs!$B$13</f>
        <v/>
      </c>
      <c r="AH25" s="35">
        <f>N25-AA25-AB25-P25</f>
        <v/>
      </c>
      <c r="AJ25" s="19">
        <f>AJ24/(1+(Inputs!$B$19)*C24)</f>
        <v/>
      </c>
      <c r="AK25" s="19">
        <f>AG25*AJ25</f>
        <v/>
      </c>
    </row>
    <row r="26" ht="13" customHeight="1" s="53">
      <c r="A26" s="3">
        <f>A25+1</f>
        <v/>
      </c>
      <c r="B26" s="37">
        <f>EDATE(B25, 1)</f>
        <v/>
      </c>
      <c r="C26" s="3">
        <f>C25</f>
        <v/>
      </c>
      <c r="F26" s="3">
        <f>K25</f>
        <v/>
      </c>
      <c r="G26" s="3">
        <f>IF(Inputs!$B$15="Fixed",G25, "Not Implemented Yet")</f>
        <v/>
      </c>
      <c r="H26" s="3">
        <f>IF(Inputs!$B$15="Fixed", IF(K25&gt;H25, -PMT(G26*C26, 360/Inputs!$D$6, Inputs!$B$13), 0), "NOT AVALABLE RN")</f>
        <v/>
      </c>
      <c r="I26" s="3">
        <f>C26*F26*G26</f>
        <v/>
      </c>
      <c r="J26" s="3">
        <f>H26-I26</f>
        <v/>
      </c>
      <c r="K26" s="3">
        <f>K25-J26</f>
        <v/>
      </c>
      <c r="N26" s="35">
        <f>AH25</f>
        <v/>
      </c>
      <c r="O26" s="19">
        <f>VLOOKUP(A26,Curves!$B$3:'Curves'!$D$15,3)/(VLOOKUP(A26,Curves!$B$3:'Curves'!$D$15,2)-(VLOOKUP(A26,Curves!$B$3:'Curves'!$D$15,1)-1))</f>
        <v/>
      </c>
      <c r="P26" s="35">
        <f>MIN(N26,(O26*Inputs!$B$35)*$N$5)</f>
        <v/>
      </c>
      <c r="Q26" s="3">
        <f>IF(ISERROR(Inputs!$B$32*OFFSET(P26,-Inputs!$B$33,0)),0,Inputs!$B$32*OFFSET(P26,-Inputs!$B$33,0))</f>
        <v/>
      </c>
      <c r="R26" s="3">
        <f>IF(ISERROR((1-Inputs!$B$32)*OFFSET(P26,-Inputs!$B$33,0)),0,(1-Inputs!$B$32)*OFFSET(P26,-Inputs!$B$33,0))</f>
        <v/>
      </c>
      <c r="S26" s="35">
        <f>N26-P26</f>
        <v/>
      </c>
      <c r="T26" s="19">
        <f>S26/Inputs!$B$13</f>
        <v/>
      </c>
      <c r="U26" s="19">
        <f>K26/$K$4</f>
        <v/>
      </c>
      <c r="V26" s="11">
        <f>-PMT(AC26*C26,Inputs!$B$20-A26+1,S26)-X26</f>
        <v/>
      </c>
      <c r="W26" s="11">
        <f>IF(A26&lt;Inputs!$B$23-Inputs!$B$24,0,IF(A26&lt;Inputs!$B$22-Inputs!$B$24,S26*AC26/12,IF(ISERROR(-PMT(AC26/12,Inputs!$B$20+1-A26-Inputs!$B$24,S26)),0,-PMT(AC26/12,Inputs!$B$20+1-A26-Inputs!$B$24,S26)+IF(A26=Inputs!$B$21-Inputs!$B$24,AC26+PMT(AC26/12,Inputs!$B$20+1-A26-Inputs!$B$24,S26)+(S26*AC26/12),0))))</f>
        <v/>
      </c>
      <c r="X26" s="3">
        <f>S26*(AC26*C26)</f>
        <v/>
      </c>
      <c r="Y26" s="11">
        <f>W26-X26</f>
        <v/>
      </c>
      <c r="Z26" s="19">
        <f>VLOOKUP(A26,Curves!$B$20:'Curves'!$D$32,3)</f>
        <v/>
      </c>
      <c r="AA26" s="35">
        <f>MIN(S26,S26*(1-(1-Z26)^(1/12)))</f>
        <v/>
      </c>
      <c r="AB26" s="3">
        <f>(N26-P26)*IFERROR((1-U26/U25),0)</f>
        <v/>
      </c>
      <c r="AC26" s="36">
        <f>Inputs!$B$16</f>
        <v/>
      </c>
      <c r="AD26" s="3">
        <f>AC26*C26*(N26-P26)</f>
        <v/>
      </c>
      <c r="AE26" s="11">
        <f>X26+Y26+AA26+Q26</f>
        <v/>
      </c>
      <c r="AF26" s="11">
        <f>X26+V26+AA26+Q26</f>
        <v/>
      </c>
      <c r="AG26" s="19">
        <f>AE26/Inputs!$B$13</f>
        <v/>
      </c>
      <c r="AH26" s="35">
        <f>N26-AA26-AB26-P26</f>
        <v/>
      </c>
      <c r="AJ26" s="19">
        <f>AJ25/(1+(Inputs!$B$19)*C25)</f>
        <v/>
      </c>
      <c r="AK26" s="19">
        <f>AG26*AJ26</f>
        <v/>
      </c>
    </row>
    <row r="27" ht="13" customHeight="1" s="53">
      <c r="A27" s="3">
        <f>A26+1</f>
        <v/>
      </c>
      <c r="B27" s="37">
        <f>EDATE(B26, 1)</f>
        <v/>
      </c>
      <c r="C27" s="3">
        <f>C26</f>
        <v/>
      </c>
      <c r="F27" s="3">
        <f>K26</f>
        <v/>
      </c>
      <c r="G27" s="3">
        <f>IF(Inputs!$B$15="Fixed",G26, "Not Implemented Yet")</f>
        <v/>
      </c>
      <c r="H27" s="3">
        <f>IF(Inputs!$B$15="Fixed", IF(K26&gt;H26, -PMT(G27*C27, 360/Inputs!$D$6, Inputs!$B$13), 0), "NOT AVALABLE RN")</f>
        <v/>
      </c>
      <c r="I27" s="3">
        <f>C27*F27*G27</f>
        <v/>
      </c>
      <c r="J27" s="3">
        <f>H27-I27</f>
        <v/>
      </c>
      <c r="K27" s="3">
        <f>K26-J27</f>
        <v/>
      </c>
      <c r="N27" s="35">
        <f>AH26</f>
        <v/>
      </c>
      <c r="O27" s="19">
        <f>VLOOKUP(A27,Curves!$B$3:'Curves'!$D$15,3)/(VLOOKUP(A27,Curves!$B$3:'Curves'!$D$15,2)-(VLOOKUP(A27,Curves!$B$3:'Curves'!$D$15,1)-1))</f>
        <v/>
      </c>
      <c r="P27" s="35">
        <f>MIN(N27,(O27*Inputs!$B$35)*$N$5)</f>
        <v/>
      </c>
      <c r="Q27" s="3">
        <f>IF(ISERROR(Inputs!$B$32*OFFSET(P27,-Inputs!$B$33,0)),0,Inputs!$B$32*OFFSET(P27,-Inputs!$B$33,0))</f>
        <v/>
      </c>
      <c r="R27" s="3">
        <f>IF(ISERROR((1-Inputs!$B$32)*OFFSET(P27,-Inputs!$B$33,0)),0,(1-Inputs!$B$32)*OFFSET(P27,-Inputs!$B$33,0))</f>
        <v/>
      </c>
      <c r="S27" s="35">
        <f>N27-P27</f>
        <v/>
      </c>
      <c r="T27" s="19">
        <f>S27/Inputs!$B$13</f>
        <v/>
      </c>
      <c r="U27" s="19">
        <f>K27/$K$4</f>
        <v/>
      </c>
      <c r="V27" s="11">
        <f>-PMT(AC27*C27,Inputs!$B$20-A27+1,S27)-X27</f>
        <v/>
      </c>
      <c r="W27" s="11">
        <f>IF(A27&lt;Inputs!$B$23-Inputs!$B$24,0,IF(A27&lt;Inputs!$B$22-Inputs!$B$24,S27*AC27/12,IF(ISERROR(-PMT(AC27/12,Inputs!$B$20+1-A27-Inputs!$B$24,S27)),0,-PMT(AC27/12,Inputs!$B$20+1-A27-Inputs!$B$24,S27)+IF(A27=Inputs!$B$21-Inputs!$B$24,AC27+PMT(AC27/12,Inputs!$B$20+1-A27-Inputs!$B$24,S27)+(S27*AC27/12),0))))</f>
        <v/>
      </c>
      <c r="X27" s="3">
        <f>S27*(AC27*C27)</f>
        <v/>
      </c>
      <c r="Y27" s="11">
        <f>W27-X27</f>
        <v/>
      </c>
      <c r="Z27" s="19">
        <f>VLOOKUP(A27,Curves!$B$20:'Curves'!$D$32,3)</f>
        <v/>
      </c>
      <c r="AA27" s="35">
        <f>MIN(S27,S27*(1-(1-Z27)^(1/12)))</f>
        <v/>
      </c>
      <c r="AB27" s="3">
        <f>(N27-P27)*IFERROR((1-U27/U26),0)</f>
        <v/>
      </c>
      <c r="AC27" s="36">
        <f>Inputs!$B$16</f>
        <v/>
      </c>
      <c r="AD27" s="3">
        <f>AC27*C27*(N27-P27)</f>
        <v/>
      </c>
      <c r="AE27" s="11">
        <f>X27+Y27+AA27+Q27</f>
        <v/>
      </c>
      <c r="AF27" s="11">
        <f>X27+V27+AA27+Q27</f>
        <v/>
      </c>
      <c r="AG27" s="19">
        <f>AE27/Inputs!$B$13</f>
        <v/>
      </c>
      <c r="AH27" s="35">
        <f>N27-AA27-AB27-P27</f>
        <v/>
      </c>
      <c r="AJ27" s="19">
        <f>AJ26/(1+(Inputs!$B$19)*C26)</f>
        <v/>
      </c>
      <c r="AK27" s="19">
        <f>AG27*AJ27</f>
        <v/>
      </c>
    </row>
    <row r="28" ht="13" customHeight="1" s="53">
      <c r="A28" s="3">
        <f>A27+1</f>
        <v/>
      </c>
      <c r="B28" s="37">
        <f>EDATE(B27, 1)</f>
        <v/>
      </c>
      <c r="C28" s="3">
        <f>C27</f>
        <v/>
      </c>
      <c r="F28" s="3">
        <f>K27</f>
        <v/>
      </c>
      <c r="G28" s="3">
        <f>IF(Inputs!$B$15="Fixed",G27, "Not Implemented Yet")</f>
        <v/>
      </c>
      <c r="H28" s="3">
        <f>IF(Inputs!$B$15="Fixed", IF(K27&gt;H27, -PMT(G28*C28, 360/Inputs!$D$6, Inputs!$B$13), 0), "NOT AVALABLE RN")</f>
        <v/>
      </c>
      <c r="I28" s="3">
        <f>C28*F28*G28</f>
        <v/>
      </c>
      <c r="J28" s="3">
        <f>H28-I28</f>
        <v/>
      </c>
      <c r="K28" s="3">
        <f>K27-J28</f>
        <v/>
      </c>
      <c r="N28" s="35">
        <f>AH27</f>
        <v/>
      </c>
      <c r="O28" s="19">
        <f>VLOOKUP(A28,Curves!$B$3:'Curves'!$D$15,3)/(VLOOKUP(A28,Curves!$B$3:'Curves'!$D$15,2)-(VLOOKUP(A28,Curves!$B$3:'Curves'!$D$15,1)-1))</f>
        <v/>
      </c>
      <c r="P28" s="35">
        <f>MIN(N28,(O28*Inputs!$B$35)*$N$5)</f>
        <v/>
      </c>
      <c r="Q28" s="3">
        <f>IF(ISERROR(Inputs!$B$32*OFFSET(P28,-Inputs!$B$33,0)),0,Inputs!$B$32*OFFSET(P28,-Inputs!$B$33,0))</f>
        <v/>
      </c>
      <c r="R28" s="3">
        <f>IF(ISERROR((1-Inputs!$B$32)*OFFSET(P28,-Inputs!$B$33,0)),0,(1-Inputs!$B$32)*OFFSET(P28,-Inputs!$B$33,0))</f>
        <v/>
      </c>
      <c r="S28" s="35">
        <f>N28-P28</f>
        <v/>
      </c>
      <c r="T28" s="19">
        <f>S28/Inputs!$B$13</f>
        <v/>
      </c>
      <c r="U28" s="19">
        <f>K28/$K$4</f>
        <v/>
      </c>
      <c r="V28" s="11">
        <f>-PMT(AC28*C28,Inputs!$B$20-A28+1,S28)-X28</f>
        <v/>
      </c>
      <c r="W28" s="11">
        <f>IF(A28&lt;Inputs!$B$23-Inputs!$B$24,0,IF(A28&lt;Inputs!$B$22-Inputs!$B$24,S28*AC28/12,IF(ISERROR(-PMT(AC28/12,Inputs!$B$20+1-A28-Inputs!$B$24,S28)),0,-PMT(AC28/12,Inputs!$B$20+1-A28-Inputs!$B$24,S28)+IF(A28=Inputs!$B$21-Inputs!$B$24,AC28+PMT(AC28/12,Inputs!$B$20+1-A28-Inputs!$B$24,S28)+(S28*AC28/12),0))))</f>
        <v/>
      </c>
      <c r="X28" s="3">
        <f>S28*(AC28*C28)</f>
        <v/>
      </c>
      <c r="Y28" s="11">
        <f>W28-X28</f>
        <v/>
      </c>
      <c r="Z28" s="19">
        <f>VLOOKUP(A28,Curves!$B$20:'Curves'!$D$32,3)</f>
        <v/>
      </c>
      <c r="AA28" s="35">
        <f>MIN(S28,S28*(1-(1-Z28)^(1/12)))</f>
        <v/>
      </c>
      <c r="AB28" s="3">
        <f>(N28-P28)*IFERROR((1-U28/U27),0)</f>
        <v/>
      </c>
      <c r="AC28" s="36">
        <f>Inputs!$B$16</f>
        <v/>
      </c>
      <c r="AD28" s="3">
        <f>AC28*C28*(N28-P28)</f>
        <v/>
      </c>
      <c r="AE28" s="11">
        <f>X28+Y28+AA28+Q28</f>
        <v/>
      </c>
      <c r="AF28" s="11">
        <f>X28+V28+AA28+Q28</f>
        <v/>
      </c>
      <c r="AG28" s="19">
        <f>AE28/Inputs!$B$13</f>
        <v/>
      </c>
      <c r="AH28" s="35">
        <f>N28-AA28-AB28-P28</f>
        <v/>
      </c>
      <c r="AJ28" s="19">
        <f>AJ27/(1+(Inputs!$B$19)*C27)</f>
        <v/>
      </c>
      <c r="AK28" s="19">
        <f>AG28*AJ28</f>
        <v/>
      </c>
    </row>
    <row r="29" ht="13" customHeight="1" s="53">
      <c r="A29" s="3">
        <f>A28+1</f>
        <v/>
      </c>
      <c r="B29" s="37">
        <f>EDATE(B28, 1)</f>
        <v/>
      </c>
      <c r="C29" s="3">
        <f>C28</f>
        <v/>
      </c>
      <c r="F29" s="3">
        <f>K28</f>
        <v/>
      </c>
      <c r="G29" s="3">
        <f>IF(Inputs!$B$15="Fixed",G28, "Not Implemented Yet")</f>
        <v/>
      </c>
      <c r="H29" s="3">
        <f>IF(Inputs!$B$15="Fixed", IF(K28&gt;H28, -PMT(G29*C29, 360/Inputs!$D$6, Inputs!$B$13), 0), "NOT AVALABLE RN")</f>
        <v/>
      </c>
      <c r="I29" s="3">
        <f>C29*F29*G29</f>
        <v/>
      </c>
      <c r="J29" s="3">
        <f>H29-I29</f>
        <v/>
      </c>
      <c r="K29" s="3">
        <f>K28-J29</f>
        <v/>
      </c>
      <c r="N29" s="35">
        <f>AH28</f>
        <v/>
      </c>
      <c r="O29" s="19">
        <f>VLOOKUP(A29,Curves!$B$3:'Curves'!$D$15,3)/(VLOOKUP(A29,Curves!$B$3:'Curves'!$D$15,2)-(VLOOKUP(A29,Curves!$B$3:'Curves'!$D$15,1)-1))</f>
        <v/>
      </c>
      <c r="P29" s="35">
        <f>MIN(N29,(O29*Inputs!$B$35)*$N$5)</f>
        <v/>
      </c>
      <c r="Q29" s="3">
        <f>IF(ISERROR(Inputs!$B$32*OFFSET(P29,-Inputs!$B$33,0)),0,Inputs!$B$32*OFFSET(P29,-Inputs!$B$33,0))</f>
        <v/>
      </c>
      <c r="R29" s="3">
        <f>IF(ISERROR((1-Inputs!$B$32)*OFFSET(P29,-Inputs!$B$33,0)),0,(1-Inputs!$B$32)*OFFSET(P29,-Inputs!$B$33,0))</f>
        <v/>
      </c>
      <c r="S29" s="35">
        <f>N29-P29</f>
        <v/>
      </c>
      <c r="T29" s="19">
        <f>S29/Inputs!$B$13</f>
        <v/>
      </c>
      <c r="U29" s="19">
        <f>K29/$K$4</f>
        <v/>
      </c>
      <c r="V29" s="11">
        <f>-PMT(AC29*C29,Inputs!$B$20-A29+1,S29)-X29</f>
        <v/>
      </c>
      <c r="W29" s="11">
        <f>IF(A29&lt;Inputs!$B$23-Inputs!$B$24,0,IF(A29&lt;Inputs!$B$22-Inputs!$B$24,S29*AC29/12,IF(ISERROR(-PMT(AC29/12,Inputs!$B$20+1-A29-Inputs!$B$24,S29)),0,-PMT(AC29/12,Inputs!$B$20+1-A29-Inputs!$B$24,S29)+IF(A29=Inputs!$B$21-Inputs!$B$24,AC29+PMT(AC29/12,Inputs!$B$20+1-A29-Inputs!$B$24,S29)+(S29*AC29/12),0))))</f>
        <v/>
      </c>
      <c r="X29" s="3">
        <f>S29*(AC29*C29)</f>
        <v/>
      </c>
      <c r="Y29" s="11">
        <f>W29-X29</f>
        <v/>
      </c>
      <c r="Z29" s="19">
        <f>VLOOKUP(A29,Curves!$B$20:'Curves'!$D$32,3)</f>
        <v/>
      </c>
      <c r="AA29" s="35">
        <f>MIN(S29,S29*(1-(1-Z29)^(1/12)))</f>
        <v/>
      </c>
      <c r="AB29" s="3">
        <f>(N29-P29)*IFERROR((1-U29/U28),0)</f>
        <v/>
      </c>
      <c r="AC29" s="36">
        <f>Inputs!$B$16</f>
        <v/>
      </c>
      <c r="AD29" s="3">
        <f>AC29*C29*(N29-P29)</f>
        <v/>
      </c>
      <c r="AE29" s="11">
        <f>X29+Y29+AA29+Q29</f>
        <v/>
      </c>
      <c r="AF29" s="11">
        <f>X29+V29+AA29+Q29</f>
        <v/>
      </c>
      <c r="AG29" s="19">
        <f>AE29/Inputs!$B$13</f>
        <v/>
      </c>
      <c r="AH29" s="35">
        <f>N29-AA29-AB29-P29</f>
        <v/>
      </c>
      <c r="AJ29" s="19">
        <f>AJ28/(1+(Inputs!$B$19)*C28)</f>
        <v/>
      </c>
      <c r="AK29" s="19">
        <f>AG29*AJ29</f>
        <v/>
      </c>
    </row>
    <row r="30" ht="13" customHeight="1" s="53">
      <c r="A30" s="3">
        <f>A29+1</f>
        <v/>
      </c>
      <c r="B30" s="37">
        <f>EDATE(B29, 1)</f>
        <v/>
      </c>
      <c r="C30" s="3">
        <f>C29</f>
        <v/>
      </c>
      <c r="F30" s="3">
        <f>K29</f>
        <v/>
      </c>
      <c r="G30" s="3">
        <f>IF(Inputs!$B$15="Fixed",G29, "Not Implemented Yet")</f>
        <v/>
      </c>
      <c r="H30" s="3">
        <f>IF(Inputs!$B$15="Fixed", IF(K29&gt;H29, -PMT(G30*C30, 360/Inputs!$D$6, Inputs!$B$13), 0), "NOT AVALABLE RN")</f>
        <v/>
      </c>
      <c r="I30" s="3">
        <f>C30*F30*G30</f>
        <v/>
      </c>
      <c r="J30" s="3">
        <f>H30-I30</f>
        <v/>
      </c>
      <c r="K30" s="3">
        <f>K29-J30</f>
        <v/>
      </c>
      <c r="N30" s="35">
        <f>AH29</f>
        <v/>
      </c>
      <c r="O30" s="19">
        <f>VLOOKUP(A30,Curves!$B$3:'Curves'!$D$15,3)/(VLOOKUP(A30,Curves!$B$3:'Curves'!$D$15,2)-(VLOOKUP(A30,Curves!$B$3:'Curves'!$D$15,1)-1))</f>
        <v/>
      </c>
      <c r="P30" s="35">
        <f>MIN(N30,(O30*Inputs!$B$35)*$N$5)</f>
        <v/>
      </c>
      <c r="Q30" s="3">
        <f>IF(ISERROR(Inputs!$B$32*OFFSET(P30,-Inputs!$B$33,0)),0,Inputs!$B$32*OFFSET(P30,-Inputs!$B$33,0))</f>
        <v/>
      </c>
      <c r="R30" s="3">
        <f>IF(ISERROR((1-Inputs!$B$32)*OFFSET(P30,-Inputs!$B$33,0)),0,(1-Inputs!$B$32)*OFFSET(P30,-Inputs!$B$33,0))</f>
        <v/>
      </c>
      <c r="S30" s="35">
        <f>N30-P30</f>
        <v/>
      </c>
      <c r="T30" s="19">
        <f>S30/Inputs!$B$13</f>
        <v/>
      </c>
      <c r="U30" s="19">
        <f>K30/$K$4</f>
        <v/>
      </c>
      <c r="V30" s="11">
        <f>-PMT(AC30*C30,Inputs!$B$20-A30+1,S30)-X30</f>
        <v/>
      </c>
      <c r="W30" s="11">
        <f>IF(A30&lt;Inputs!$B$23-Inputs!$B$24,0,IF(A30&lt;Inputs!$B$22-Inputs!$B$24,S30*AC30/12,IF(ISERROR(-PMT(AC30/12,Inputs!$B$20+1-A30-Inputs!$B$24,S30)),0,-PMT(AC30/12,Inputs!$B$20+1-A30-Inputs!$B$24,S30)+IF(A30=Inputs!$B$21-Inputs!$B$24,AC30+PMT(AC30/12,Inputs!$B$20+1-A30-Inputs!$B$24,S30)+(S30*AC30/12),0))))</f>
        <v/>
      </c>
      <c r="X30" s="3">
        <f>S30*(AC30*C30)</f>
        <v/>
      </c>
      <c r="Y30" s="11">
        <f>W30-X30</f>
        <v/>
      </c>
      <c r="Z30" s="19">
        <f>VLOOKUP(A30,Curves!$B$20:'Curves'!$D$32,3)</f>
        <v/>
      </c>
      <c r="AA30" s="35">
        <f>MIN(S30,S30*(1-(1-Z30)^(1/12)))</f>
        <v/>
      </c>
      <c r="AB30" s="3">
        <f>(N30-P30)*IFERROR((1-U30/U29),0)</f>
        <v/>
      </c>
      <c r="AC30" s="36">
        <f>Inputs!$B$16</f>
        <v/>
      </c>
      <c r="AD30" s="3">
        <f>AC30*C30*(N30-P30)</f>
        <v/>
      </c>
      <c r="AE30" s="11">
        <f>X30+Y30+AA30+Q30</f>
        <v/>
      </c>
      <c r="AF30" s="11">
        <f>X30+V30+AA30+Q30</f>
        <v/>
      </c>
      <c r="AG30" s="19">
        <f>AE30/Inputs!$B$13</f>
        <v/>
      </c>
      <c r="AH30" s="35">
        <f>N30-AA30-AB30-P30</f>
        <v/>
      </c>
      <c r="AJ30" s="19">
        <f>AJ29/(1+(Inputs!$B$19)*C29)</f>
        <v/>
      </c>
      <c r="AK30" s="19">
        <f>AG30*AJ30</f>
        <v/>
      </c>
    </row>
    <row r="31" ht="13" customHeight="1" s="53">
      <c r="A31" s="3">
        <f>A30+1</f>
        <v/>
      </c>
      <c r="B31" s="37">
        <f>EDATE(B30, 1)</f>
        <v/>
      </c>
      <c r="C31" s="3">
        <f>C30</f>
        <v/>
      </c>
      <c r="F31" s="3">
        <f>K30</f>
        <v/>
      </c>
      <c r="G31" s="3">
        <f>IF(Inputs!$B$15="Fixed",G30, "Not Implemented Yet")</f>
        <v/>
      </c>
      <c r="H31" s="3">
        <f>IF(Inputs!$B$15="Fixed", IF(K30&gt;H30, -PMT(G31*C31, 360/Inputs!$D$6, Inputs!$B$13), 0), "NOT AVALABLE RN")</f>
        <v/>
      </c>
      <c r="I31" s="3">
        <f>C31*F31*G31</f>
        <v/>
      </c>
      <c r="J31" s="3">
        <f>H31-I31</f>
        <v/>
      </c>
      <c r="K31" s="3">
        <f>K30-J31</f>
        <v/>
      </c>
      <c r="N31" s="35">
        <f>AH30</f>
        <v/>
      </c>
      <c r="O31" s="19">
        <f>VLOOKUP(A31,Curves!$B$3:'Curves'!$D$15,3)/(VLOOKUP(A31,Curves!$B$3:'Curves'!$D$15,2)-(VLOOKUP(A31,Curves!$B$3:'Curves'!$D$15,1)-1))</f>
        <v/>
      </c>
      <c r="P31" s="35">
        <f>MIN(N31,(O31*Inputs!$B$35)*$N$5)</f>
        <v/>
      </c>
      <c r="Q31" s="3">
        <f>IF(ISERROR(Inputs!$B$32*OFFSET(P31,-Inputs!$B$33,0)),0,Inputs!$B$32*OFFSET(P31,-Inputs!$B$33,0))</f>
        <v/>
      </c>
      <c r="R31" s="3">
        <f>IF(ISERROR((1-Inputs!$B$32)*OFFSET(P31,-Inputs!$B$33,0)),0,(1-Inputs!$B$32)*OFFSET(P31,-Inputs!$B$33,0))</f>
        <v/>
      </c>
      <c r="S31" s="35">
        <f>N31-P31</f>
        <v/>
      </c>
      <c r="T31" s="19">
        <f>S31/Inputs!$B$13</f>
        <v/>
      </c>
      <c r="U31" s="19">
        <f>K31/$K$4</f>
        <v/>
      </c>
      <c r="V31" s="11">
        <f>-PMT(AC31*C31,Inputs!$B$20-A31+1,S31)-X31</f>
        <v/>
      </c>
      <c r="W31" s="11">
        <f>IF(A31&lt;Inputs!$B$23-Inputs!$B$24,0,IF(A31&lt;Inputs!$B$22-Inputs!$B$24,S31*AC31/12,IF(ISERROR(-PMT(AC31/12,Inputs!$B$20+1-A31-Inputs!$B$24,S31)),0,-PMT(AC31/12,Inputs!$B$20+1-A31-Inputs!$B$24,S31)+IF(A31=Inputs!$B$21-Inputs!$B$24,AC31+PMT(AC31/12,Inputs!$B$20+1-A31-Inputs!$B$24,S31)+(S31*AC31/12),0))))</f>
        <v/>
      </c>
      <c r="X31" s="3">
        <f>S31*(AC31*C31)</f>
        <v/>
      </c>
      <c r="Y31" s="11">
        <f>W31-X31</f>
        <v/>
      </c>
      <c r="Z31" s="19">
        <f>VLOOKUP(A31,Curves!$B$20:'Curves'!$D$32,3)</f>
        <v/>
      </c>
      <c r="AA31" s="35">
        <f>MIN(S31,S31*(1-(1-Z31)^(1/12)))</f>
        <v/>
      </c>
      <c r="AB31" s="3">
        <f>(N31-P31)*IFERROR((1-U31/U30),0)</f>
        <v/>
      </c>
      <c r="AC31" s="36">
        <f>Inputs!$B$16</f>
        <v/>
      </c>
      <c r="AD31" s="3">
        <f>AC31*C31*(N31-P31)</f>
        <v/>
      </c>
      <c r="AE31" s="11">
        <f>X31+Y31+AA31+Q31</f>
        <v/>
      </c>
      <c r="AF31" s="11">
        <f>X31+V31+AA31+Q31</f>
        <v/>
      </c>
      <c r="AG31" s="19">
        <f>AE31/Inputs!$B$13</f>
        <v/>
      </c>
      <c r="AH31" s="35">
        <f>N31-AA31-AB31-P31</f>
        <v/>
      </c>
      <c r="AJ31" s="19">
        <f>AJ30/(1+(Inputs!$B$19)*C30)</f>
        <v/>
      </c>
      <c r="AK31" s="19">
        <f>AG31*AJ31</f>
        <v/>
      </c>
    </row>
    <row r="32" ht="13" customHeight="1" s="53">
      <c r="A32" s="3">
        <f>A31+1</f>
        <v/>
      </c>
      <c r="B32" s="37">
        <f>EDATE(B31, 1)</f>
        <v/>
      </c>
      <c r="C32" s="3">
        <f>C31</f>
        <v/>
      </c>
      <c r="F32" s="3">
        <f>K31</f>
        <v/>
      </c>
      <c r="G32" s="3">
        <f>IF(Inputs!$B$15="Fixed",G31, "Not Implemented Yet")</f>
        <v/>
      </c>
      <c r="H32" s="3">
        <f>IF(Inputs!$B$15="Fixed", IF(K31&gt;H31, -PMT(G32*C32, 360/Inputs!$D$6, Inputs!$B$13), 0), "NOT AVALABLE RN")</f>
        <v/>
      </c>
      <c r="I32" s="3">
        <f>C32*F32*G32</f>
        <v/>
      </c>
      <c r="J32" s="3">
        <f>H32-I32</f>
        <v/>
      </c>
      <c r="K32" s="3">
        <f>K31-J32</f>
        <v/>
      </c>
      <c r="N32" s="35">
        <f>AH31</f>
        <v/>
      </c>
      <c r="O32" s="19">
        <f>VLOOKUP(A32,Curves!$B$3:'Curves'!$D$15,3)/(VLOOKUP(A32,Curves!$B$3:'Curves'!$D$15,2)-(VLOOKUP(A32,Curves!$B$3:'Curves'!$D$15,1)-1))</f>
        <v/>
      </c>
      <c r="P32" s="35">
        <f>MIN(N32,(O32*Inputs!$B$35)*$N$5)</f>
        <v/>
      </c>
      <c r="Q32" s="3">
        <f>IF(ISERROR(Inputs!$B$32*OFFSET(P32,-Inputs!$B$33,0)),0,Inputs!$B$32*OFFSET(P32,-Inputs!$B$33,0))</f>
        <v/>
      </c>
      <c r="R32" s="3">
        <f>IF(ISERROR((1-Inputs!$B$32)*OFFSET(P32,-Inputs!$B$33,0)),0,(1-Inputs!$B$32)*OFFSET(P32,-Inputs!$B$33,0))</f>
        <v/>
      </c>
      <c r="S32" s="35">
        <f>N32-P32</f>
        <v/>
      </c>
      <c r="T32" s="19">
        <f>S32/Inputs!$B$13</f>
        <v/>
      </c>
      <c r="U32" s="19">
        <f>K32/$K$4</f>
        <v/>
      </c>
      <c r="V32" s="11">
        <f>-PMT(AC32*C32,Inputs!$B$20-A32+1,S32)-X32</f>
        <v/>
      </c>
      <c r="W32" s="11">
        <f>IF(A32&lt;Inputs!$B$23-Inputs!$B$24,0,IF(A32&lt;Inputs!$B$22-Inputs!$B$24,S32*AC32/12,IF(ISERROR(-PMT(AC32/12,Inputs!$B$20+1-A32-Inputs!$B$24,S32)),0,-PMT(AC32/12,Inputs!$B$20+1-A32-Inputs!$B$24,S32)+IF(A32=Inputs!$B$21-Inputs!$B$24,AC32+PMT(AC32/12,Inputs!$B$20+1-A32-Inputs!$B$24,S32)+(S32*AC32/12),0))))</f>
        <v/>
      </c>
      <c r="X32" s="3">
        <f>S32*(AC32*C32)</f>
        <v/>
      </c>
      <c r="Y32" s="11">
        <f>W32-X32</f>
        <v/>
      </c>
      <c r="Z32" s="19">
        <f>VLOOKUP(A32,Curves!$B$20:'Curves'!$D$32,3)</f>
        <v/>
      </c>
      <c r="AA32" s="35">
        <f>MIN(S32,S32*(1-(1-Z32)^(1/12)))</f>
        <v/>
      </c>
      <c r="AB32" s="3">
        <f>(N32-P32)*IFERROR((1-U32/U31),0)</f>
        <v/>
      </c>
      <c r="AC32" s="36">
        <f>Inputs!$B$16</f>
        <v/>
      </c>
      <c r="AD32" s="3">
        <f>AC32*C32*(N32-P32)</f>
        <v/>
      </c>
      <c r="AE32" s="11">
        <f>X32+Y32+AA32+Q32</f>
        <v/>
      </c>
      <c r="AF32" s="11">
        <f>X32+V32+AA32+Q32</f>
        <v/>
      </c>
      <c r="AG32" s="19">
        <f>AE32/Inputs!$B$13</f>
        <v/>
      </c>
      <c r="AH32" s="35">
        <f>N32-AA32-AB32-P32</f>
        <v/>
      </c>
      <c r="AJ32" s="19">
        <f>AJ31/(1+(Inputs!$B$19)*C31)</f>
        <v/>
      </c>
      <c r="AK32" s="19">
        <f>AG32*AJ32</f>
        <v/>
      </c>
    </row>
    <row r="33" ht="13" customHeight="1" s="53">
      <c r="A33" s="3">
        <f>A32+1</f>
        <v/>
      </c>
      <c r="B33" s="37">
        <f>EDATE(B32, 1)</f>
        <v/>
      </c>
      <c r="C33" s="3">
        <f>C32</f>
        <v/>
      </c>
      <c r="F33" s="3">
        <f>K32</f>
        <v/>
      </c>
      <c r="G33" s="3">
        <f>IF(Inputs!$B$15="Fixed",G32, "Not Implemented Yet")</f>
        <v/>
      </c>
      <c r="H33" s="3">
        <f>IF(Inputs!$B$15="Fixed", IF(K32&gt;H32, -PMT(G33*C33, 360/Inputs!$D$6, Inputs!$B$13), 0), "NOT AVALABLE RN")</f>
        <v/>
      </c>
      <c r="I33" s="3">
        <f>C33*F33*G33</f>
        <v/>
      </c>
      <c r="J33" s="3">
        <f>H33-I33</f>
        <v/>
      </c>
      <c r="K33" s="3">
        <f>K32-J33</f>
        <v/>
      </c>
      <c r="N33" s="35">
        <f>AH32</f>
        <v/>
      </c>
      <c r="O33" s="19">
        <f>VLOOKUP(A33,Curves!$B$3:'Curves'!$D$15,3)/(VLOOKUP(A33,Curves!$B$3:'Curves'!$D$15,2)-(VLOOKUP(A33,Curves!$B$3:'Curves'!$D$15,1)-1))</f>
        <v/>
      </c>
      <c r="P33" s="35">
        <f>MIN(N33,(O33*Inputs!$B$35)*$N$5)</f>
        <v/>
      </c>
      <c r="Q33" s="3">
        <f>IF(ISERROR(Inputs!$B$32*OFFSET(P33,-Inputs!$B$33,0)),0,Inputs!$B$32*OFFSET(P33,-Inputs!$B$33,0))</f>
        <v/>
      </c>
      <c r="R33" s="3">
        <f>IF(ISERROR((1-Inputs!$B$32)*OFFSET(P33,-Inputs!$B$33,0)),0,(1-Inputs!$B$32)*OFFSET(P33,-Inputs!$B$33,0))</f>
        <v/>
      </c>
      <c r="S33" s="35">
        <f>N33-P33</f>
        <v/>
      </c>
      <c r="T33" s="19">
        <f>S33/Inputs!$B$13</f>
        <v/>
      </c>
      <c r="U33" s="19">
        <f>K33/$K$4</f>
        <v/>
      </c>
      <c r="V33" s="11">
        <f>-PMT(AC33*C33,Inputs!$B$20-A33+1,S33)-X33</f>
        <v/>
      </c>
      <c r="W33" s="11">
        <f>IF(A33&lt;Inputs!$B$23-Inputs!$B$24,0,IF(A33&lt;Inputs!$B$22-Inputs!$B$24,S33*AC33/12,IF(ISERROR(-PMT(AC33/12,Inputs!$B$20+1-A33-Inputs!$B$24,S33)),0,-PMT(AC33/12,Inputs!$B$20+1-A33-Inputs!$B$24,S33)+IF(A33=Inputs!$B$21-Inputs!$B$24,AC33+PMT(AC33/12,Inputs!$B$20+1-A33-Inputs!$B$24,S33)+(S33*AC33/12),0))))</f>
        <v/>
      </c>
      <c r="X33" s="3">
        <f>S33*(AC33*C33)</f>
        <v/>
      </c>
      <c r="Y33" s="11">
        <f>W33-X33</f>
        <v/>
      </c>
      <c r="Z33" s="19">
        <f>VLOOKUP(A33,Curves!$B$20:'Curves'!$D$32,3)</f>
        <v/>
      </c>
      <c r="AA33" s="35">
        <f>MIN(S33,S33*(1-(1-Z33)^(1/12)))</f>
        <v/>
      </c>
      <c r="AB33" s="3">
        <f>(N33-P33)*IFERROR((1-U33/U32),0)</f>
        <v/>
      </c>
      <c r="AC33" s="36">
        <f>Inputs!$B$16</f>
        <v/>
      </c>
      <c r="AD33" s="3">
        <f>AC33*C33*(N33-P33)</f>
        <v/>
      </c>
      <c r="AE33" s="11">
        <f>X33+Y33+AA33+Q33</f>
        <v/>
      </c>
      <c r="AF33" s="11">
        <f>X33+V33+AA33+Q33</f>
        <v/>
      </c>
      <c r="AG33" s="19">
        <f>AE33/Inputs!$B$13</f>
        <v/>
      </c>
      <c r="AH33" s="35">
        <f>N33-AA33-AB33-P33</f>
        <v/>
      </c>
      <c r="AJ33" s="19">
        <f>AJ32/(1+(Inputs!$B$19)*C32)</f>
        <v/>
      </c>
      <c r="AK33" s="19">
        <f>AG33*AJ33</f>
        <v/>
      </c>
    </row>
    <row r="34" ht="13" customHeight="1" s="53">
      <c r="A34" s="3">
        <f>A33+1</f>
        <v/>
      </c>
      <c r="B34" s="37">
        <f>EDATE(B33, 1)</f>
        <v/>
      </c>
      <c r="C34" s="3">
        <f>C33</f>
        <v/>
      </c>
      <c r="F34" s="3">
        <f>K33</f>
        <v/>
      </c>
      <c r="G34" s="3">
        <f>IF(Inputs!$B$15="Fixed",G33, "Not Implemented Yet")</f>
        <v/>
      </c>
      <c r="H34" s="3">
        <f>IF(Inputs!$B$15="Fixed", IF(K33&gt;H33, -PMT(G34*C34, 360/Inputs!$D$6, Inputs!$B$13), 0), "NOT AVALABLE RN")</f>
        <v/>
      </c>
      <c r="I34" s="3">
        <f>C34*F34*G34</f>
        <v/>
      </c>
      <c r="J34" s="3">
        <f>H34-I34</f>
        <v/>
      </c>
      <c r="K34" s="3">
        <f>K33-J34</f>
        <v/>
      </c>
      <c r="N34" s="35">
        <f>AH33</f>
        <v/>
      </c>
      <c r="O34" s="19">
        <f>VLOOKUP(A34,Curves!$B$3:'Curves'!$D$15,3)/(VLOOKUP(A34,Curves!$B$3:'Curves'!$D$15,2)-(VLOOKUP(A34,Curves!$B$3:'Curves'!$D$15,1)-1))</f>
        <v/>
      </c>
      <c r="P34" s="35">
        <f>MIN(N34,(O34*Inputs!$B$35)*$N$5)</f>
        <v/>
      </c>
      <c r="Q34" s="3">
        <f>IF(ISERROR(Inputs!$B$32*OFFSET(P34,-Inputs!$B$33,0)),0,Inputs!$B$32*OFFSET(P34,-Inputs!$B$33,0))</f>
        <v/>
      </c>
      <c r="R34" s="3">
        <f>IF(ISERROR((1-Inputs!$B$32)*OFFSET(P34,-Inputs!$B$33,0)),0,(1-Inputs!$B$32)*OFFSET(P34,-Inputs!$B$33,0))</f>
        <v/>
      </c>
      <c r="S34" s="35">
        <f>N34-P34</f>
        <v/>
      </c>
      <c r="T34" s="19">
        <f>S34/Inputs!$B$13</f>
        <v/>
      </c>
      <c r="U34" s="19">
        <f>K34/$K$4</f>
        <v/>
      </c>
      <c r="V34" s="11">
        <f>-PMT(AC34*C34,Inputs!$B$20-A34+1,S34)-X34</f>
        <v/>
      </c>
      <c r="W34" s="11">
        <f>IF(A34&lt;Inputs!$B$23-Inputs!$B$24,0,IF(A34&lt;Inputs!$B$22-Inputs!$B$24,S34*AC34/12,IF(ISERROR(-PMT(AC34/12,Inputs!$B$20+1-A34-Inputs!$B$24,S34)),0,-PMT(AC34/12,Inputs!$B$20+1-A34-Inputs!$B$24,S34)+IF(A34=Inputs!$B$21-Inputs!$B$24,AC34+PMT(AC34/12,Inputs!$B$20+1-A34-Inputs!$B$24,S34)+(S34*AC34/12),0))))</f>
        <v/>
      </c>
      <c r="X34" s="3">
        <f>S34*(AC34*C34)</f>
        <v/>
      </c>
      <c r="Y34" s="11">
        <f>W34-X34</f>
        <v/>
      </c>
      <c r="Z34" s="19">
        <f>VLOOKUP(A34,Curves!$B$20:'Curves'!$D$32,3)</f>
        <v/>
      </c>
      <c r="AA34" s="35">
        <f>MIN(S34,S34*(1-(1-Z34)^(1/12)))</f>
        <v/>
      </c>
      <c r="AB34" s="3">
        <f>(N34-P34)*IFERROR((1-U34/U33),0)</f>
        <v/>
      </c>
      <c r="AC34" s="36">
        <f>Inputs!$B$16</f>
        <v/>
      </c>
      <c r="AD34" s="3">
        <f>AC34*C34*(N34-P34)</f>
        <v/>
      </c>
      <c r="AE34" s="11">
        <f>X34+Y34+AA34+Q34</f>
        <v/>
      </c>
      <c r="AF34" s="11">
        <f>X34+V34+AA34+Q34</f>
        <v/>
      </c>
      <c r="AG34" s="19">
        <f>AE34/Inputs!$B$13</f>
        <v/>
      </c>
      <c r="AH34" s="35">
        <f>N34-AA34-AB34-P34</f>
        <v/>
      </c>
      <c r="AJ34" s="19">
        <f>AJ33/(1+(Inputs!$B$19)*C33)</f>
        <v/>
      </c>
      <c r="AK34" s="19">
        <f>AG34*AJ34</f>
        <v/>
      </c>
    </row>
    <row r="35" ht="13" customHeight="1" s="53">
      <c r="A35" s="3">
        <f>A34+1</f>
        <v/>
      </c>
      <c r="B35" s="37">
        <f>EDATE(B34, 1)</f>
        <v/>
      </c>
      <c r="C35" s="3">
        <f>C34</f>
        <v/>
      </c>
      <c r="F35" s="3">
        <f>K34</f>
        <v/>
      </c>
      <c r="G35" s="3">
        <f>IF(Inputs!$B$15="Fixed",G34, "Not Implemented Yet")</f>
        <v/>
      </c>
      <c r="H35" s="3">
        <f>IF(Inputs!$B$15="Fixed", IF(K34&gt;H34, -PMT(G35*C35, 360/Inputs!$D$6, Inputs!$B$13), 0), "NOT AVALABLE RN")</f>
        <v/>
      </c>
      <c r="I35" s="3">
        <f>C35*F35*G35</f>
        <v/>
      </c>
      <c r="J35" s="3">
        <f>H35-I35</f>
        <v/>
      </c>
      <c r="K35" s="3">
        <f>K34-J35</f>
        <v/>
      </c>
      <c r="N35" s="35">
        <f>AH34</f>
        <v/>
      </c>
      <c r="O35" s="19">
        <f>VLOOKUP(A35,Curves!$B$3:'Curves'!$D$15,3)/(VLOOKUP(A35,Curves!$B$3:'Curves'!$D$15,2)-(VLOOKUP(A35,Curves!$B$3:'Curves'!$D$15,1)-1))</f>
        <v/>
      </c>
      <c r="P35" s="35">
        <f>MIN(N35,(O35*Inputs!$B$35)*$N$5)</f>
        <v/>
      </c>
      <c r="Q35" s="3">
        <f>IF(ISERROR(Inputs!$B$32*OFFSET(P35,-Inputs!$B$33,0)),0,Inputs!$B$32*OFFSET(P35,-Inputs!$B$33,0))</f>
        <v/>
      </c>
      <c r="R35" s="3">
        <f>IF(ISERROR((1-Inputs!$B$32)*OFFSET(P35,-Inputs!$B$33,0)),0,(1-Inputs!$B$32)*OFFSET(P35,-Inputs!$B$33,0))</f>
        <v/>
      </c>
      <c r="S35" s="35">
        <f>N35-P35</f>
        <v/>
      </c>
      <c r="T35" s="19">
        <f>S35/Inputs!$B$13</f>
        <v/>
      </c>
      <c r="U35" s="19">
        <f>K35/$K$4</f>
        <v/>
      </c>
      <c r="V35" s="11">
        <f>-PMT(AC35*C35,Inputs!$B$20-A35+1,S35)-X35</f>
        <v/>
      </c>
      <c r="W35" s="11">
        <f>IF(A35&lt;Inputs!$B$23-Inputs!$B$24,0,IF(A35&lt;Inputs!$B$22-Inputs!$B$24,S35*AC35/12,IF(ISERROR(-PMT(AC35/12,Inputs!$B$20+1-A35-Inputs!$B$24,S35)),0,-PMT(AC35/12,Inputs!$B$20+1-A35-Inputs!$B$24,S35)+IF(A35=Inputs!$B$21-Inputs!$B$24,AC35+PMT(AC35/12,Inputs!$B$20+1-A35-Inputs!$B$24,S35)+(S35*AC35/12),0))))</f>
        <v/>
      </c>
      <c r="X35" s="3">
        <f>S35*(AC35*C35)</f>
        <v/>
      </c>
      <c r="Y35" s="11">
        <f>W35-X35</f>
        <v/>
      </c>
      <c r="Z35" s="19">
        <f>VLOOKUP(A35,Curves!$B$20:'Curves'!$D$32,3)</f>
        <v/>
      </c>
      <c r="AA35" s="35">
        <f>MIN(S35,S35*(1-(1-Z35)^(1/12)))</f>
        <v/>
      </c>
      <c r="AB35" s="3">
        <f>(N35-P35)*IFERROR((1-U35/U34),0)</f>
        <v/>
      </c>
      <c r="AC35" s="36">
        <f>Inputs!$B$16</f>
        <v/>
      </c>
      <c r="AD35" s="3">
        <f>AC35*C35*(N35-P35)</f>
        <v/>
      </c>
      <c r="AE35" s="11">
        <f>X35+Y35+AA35+Q35</f>
        <v/>
      </c>
      <c r="AF35" s="11">
        <f>X35+V35+AA35+Q35</f>
        <v/>
      </c>
      <c r="AG35" s="19">
        <f>AE35/Inputs!$B$13</f>
        <v/>
      </c>
      <c r="AH35" s="35">
        <f>N35-AA35-AB35-P35</f>
        <v/>
      </c>
      <c r="AJ35" s="19">
        <f>AJ34/(1+(Inputs!$B$19)*C34)</f>
        <v/>
      </c>
      <c r="AK35" s="19">
        <f>AG35*AJ35</f>
        <v/>
      </c>
    </row>
    <row r="36" ht="13" customHeight="1" s="53">
      <c r="A36" s="3">
        <f>A35+1</f>
        <v/>
      </c>
      <c r="B36" s="37">
        <f>EDATE(B35, 1)</f>
        <v/>
      </c>
      <c r="C36" s="3">
        <f>C35</f>
        <v/>
      </c>
      <c r="F36" s="3">
        <f>K35</f>
        <v/>
      </c>
      <c r="G36" s="3">
        <f>IF(Inputs!$B$15="Fixed",G35, "Not Implemented Yet")</f>
        <v/>
      </c>
      <c r="H36" s="3">
        <f>IF(Inputs!$B$15="Fixed", IF(K35&gt;H35, -PMT(G36*C36, 360/Inputs!$D$6, Inputs!$B$13), 0), "NOT AVALABLE RN")</f>
        <v/>
      </c>
      <c r="I36" s="3">
        <f>C36*F36*G36</f>
        <v/>
      </c>
      <c r="J36" s="3">
        <f>H36-I36</f>
        <v/>
      </c>
      <c r="K36" s="3">
        <f>K35-J36</f>
        <v/>
      </c>
      <c r="N36" s="35">
        <f>AH35</f>
        <v/>
      </c>
      <c r="O36" s="19">
        <f>VLOOKUP(A36,Curves!$B$3:'Curves'!$D$15,3)/(VLOOKUP(A36,Curves!$B$3:'Curves'!$D$15,2)-(VLOOKUP(A36,Curves!$B$3:'Curves'!$D$15,1)-1))</f>
        <v/>
      </c>
      <c r="P36" s="35">
        <f>MIN(N36,(O36*Inputs!$B$35)*$N$5)</f>
        <v/>
      </c>
      <c r="Q36" s="3">
        <f>IF(ISERROR(Inputs!$B$32*OFFSET(P36,-Inputs!$B$33,0)),0,Inputs!$B$32*OFFSET(P36,-Inputs!$B$33,0))</f>
        <v/>
      </c>
      <c r="R36" s="3">
        <f>IF(ISERROR((1-Inputs!$B$32)*OFFSET(P36,-Inputs!$B$33,0)),0,(1-Inputs!$B$32)*OFFSET(P36,-Inputs!$B$33,0))</f>
        <v/>
      </c>
      <c r="S36" s="35">
        <f>N36-P36</f>
        <v/>
      </c>
      <c r="T36" s="19">
        <f>S36/Inputs!$B$13</f>
        <v/>
      </c>
      <c r="U36" s="19">
        <f>K36/$K$4</f>
        <v/>
      </c>
      <c r="V36" s="11">
        <f>-PMT(AC36*C36,Inputs!$B$20-A36+1,S36)-X36</f>
        <v/>
      </c>
      <c r="W36" s="11">
        <f>IF(A36&lt;Inputs!$B$23-Inputs!$B$24,0,IF(A36&lt;Inputs!$B$22-Inputs!$B$24,S36*AC36/12,IF(ISERROR(-PMT(AC36/12,Inputs!$B$20+1-A36-Inputs!$B$24,S36)),0,-PMT(AC36/12,Inputs!$B$20+1-A36-Inputs!$B$24,S36)+IF(A36=Inputs!$B$21-Inputs!$B$24,AC36+PMT(AC36/12,Inputs!$B$20+1-A36-Inputs!$B$24,S36)+(S36*AC36/12),0))))</f>
        <v/>
      </c>
      <c r="X36" s="3">
        <f>S36*(AC36*C36)</f>
        <v/>
      </c>
      <c r="Y36" s="11">
        <f>W36-X36</f>
        <v/>
      </c>
      <c r="Z36" s="19">
        <f>VLOOKUP(A36,Curves!$B$20:'Curves'!$D$32,3)</f>
        <v/>
      </c>
      <c r="AA36" s="35">
        <f>MIN(S36,S36*(1-(1-Z36)^(1/12)))</f>
        <v/>
      </c>
      <c r="AB36" s="3">
        <f>(N36-P36)*IFERROR((1-U36/U35),0)</f>
        <v/>
      </c>
      <c r="AC36" s="36">
        <f>Inputs!$B$16</f>
        <v/>
      </c>
      <c r="AD36" s="3">
        <f>AC36*C36*(N36-P36)</f>
        <v/>
      </c>
      <c r="AE36" s="11">
        <f>X36+Y36+AA36+Q36</f>
        <v/>
      </c>
      <c r="AF36" s="11">
        <f>X36+V36+AA36+Q36</f>
        <v/>
      </c>
      <c r="AG36" s="19">
        <f>AE36/Inputs!$B$13</f>
        <v/>
      </c>
      <c r="AH36" s="35">
        <f>N36-AA36-AB36-P36</f>
        <v/>
      </c>
      <c r="AJ36" s="19">
        <f>AJ35/(1+(Inputs!$B$19)*C35)</f>
        <v/>
      </c>
      <c r="AK36" s="19">
        <f>AG36*AJ36</f>
        <v/>
      </c>
    </row>
    <row r="37" ht="13" customHeight="1" s="53">
      <c r="A37" s="3">
        <f>A36+1</f>
        <v/>
      </c>
      <c r="B37" s="37">
        <f>EDATE(B36, 1)</f>
        <v/>
      </c>
      <c r="C37" s="3">
        <f>C36</f>
        <v/>
      </c>
      <c r="F37" s="3">
        <f>K36</f>
        <v/>
      </c>
      <c r="G37" s="3">
        <f>IF(Inputs!$B$15="Fixed",G36, "Not Implemented Yet")</f>
        <v/>
      </c>
      <c r="H37" s="3">
        <f>IF(Inputs!$B$15="Fixed", IF(K36&gt;H36, -PMT(G37*C37, 360/Inputs!$D$6, Inputs!$B$13), 0), "NOT AVALABLE RN")</f>
        <v/>
      </c>
      <c r="I37" s="3">
        <f>C37*F37*G37</f>
        <v/>
      </c>
      <c r="J37" s="3">
        <f>H37-I37</f>
        <v/>
      </c>
      <c r="K37" s="3">
        <f>K36-J37</f>
        <v/>
      </c>
      <c r="N37" s="35">
        <f>AH36</f>
        <v/>
      </c>
      <c r="O37" s="19">
        <f>VLOOKUP(A37,Curves!$B$3:'Curves'!$D$15,3)/(VLOOKUP(A37,Curves!$B$3:'Curves'!$D$15,2)-(VLOOKUP(A37,Curves!$B$3:'Curves'!$D$15,1)-1))</f>
        <v/>
      </c>
      <c r="P37" s="35">
        <f>MIN(N37,(O37*Inputs!$B$35)*$N$5)</f>
        <v/>
      </c>
      <c r="Q37" s="3">
        <f>IF(ISERROR(Inputs!$B$32*OFFSET(P37,-Inputs!$B$33,0)),0,Inputs!$B$32*OFFSET(P37,-Inputs!$B$33,0))</f>
        <v/>
      </c>
      <c r="R37" s="3">
        <f>IF(ISERROR((1-Inputs!$B$32)*OFFSET(P37,-Inputs!$B$33,0)),0,(1-Inputs!$B$32)*OFFSET(P37,-Inputs!$B$33,0))</f>
        <v/>
      </c>
      <c r="S37" s="35">
        <f>N37-P37</f>
        <v/>
      </c>
      <c r="T37" s="19">
        <f>S37/Inputs!$B$13</f>
        <v/>
      </c>
      <c r="U37" s="19">
        <f>K37/$K$4</f>
        <v/>
      </c>
      <c r="V37" s="11">
        <f>-PMT(AC37*C37,Inputs!$B$20-A37+1,S37)-X37</f>
        <v/>
      </c>
      <c r="W37" s="11">
        <f>IF(A37&lt;Inputs!$B$23-Inputs!$B$24,0,IF(A37&lt;Inputs!$B$22-Inputs!$B$24,S37*AC37/12,IF(ISERROR(-PMT(AC37/12,Inputs!$B$20+1-A37-Inputs!$B$24,S37)),0,-PMT(AC37/12,Inputs!$B$20+1-A37-Inputs!$B$24,S37)+IF(A37=Inputs!$B$21-Inputs!$B$24,AC37+PMT(AC37/12,Inputs!$B$20+1-A37-Inputs!$B$24,S37)+(S37*AC37/12),0))))</f>
        <v/>
      </c>
      <c r="X37" s="3">
        <f>S37*(AC37*C37)</f>
        <v/>
      </c>
      <c r="Y37" s="11">
        <f>W37-X37</f>
        <v/>
      </c>
      <c r="Z37" s="19">
        <f>VLOOKUP(A37,Curves!$B$20:'Curves'!$D$32,3)</f>
        <v/>
      </c>
      <c r="AA37" s="35">
        <f>MIN(S37,S37*(1-(1-Z37)^(1/12)))</f>
        <v/>
      </c>
      <c r="AB37" s="3">
        <f>(N37-P37)*IFERROR((1-U37/U36),0)</f>
        <v/>
      </c>
      <c r="AC37" s="36">
        <f>Inputs!$B$16</f>
        <v/>
      </c>
      <c r="AD37" s="3">
        <f>AC37*C37*(N37-P37)</f>
        <v/>
      </c>
      <c r="AE37" s="11">
        <f>X37+Y37+AA37+Q37</f>
        <v/>
      </c>
      <c r="AF37" s="11">
        <f>X37+V37+AA37+Q37</f>
        <v/>
      </c>
      <c r="AG37" s="19">
        <f>AE37/Inputs!$B$13</f>
        <v/>
      </c>
      <c r="AH37" s="35">
        <f>N37-AA37-AB37-P37</f>
        <v/>
      </c>
      <c r="AJ37" s="19">
        <f>AJ36/(1+(Inputs!$B$19)*C36)</f>
        <v/>
      </c>
      <c r="AK37" s="19">
        <f>AG37*AJ37</f>
        <v/>
      </c>
    </row>
    <row r="38" ht="13" customHeight="1" s="53">
      <c r="A38" s="3">
        <f>A37+1</f>
        <v/>
      </c>
      <c r="B38" s="37">
        <f>EDATE(B37, 1)</f>
        <v/>
      </c>
      <c r="C38" s="3">
        <f>C37</f>
        <v/>
      </c>
      <c r="F38" s="3">
        <f>K37</f>
        <v/>
      </c>
      <c r="G38" s="3">
        <f>IF(Inputs!$B$15="Fixed",G37, "Not Implemented Yet")</f>
        <v/>
      </c>
      <c r="H38" s="3">
        <f>IF(Inputs!$B$15="Fixed", IF(K37&gt;H37, -PMT(G38*C38, 360/Inputs!$D$6, Inputs!$B$13), 0), "NOT AVALABLE RN")</f>
        <v/>
      </c>
      <c r="I38" s="3">
        <f>C38*F38*G38</f>
        <v/>
      </c>
      <c r="J38" s="3">
        <f>H38-I38</f>
        <v/>
      </c>
      <c r="K38" s="3">
        <f>K37-J38</f>
        <v/>
      </c>
      <c r="N38" s="35">
        <f>AH37</f>
        <v/>
      </c>
      <c r="O38" s="19">
        <f>VLOOKUP(A38,Curves!$B$3:'Curves'!$D$15,3)/(VLOOKUP(A38,Curves!$B$3:'Curves'!$D$15,2)-(VLOOKUP(A38,Curves!$B$3:'Curves'!$D$15,1)-1))</f>
        <v/>
      </c>
      <c r="P38" s="35">
        <f>MIN(N38,(O38*Inputs!$B$35)*$N$5)</f>
        <v/>
      </c>
      <c r="Q38" s="3">
        <f>IF(ISERROR(Inputs!$B$32*OFFSET(P38,-Inputs!$B$33,0)),0,Inputs!$B$32*OFFSET(P38,-Inputs!$B$33,0))</f>
        <v/>
      </c>
      <c r="R38" s="3">
        <f>IF(ISERROR((1-Inputs!$B$32)*OFFSET(P38,-Inputs!$B$33,0)),0,(1-Inputs!$B$32)*OFFSET(P38,-Inputs!$B$33,0))</f>
        <v/>
      </c>
      <c r="S38" s="35">
        <f>N38-P38</f>
        <v/>
      </c>
      <c r="T38" s="19">
        <f>S38/Inputs!$B$13</f>
        <v/>
      </c>
      <c r="U38" s="19">
        <f>K38/$K$4</f>
        <v/>
      </c>
      <c r="V38" s="11">
        <f>-PMT(AC38*C38,Inputs!$B$20-A38+1,S38)-X38</f>
        <v/>
      </c>
      <c r="W38" s="11">
        <f>IF(A38&lt;Inputs!$B$23-Inputs!$B$24,0,IF(A38&lt;Inputs!$B$22-Inputs!$B$24,S38*AC38/12,IF(ISERROR(-PMT(AC38/12,Inputs!$B$20+1-A38-Inputs!$B$24,S38)),0,-PMT(AC38/12,Inputs!$B$20+1-A38-Inputs!$B$24,S38)+IF(A38=Inputs!$B$21-Inputs!$B$24,AC38+PMT(AC38/12,Inputs!$B$20+1-A38-Inputs!$B$24,S38)+(S38*AC38/12),0))))</f>
        <v/>
      </c>
      <c r="X38" s="3">
        <f>S38*(AC38*C38)</f>
        <v/>
      </c>
      <c r="Y38" s="11">
        <f>W38-X38</f>
        <v/>
      </c>
      <c r="Z38" s="19">
        <f>VLOOKUP(A38,Curves!$B$20:'Curves'!$D$32,3)</f>
        <v/>
      </c>
      <c r="AA38" s="35">
        <f>MIN(S38,S38*(1-(1-Z38)^(1/12)))</f>
        <v/>
      </c>
      <c r="AB38" s="3">
        <f>(N38-P38)*IFERROR((1-U38/U37),0)</f>
        <v/>
      </c>
      <c r="AC38" s="36">
        <f>Inputs!$B$16</f>
        <v/>
      </c>
      <c r="AD38" s="3">
        <f>AC38*C38*(N38-P38)</f>
        <v/>
      </c>
      <c r="AE38" s="11">
        <f>X38+Y38+AA38+Q38</f>
        <v/>
      </c>
      <c r="AF38" s="11">
        <f>X38+V38+AA38+Q38</f>
        <v/>
      </c>
      <c r="AG38" s="19">
        <f>AE38/Inputs!$B$13</f>
        <v/>
      </c>
      <c r="AH38" s="35">
        <f>N38-AA38-AB38-P38</f>
        <v/>
      </c>
      <c r="AJ38" s="19">
        <f>AJ37/(1+(Inputs!$B$19)*C37)</f>
        <v/>
      </c>
      <c r="AK38" s="19">
        <f>AG38*AJ38</f>
        <v/>
      </c>
    </row>
    <row r="39" ht="13" customHeight="1" s="53">
      <c r="A39" s="3">
        <f>A38+1</f>
        <v/>
      </c>
      <c r="B39" s="37">
        <f>EDATE(B38, 1)</f>
        <v/>
      </c>
      <c r="C39" s="3">
        <f>C38</f>
        <v/>
      </c>
      <c r="F39" s="3">
        <f>K38</f>
        <v/>
      </c>
      <c r="G39" s="3">
        <f>IF(Inputs!$B$15="Fixed",G38, "Not Implemented Yet")</f>
        <v/>
      </c>
      <c r="H39" s="3">
        <f>IF(Inputs!$B$15="Fixed", IF(K38&gt;H38, -PMT(G39*C39, 360/Inputs!$D$6, Inputs!$B$13), 0), "NOT AVALABLE RN")</f>
        <v/>
      </c>
      <c r="I39" s="3">
        <f>C39*F39*G39</f>
        <v/>
      </c>
      <c r="J39" s="3">
        <f>H39-I39</f>
        <v/>
      </c>
      <c r="K39" s="3">
        <f>K38-J39</f>
        <v/>
      </c>
      <c r="N39" s="35">
        <f>AH38</f>
        <v/>
      </c>
      <c r="O39" s="19">
        <f>VLOOKUP(A39,Curves!$B$3:'Curves'!$D$15,3)/(VLOOKUP(A39,Curves!$B$3:'Curves'!$D$15,2)-(VLOOKUP(A39,Curves!$B$3:'Curves'!$D$15,1)-1))</f>
        <v/>
      </c>
      <c r="P39" s="35">
        <f>MIN(N39,(O39*Inputs!$B$35)*$N$5)</f>
        <v/>
      </c>
      <c r="Q39" s="3">
        <f>IF(ISERROR(Inputs!$B$32*OFFSET(P39,-Inputs!$B$33,0)),0,Inputs!$B$32*OFFSET(P39,-Inputs!$B$33,0))</f>
        <v/>
      </c>
      <c r="R39" s="3">
        <f>IF(ISERROR((1-Inputs!$B$32)*OFFSET(P39,-Inputs!$B$33,0)),0,(1-Inputs!$B$32)*OFFSET(P39,-Inputs!$B$33,0))</f>
        <v/>
      </c>
      <c r="S39" s="35">
        <f>N39-P39</f>
        <v/>
      </c>
      <c r="T39" s="19">
        <f>S39/Inputs!$B$13</f>
        <v/>
      </c>
      <c r="U39" s="19">
        <f>K39/$K$4</f>
        <v/>
      </c>
      <c r="V39" s="11">
        <f>-PMT(AC39*C39,Inputs!$B$20-A39+1,S39)-X39</f>
        <v/>
      </c>
      <c r="W39" s="11">
        <f>IF(A39&lt;Inputs!$B$23-Inputs!$B$24,0,IF(A39&lt;Inputs!$B$22-Inputs!$B$24,S39*AC39/12,IF(ISERROR(-PMT(AC39/12,Inputs!$B$20+1-A39-Inputs!$B$24,S39)),0,-PMT(AC39/12,Inputs!$B$20+1-A39-Inputs!$B$24,S39)+IF(A39=Inputs!$B$21-Inputs!$B$24,AC39+PMT(AC39/12,Inputs!$B$20+1-A39-Inputs!$B$24,S39)+(S39*AC39/12),0))))</f>
        <v/>
      </c>
      <c r="X39" s="3">
        <f>S39*(AC39*C39)</f>
        <v/>
      </c>
      <c r="Y39" s="11">
        <f>W39-X39</f>
        <v/>
      </c>
      <c r="Z39" s="19">
        <f>VLOOKUP(A39,Curves!$B$20:'Curves'!$D$32,3)</f>
        <v/>
      </c>
      <c r="AA39" s="35">
        <f>MIN(S39,S39*(1-(1-Z39)^(1/12)))</f>
        <v/>
      </c>
      <c r="AB39" s="3">
        <f>(N39-P39)*IFERROR((1-U39/U38),0)</f>
        <v/>
      </c>
      <c r="AC39" s="36">
        <f>Inputs!$B$16</f>
        <v/>
      </c>
      <c r="AD39" s="3">
        <f>AC39*C39*(N39-P39)</f>
        <v/>
      </c>
      <c r="AE39" s="11">
        <f>X39+Y39+AA39+Q39</f>
        <v/>
      </c>
      <c r="AF39" s="11">
        <f>X39+V39+AA39+Q39</f>
        <v/>
      </c>
      <c r="AG39" s="19">
        <f>AE39/Inputs!$B$13</f>
        <v/>
      </c>
      <c r="AH39" s="35">
        <f>N39-AA39-AB39-P39</f>
        <v/>
      </c>
      <c r="AJ39" s="19">
        <f>AJ38/(1+(Inputs!$B$19)*C38)</f>
        <v/>
      </c>
      <c r="AK39" s="19">
        <f>AG39*AJ39</f>
        <v/>
      </c>
    </row>
    <row r="40" ht="13" customHeight="1" s="53">
      <c r="A40" s="3">
        <f>A39+1</f>
        <v/>
      </c>
      <c r="B40" s="37">
        <f>EDATE(B39, 1)</f>
        <v/>
      </c>
      <c r="C40" s="3">
        <f>C39</f>
        <v/>
      </c>
      <c r="F40" s="3">
        <f>K39</f>
        <v/>
      </c>
      <c r="G40" s="3">
        <f>IF(Inputs!$B$15="Fixed",G39, "Not Implemented Yet")</f>
        <v/>
      </c>
      <c r="H40" s="3">
        <f>IF(Inputs!$B$15="Fixed", IF(K39&gt;H39, -PMT(G40*C40, 360/Inputs!$D$6, Inputs!$B$13), 0), "NOT AVALABLE RN")</f>
        <v/>
      </c>
      <c r="I40" s="3">
        <f>C40*F40*G40</f>
        <v/>
      </c>
      <c r="J40" s="3">
        <f>H40-I40</f>
        <v/>
      </c>
      <c r="K40" s="3">
        <f>K39-J40</f>
        <v/>
      </c>
      <c r="N40" s="35">
        <f>AH39</f>
        <v/>
      </c>
      <c r="O40" s="19">
        <f>VLOOKUP(A40,Curves!$B$3:'Curves'!$D$15,3)/(VLOOKUP(A40,Curves!$B$3:'Curves'!$D$15,2)-(VLOOKUP(A40,Curves!$B$3:'Curves'!$D$15,1)-1))</f>
        <v/>
      </c>
      <c r="P40" s="35">
        <f>MIN(N40,(O40*Inputs!$B$35)*$N$5)</f>
        <v/>
      </c>
      <c r="Q40" s="3">
        <f>IF(ISERROR(Inputs!$B$32*OFFSET(P40,-Inputs!$B$33,0)),0,Inputs!$B$32*OFFSET(P40,-Inputs!$B$33,0))</f>
        <v/>
      </c>
      <c r="R40" s="3">
        <f>IF(ISERROR((1-Inputs!$B$32)*OFFSET(P40,-Inputs!$B$33,0)),0,(1-Inputs!$B$32)*OFFSET(P40,-Inputs!$B$33,0))</f>
        <v/>
      </c>
      <c r="S40" s="35">
        <f>N40-P40</f>
        <v/>
      </c>
      <c r="T40" s="19">
        <f>S40/Inputs!$B$13</f>
        <v/>
      </c>
      <c r="U40" s="19">
        <f>K40/$K$4</f>
        <v/>
      </c>
      <c r="V40" s="11">
        <f>-PMT(AC40*C40,Inputs!$B$20-A40+1,S40)-X40</f>
        <v/>
      </c>
      <c r="W40" s="11">
        <f>IF(A40&lt;Inputs!$B$23-Inputs!$B$24,0,IF(A40&lt;Inputs!$B$22-Inputs!$B$24,S40*AC40/12,IF(ISERROR(-PMT(AC40/12,Inputs!$B$20+1-A40-Inputs!$B$24,S40)),0,-PMT(AC40/12,Inputs!$B$20+1-A40-Inputs!$B$24,S40)+IF(A40=Inputs!$B$21-Inputs!$B$24,AC40+PMT(AC40/12,Inputs!$B$20+1-A40-Inputs!$B$24,S40)+(S40*AC40/12),0))))</f>
        <v/>
      </c>
      <c r="X40" s="3">
        <f>S40*(AC40*C40)</f>
        <v/>
      </c>
      <c r="Y40" s="11">
        <f>W40-X40</f>
        <v/>
      </c>
      <c r="Z40" s="19">
        <f>VLOOKUP(A40,Curves!$B$20:'Curves'!$D$32,3)</f>
        <v/>
      </c>
      <c r="AA40" s="35">
        <f>MIN(S40,S40*(1-(1-Z40)^(1/12)))</f>
        <v/>
      </c>
      <c r="AB40" s="3">
        <f>(N40-P40)*IFERROR((1-U40/U39),0)</f>
        <v/>
      </c>
      <c r="AC40" s="36">
        <f>Inputs!$B$16</f>
        <v/>
      </c>
      <c r="AD40" s="3">
        <f>AC40*C40*(N40-P40)</f>
        <v/>
      </c>
      <c r="AE40" s="11">
        <f>X40+Y40+AA40+Q40</f>
        <v/>
      </c>
      <c r="AF40" s="11">
        <f>X40+V40+AA40+Q40</f>
        <v/>
      </c>
      <c r="AG40" s="19">
        <f>AE40/Inputs!$B$13</f>
        <v/>
      </c>
      <c r="AH40" s="35">
        <f>N40-AA40-AB40-P40</f>
        <v/>
      </c>
      <c r="AJ40" s="19">
        <f>AJ39/(1+(Inputs!$B$19)*C39)</f>
        <v/>
      </c>
      <c r="AK40" s="19">
        <f>AG40*AJ40</f>
        <v/>
      </c>
    </row>
    <row r="41" ht="13" customHeight="1" s="53">
      <c r="A41" s="3">
        <f>A40+1</f>
        <v/>
      </c>
      <c r="B41" s="37">
        <f>EDATE(B40, 1)</f>
        <v/>
      </c>
      <c r="C41" s="3">
        <f>C40</f>
        <v/>
      </c>
      <c r="F41" s="3">
        <f>K40</f>
        <v/>
      </c>
      <c r="G41" s="3">
        <f>IF(Inputs!$B$15="Fixed",G40, "Not Implemented Yet")</f>
        <v/>
      </c>
      <c r="H41" s="3">
        <f>IF(Inputs!$B$15="Fixed", IF(K40&gt;H40, -PMT(G41*C41, 360/Inputs!$D$6, Inputs!$B$13), 0), "NOT AVALABLE RN")</f>
        <v/>
      </c>
      <c r="I41" s="3">
        <f>C41*F41*G41</f>
        <v/>
      </c>
      <c r="J41" s="3">
        <f>H41-I41</f>
        <v/>
      </c>
      <c r="K41" s="3">
        <f>K40-J41</f>
        <v/>
      </c>
      <c r="N41" s="35">
        <f>AH40</f>
        <v/>
      </c>
      <c r="O41" s="19">
        <f>VLOOKUP(A41,Curves!$B$3:'Curves'!$D$15,3)/(VLOOKUP(A41,Curves!$B$3:'Curves'!$D$15,2)-(VLOOKUP(A41,Curves!$B$3:'Curves'!$D$15,1)-1))</f>
        <v/>
      </c>
      <c r="P41" s="35">
        <f>MIN(N41,(O41*Inputs!$B$35)*$N$5)</f>
        <v/>
      </c>
      <c r="Q41" s="3">
        <f>IF(ISERROR(Inputs!$B$32*OFFSET(P41,-Inputs!$B$33,0)),0,Inputs!$B$32*OFFSET(P41,-Inputs!$B$33,0))</f>
        <v/>
      </c>
      <c r="R41" s="3">
        <f>IF(ISERROR((1-Inputs!$B$32)*OFFSET(P41,-Inputs!$B$33,0)),0,(1-Inputs!$B$32)*OFFSET(P41,-Inputs!$B$33,0))</f>
        <v/>
      </c>
      <c r="S41" s="35">
        <f>N41-P41</f>
        <v/>
      </c>
      <c r="T41" s="19">
        <f>S41/Inputs!$B$13</f>
        <v/>
      </c>
      <c r="U41" s="19">
        <f>K41/$K$4</f>
        <v/>
      </c>
      <c r="V41" s="11">
        <f>-PMT(AC41*C41,Inputs!$B$20-A41+1,S41)-X41</f>
        <v/>
      </c>
      <c r="W41" s="11">
        <f>IF(A41&lt;Inputs!$B$23-Inputs!$B$24,0,IF(A41&lt;Inputs!$B$22-Inputs!$B$24,S41*AC41/12,IF(ISERROR(-PMT(AC41/12,Inputs!$B$20+1-A41-Inputs!$B$24,S41)),0,-PMT(AC41/12,Inputs!$B$20+1-A41-Inputs!$B$24,S41)+IF(A41=Inputs!$B$21-Inputs!$B$24,AC41+PMT(AC41/12,Inputs!$B$20+1-A41-Inputs!$B$24,S41)+(S41*AC41/12),0))))</f>
        <v/>
      </c>
      <c r="X41" s="3">
        <f>S41*(AC41*C41)</f>
        <v/>
      </c>
      <c r="Y41" s="11">
        <f>W41-X41</f>
        <v/>
      </c>
      <c r="Z41" s="19">
        <f>VLOOKUP(A41,Curves!$B$20:'Curves'!$D$32,3)</f>
        <v/>
      </c>
      <c r="AA41" s="35">
        <f>MIN(S41,S41*(1-(1-Z41)^(1/12)))</f>
        <v/>
      </c>
      <c r="AB41" s="3">
        <f>(N41-P41)*IFERROR((1-U41/U40),0)</f>
        <v/>
      </c>
      <c r="AC41" s="36">
        <f>Inputs!$B$16</f>
        <v/>
      </c>
      <c r="AD41" s="3">
        <f>AC41*C41*(N41-P41)</f>
        <v/>
      </c>
      <c r="AE41" s="11">
        <f>X41+Y41+AA41+Q41</f>
        <v/>
      </c>
      <c r="AF41" s="11">
        <f>X41+V41+AA41+Q41</f>
        <v/>
      </c>
      <c r="AG41" s="19">
        <f>AE41/Inputs!$B$13</f>
        <v/>
      </c>
      <c r="AH41" s="35">
        <f>N41-AA41-AB41-P41</f>
        <v/>
      </c>
      <c r="AJ41" s="19">
        <f>AJ40/(1+(Inputs!$B$19)*C40)</f>
        <v/>
      </c>
      <c r="AK41" s="19">
        <f>AG41*AJ41</f>
        <v/>
      </c>
    </row>
    <row r="42" ht="13" customHeight="1" s="53">
      <c r="A42" s="3">
        <f>A41+1</f>
        <v/>
      </c>
      <c r="B42" s="37">
        <f>EDATE(B41, 1)</f>
        <v/>
      </c>
      <c r="C42" s="3">
        <f>C41</f>
        <v/>
      </c>
      <c r="F42" s="3">
        <f>K41</f>
        <v/>
      </c>
      <c r="G42" s="3">
        <f>IF(Inputs!$B$15="Fixed",G41, "Not Implemented Yet")</f>
        <v/>
      </c>
      <c r="H42" s="3">
        <f>IF(Inputs!$B$15="Fixed", IF(K41&gt;H41, -PMT(G42*C42, 360/Inputs!$D$6, Inputs!$B$13), 0), "NOT AVALABLE RN")</f>
        <v/>
      </c>
      <c r="I42" s="3">
        <f>C42*F42*G42</f>
        <v/>
      </c>
      <c r="J42" s="3">
        <f>H42-I42</f>
        <v/>
      </c>
      <c r="K42" s="3">
        <f>K41-J42</f>
        <v/>
      </c>
      <c r="N42" s="35">
        <f>AH41</f>
        <v/>
      </c>
      <c r="O42" s="19">
        <f>VLOOKUP(A42,Curves!$B$3:'Curves'!$D$15,3)/(VLOOKUP(A42,Curves!$B$3:'Curves'!$D$15,2)-(VLOOKUP(A42,Curves!$B$3:'Curves'!$D$15,1)-1))</f>
        <v/>
      </c>
      <c r="P42" s="35">
        <f>MIN(N42,(O42*Inputs!$B$35)*$N$5)</f>
        <v/>
      </c>
      <c r="Q42" s="3">
        <f>IF(ISERROR(Inputs!$B$32*OFFSET(P42,-Inputs!$B$33,0)),0,Inputs!$B$32*OFFSET(P42,-Inputs!$B$33,0))</f>
        <v/>
      </c>
      <c r="R42" s="3">
        <f>IF(ISERROR((1-Inputs!$B$32)*OFFSET(P42,-Inputs!$B$33,0)),0,(1-Inputs!$B$32)*OFFSET(P42,-Inputs!$B$33,0))</f>
        <v/>
      </c>
      <c r="S42" s="35">
        <f>N42-P42</f>
        <v/>
      </c>
      <c r="T42" s="19">
        <f>S42/Inputs!$B$13</f>
        <v/>
      </c>
      <c r="U42" s="19">
        <f>K42/$K$4</f>
        <v/>
      </c>
      <c r="V42" s="11">
        <f>-PMT(AC42*C42,Inputs!$B$20-A42+1,S42)-X42</f>
        <v/>
      </c>
      <c r="W42" s="11">
        <f>IF(A42&lt;Inputs!$B$23-Inputs!$B$24,0,IF(A42&lt;Inputs!$B$22-Inputs!$B$24,S42*AC42/12,IF(ISERROR(-PMT(AC42/12,Inputs!$B$20+1-A42-Inputs!$B$24,S42)),0,-PMT(AC42/12,Inputs!$B$20+1-A42-Inputs!$B$24,S42)+IF(A42=Inputs!$B$21-Inputs!$B$24,AC42+PMT(AC42/12,Inputs!$B$20+1-A42-Inputs!$B$24,S42)+(S42*AC42/12),0))))</f>
        <v/>
      </c>
      <c r="X42" s="3">
        <f>S42*(AC42*C42)</f>
        <v/>
      </c>
      <c r="Y42" s="11">
        <f>W42-X42</f>
        <v/>
      </c>
      <c r="Z42" s="19">
        <f>VLOOKUP(A42,Curves!$B$20:'Curves'!$D$32,3)</f>
        <v/>
      </c>
      <c r="AA42" s="35">
        <f>MIN(S42,S42*(1-(1-Z42)^(1/12)))</f>
        <v/>
      </c>
      <c r="AB42" s="3">
        <f>(N42-P42)*IFERROR((1-U42/U41),0)</f>
        <v/>
      </c>
      <c r="AC42" s="36">
        <f>Inputs!$B$16</f>
        <v/>
      </c>
      <c r="AD42" s="3">
        <f>AC42*C42*(N42-P42)</f>
        <v/>
      </c>
      <c r="AE42" s="11">
        <f>X42+Y42+AA42+Q42</f>
        <v/>
      </c>
      <c r="AF42" s="11">
        <f>X42+V42+AA42+Q42</f>
        <v/>
      </c>
      <c r="AG42" s="19">
        <f>AE42/Inputs!$B$13</f>
        <v/>
      </c>
      <c r="AH42" s="35">
        <f>N42-AA42-AB42-P42</f>
        <v/>
      </c>
      <c r="AJ42" s="19">
        <f>AJ41/(1+(Inputs!$B$19)*C41)</f>
        <v/>
      </c>
      <c r="AK42" s="19">
        <f>AG42*AJ42</f>
        <v/>
      </c>
    </row>
    <row r="43" ht="13" customHeight="1" s="53">
      <c r="A43" s="3">
        <f>A42+1</f>
        <v/>
      </c>
      <c r="B43" s="37">
        <f>EDATE(B42, 1)</f>
        <v/>
      </c>
      <c r="C43" s="3">
        <f>C42</f>
        <v/>
      </c>
      <c r="F43" s="3">
        <f>K42</f>
        <v/>
      </c>
      <c r="G43" s="3">
        <f>IF(Inputs!$B$15="Fixed",G42, "Not Implemented Yet")</f>
        <v/>
      </c>
      <c r="H43" s="3">
        <f>IF(Inputs!$B$15="Fixed", IF(K42&gt;H42, -PMT(G43*C43, 360/Inputs!$D$6, Inputs!$B$13), 0), "NOT AVALABLE RN")</f>
        <v/>
      </c>
      <c r="I43" s="3">
        <f>C43*F43*G43</f>
        <v/>
      </c>
      <c r="J43" s="3">
        <f>H43-I43</f>
        <v/>
      </c>
      <c r="K43" s="3">
        <f>K42-J43</f>
        <v/>
      </c>
      <c r="N43" s="35">
        <f>AH42</f>
        <v/>
      </c>
      <c r="O43" s="19">
        <f>VLOOKUP(A43,Curves!$B$3:'Curves'!$D$15,3)/(VLOOKUP(A43,Curves!$B$3:'Curves'!$D$15,2)-(VLOOKUP(A43,Curves!$B$3:'Curves'!$D$15,1)-1))</f>
        <v/>
      </c>
      <c r="P43" s="35">
        <f>MIN(N43,(O43*Inputs!$B$35)*$N$5)</f>
        <v/>
      </c>
      <c r="Q43" s="3">
        <f>IF(ISERROR(Inputs!$B$32*OFFSET(P43,-Inputs!$B$33,0)),0,Inputs!$B$32*OFFSET(P43,-Inputs!$B$33,0))</f>
        <v/>
      </c>
      <c r="R43" s="3">
        <f>IF(ISERROR((1-Inputs!$B$32)*OFFSET(P43,-Inputs!$B$33,0)),0,(1-Inputs!$B$32)*OFFSET(P43,-Inputs!$B$33,0))</f>
        <v/>
      </c>
      <c r="S43" s="35">
        <f>N43-P43</f>
        <v/>
      </c>
      <c r="T43" s="19">
        <f>S43/Inputs!$B$13</f>
        <v/>
      </c>
      <c r="U43" s="19">
        <f>K43/$K$4</f>
        <v/>
      </c>
      <c r="V43" s="11">
        <f>-PMT(AC43*C43,Inputs!$B$20-A43+1,S43)-X43</f>
        <v/>
      </c>
      <c r="W43" s="11">
        <f>IF(A43&lt;Inputs!$B$23-Inputs!$B$24,0,IF(A43&lt;Inputs!$B$22-Inputs!$B$24,S43*AC43/12,IF(ISERROR(-PMT(AC43/12,Inputs!$B$20+1-A43-Inputs!$B$24,S43)),0,-PMT(AC43/12,Inputs!$B$20+1-A43-Inputs!$B$24,S43)+IF(A43=Inputs!$B$21-Inputs!$B$24,AC43+PMT(AC43/12,Inputs!$B$20+1-A43-Inputs!$B$24,S43)+(S43*AC43/12),0))))</f>
        <v/>
      </c>
      <c r="X43" s="3">
        <f>S43*(AC43*C43)</f>
        <v/>
      </c>
      <c r="Y43" s="11">
        <f>W43-X43</f>
        <v/>
      </c>
      <c r="Z43" s="19">
        <f>VLOOKUP(A43,Curves!$B$20:'Curves'!$D$32,3)</f>
        <v/>
      </c>
      <c r="AA43" s="35">
        <f>MIN(S43,S43*(1-(1-Z43)^(1/12)))</f>
        <v/>
      </c>
      <c r="AB43" s="3">
        <f>(N43-P43)*IFERROR((1-U43/U42),0)</f>
        <v/>
      </c>
      <c r="AC43" s="36">
        <f>Inputs!$B$16</f>
        <v/>
      </c>
      <c r="AD43" s="3">
        <f>AC43*C43*(N43-P43)</f>
        <v/>
      </c>
      <c r="AE43" s="11">
        <f>X43+Y43+AA43+Q43</f>
        <v/>
      </c>
      <c r="AF43" s="11">
        <f>X43+V43+AA43+Q43</f>
        <v/>
      </c>
      <c r="AG43" s="19">
        <f>AE43/Inputs!$B$13</f>
        <v/>
      </c>
      <c r="AH43" s="35">
        <f>N43-AA43-AB43-P43</f>
        <v/>
      </c>
      <c r="AJ43" s="19">
        <f>AJ42/(1+(Inputs!$B$19)*C42)</f>
        <v/>
      </c>
      <c r="AK43" s="19">
        <f>AG43*AJ43</f>
        <v/>
      </c>
    </row>
    <row r="44" ht="13" customHeight="1" s="53">
      <c r="A44" s="3">
        <f>A43+1</f>
        <v/>
      </c>
      <c r="B44" s="37">
        <f>EDATE(B43, 1)</f>
        <v/>
      </c>
      <c r="C44" s="3">
        <f>C43</f>
        <v/>
      </c>
      <c r="F44" s="3">
        <f>K43</f>
        <v/>
      </c>
      <c r="G44" s="3">
        <f>IF(Inputs!$B$15="Fixed",G43, "Not Implemented Yet")</f>
        <v/>
      </c>
      <c r="H44" s="3">
        <f>IF(Inputs!$B$15="Fixed", IF(K43&gt;H43, -PMT(G44*C44, 360/Inputs!$D$6, Inputs!$B$13), 0), "NOT AVALABLE RN")</f>
        <v/>
      </c>
      <c r="I44" s="3">
        <f>C44*F44*G44</f>
        <v/>
      </c>
      <c r="J44" s="3">
        <f>H44-I44</f>
        <v/>
      </c>
      <c r="K44" s="3">
        <f>K43-J44</f>
        <v/>
      </c>
      <c r="N44" s="35">
        <f>AH43</f>
        <v/>
      </c>
      <c r="O44" s="19">
        <f>VLOOKUP(A44,Curves!$B$3:'Curves'!$D$15,3)/(VLOOKUP(A44,Curves!$B$3:'Curves'!$D$15,2)-(VLOOKUP(A44,Curves!$B$3:'Curves'!$D$15,1)-1))</f>
        <v/>
      </c>
      <c r="P44" s="35">
        <f>MIN(N44,(O44*Inputs!$B$35)*$N$5)</f>
        <v/>
      </c>
      <c r="Q44" s="3">
        <f>IF(ISERROR(Inputs!$B$32*OFFSET(P44,-Inputs!$B$33,0)),0,Inputs!$B$32*OFFSET(P44,-Inputs!$B$33,0))</f>
        <v/>
      </c>
      <c r="R44" s="3">
        <f>IF(ISERROR((1-Inputs!$B$32)*OFFSET(P44,-Inputs!$B$33,0)),0,(1-Inputs!$B$32)*OFFSET(P44,-Inputs!$B$33,0))</f>
        <v/>
      </c>
      <c r="S44" s="35">
        <f>N44-P44</f>
        <v/>
      </c>
      <c r="T44" s="19">
        <f>S44/Inputs!$B$13</f>
        <v/>
      </c>
      <c r="U44" s="19">
        <f>K44/$K$4</f>
        <v/>
      </c>
      <c r="V44" s="11">
        <f>-PMT(AC44*C44,Inputs!$B$20-A44+1,S44)-X44</f>
        <v/>
      </c>
      <c r="W44" s="11">
        <f>IF(A44&lt;Inputs!$B$23-Inputs!$B$24,0,IF(A44&lt;Inputs!$B$22-Inputs!$B$24,S44*AC44/12,IF(ISERROR(-PMT(AC44/12,Inputs!$B$20+1-A44-Inputs!$B$24,S44)),0,-PMT(AC44/12,Inputs!$B$20+1-A44-Inputs!$B$24,S44)+IF(A44=Inputs!$B$21-Inputs!$B$24,AC44+PMT(AC44/12,Inputs!$B$20+1-A44-Inputs!$B$24,S44)+(S44*AC44/12),0))))</f>
        <v/>
      </c>
      <c r="X44" s="3">
        <f>S44*(AC44*C44)</f>
        <v/>
      </c>
      <c r="Y44" s="11">
        <f>W44-X44</f>
        <v/>
      </c>
      <c r="Z44" s="19">
        <f>VLOOKUP(A44,Curves!$B$20:'Curves'!$D$32,3)</f>
        <v/>
      </c>
      <c r="AA44" s="35">
        <f>MIN(S44,S44*(1-(1-Z44)^(1/12)))</f>
        <v/>
      </c>
      <c r="AB44" s="3">
        <f>(N44-P44)*IFERROR((1-U44/U43),0)</f>
        <v/>
      </c>
      <c r="AC44" s="36">
        <f>Inputs!$B$16</f>
        <v/>
      </c>
      <c r="AD44" s="3">
        <f>AC44*C44*(N44-P44)</f>
        <v/>
      </c>
      <c r="AE44" s="11">
        <f>X44+Y44+AA44+Q44</f>
        <v/>
      </c>
      <c r="AF44" s="11">
        <f>X44+V44+AA44+Q44</f>
        <v/>
      </c>
      <c r="AG44" s="19">
        <f>AE44/Inputs!$B$13</f>
        <v/>
      </c>
      <c r="AH44" s="35">
        <f>N44-AA44-AB44-P44</f>
        <v/>
      </c>
      <c r="AJ44" s="19">
        <f>AJ43/(1+(Inputs!$B$19)*C43)</f>
        <v/>
      </c>
      <c r="AK44" s="19">
        <f>AG44*AJ44</f>
        <v/>
      </c>
    </row>
    <row r="45" ht="13" customHeight="1" s="53">
      <c r="A45" s="3">
        <f>A44+1</f>
        <v/>
      </c>
      <c r="B45" s="37">
        <f>EDATE(B44, 1)</f>
        <v/>
      </c>
      <c r="C45" s="3">
        <f>C44</f>
        <v/>
      </c>
      <c r="F45" s="3">
        <f>K44</f>
        <v/>
      </c>
      <c r="G45" s="3">
        <f>IF(Inputs!$B$15="Fixed",G44, "Not Implemented Yet")</f>
        <v/>
      </c>
      <c r="H45" s="3">
        <f>IF(Inputs!$B$15="Fixed", IF(K44&gt;H44, -PMT(G45*C45, 360/Inputs!$D$6, Inputs!$B$13), 0), "NOT AVALABLE RN")</f>
        <v/>
      </c>
      <c r="I45" s="3">
        <f>C45*F45*G45</f>
        <v/>
      </c>
      <c r="J45" s="3">
        <f>H45-I45</f>
        <v/>
      </c>
      <c r="K45" s="3">
        <f>K44-J45</f>
        <v/>
      </c>
      <c r="N45" s="35">
        <f>AH44</f>
        <v/>
      </c>
      <c r="O45" s="19">
        <f>VLOOKUP(A45,Curves!$B$3:'Curves'!$D$15,3)/(VLOOKUP(A45,Curves!$B$3:'Curves'!$D$15,2)-(VLOOKUP(A45,Curves!$B$3:'Curves'!$D$15,1)-1))</f>
        <v/>
      </c>
      <c r="P45" s="35">
        <f>MIN(N45,(O45*Inputs!$B$35)*$N$5)</f>
        <v/>
      </c>
      <c r="Q45" s="3">
        <f>IF(ISERROR(Inputs!$B$32*OFFSET(P45,-Inputs!$B$33,0)),0,Inputs!$B$32*OFFSET(P45,-Inputs!$B$33,0))</f>
        <v/>
      </c>
      <c r="R45" s="3">
        <f>IF(ISERROR((1-Inputs!$B$32)*OFFSET(P45,-Inputs!$B$33,0)),0,(1-Inputs!$B$32)*OFFSET(P45,-Inputs!$B$33,0))</f>
        <v/>
      </c>
      <c r="S45" s="35">
        <f>N45-P45</f>
        <v/>
      </c>
      <c r="T45" s="19">
        <f>S45/Inputs!$B$13</f>
        <v/>
      </c>
      <c r="U45" s="19">
        <f>K45/$K$4</f>
        <v/>
      </c>
      <c r="V45" s="11">
        <f>-PMT(AC45*C45,Inputs!$B$20-A45+1,S45)-X45</f>
        <v/>
      </c>
      <c r="W45" s="11">
        <f>IF(A45&lt;Inputs!$B$23-Inputs!$B$24,0,IF(A45&lt;Inputs!$B$22-Inputs!$B$24,S45*AC45/12,IF(ISERROR(-PMT(AC45/12,Inputs!$B$20+1-A45-Inputs!$B$24,S45)),0,-PMT(AC45/12,Inputs!$B$20+1-A45-Inputs!$B$24,S45)+IF(A45=Inputs!$B$21-Inputs!$B$24,AC45+PMT(AC45/12,Inputs!$B$20+1-A45-Inputs!$B$24,S45)+(S45*AC45/12),0))))</f>
        <v/>
      </c>
      <c r="X45" s="3">
        <f>S45*(AC45*C45)</f>
        <v/>
      </c>
      <c r="Y45" s="11">
        <f>W45-X45</f>
        <v/>
      </c>
      <c r="Z45" s="19">
        <f>VLOOKUP(A45,Curves!$B$20:'Curves'!$D$32,3)</f>
        <v/>
      </c>
      <c r="AA45" s="35">
        <f>MIN(S45,S45*(1-(1-Z45)^(1/12)))</f>
        <v/>
      </c>
      <c r="AB45" s="3">
        <f>(N45-P45)*IFERROR((1-U45/U44),0)</f>
        <v/>
      </c>
      <c r="AC45" s="36">
        <f>Inputs!$B$16</f>
        <v/>
      </c>
      <c r="AD45" s="3">
        <f>AC45*C45*(N45-P45)</f>
        <v/>
      </c>
      <c r="AE45" s="11">
        <f>X45+Y45+AA45+Q45</f>
        <v/>
      </c>
      <c r="AF45" s="11">
        <f>X45+V45+AA45+Q45</f>
        <v/>
      </c>
      <c r="AG45" s="19">
        <f>AE45/Inputs!$B$13</f>
        <v/>
      </c>
      <c r="AH45" s="35">
        <f>N45-AA45-AB45-P45</f>
        <v/>
      </c>
      <c r="AJ45" s="19">
        <f>AJ44/(1+(Inputs!$B$19)*C44)</f>
        <v/>
      </c>
      <c r="AK45" s="19">
        <f>AG45*AJ45</f>
        <v/>
      </c>
    </row>
    <row r="46" ht="13" customHeight="1" s="53">
      <c r="A46" s="3">
        <f>A45+1</f>
        <v/>
      </c>
      <c r="B46" s="37">
        <f>EDATE(B45, 1)</f>
        <v/>
      </c>
      <c r="C46" s="3">
        <f>C45</f>
        <v/>
      </c>
      <c r="F46" s="3">
        <f>K45</f>
        <v/>
      </c>
      <c r="G46" s="3">
        <f>IF(Inputs!$B$15="Fixed",G45, "Not Implemented Yet")</f>
        <v/>
      </c>
      <c r="H46" s="3">
        <f>IF(Inputs!$B$15="Fixed", IF(K45&gt;H45, -PMT(G46*C46, 360/Inputs!$D$6, Inputs!$B$13), 0), "NOT AVALABLE RN")</f>
        <v/>
      </c>
      <c r="I46" s="3">
        <f>C46*F46*G46</f>
        <v/>
      </c>
      <c r="J46" s="3">
        <f>H46-I46</f>
        <v/>
      </c>
      <c r="K46" s="3">
        <f>K45-J46</f>
        <v/>
      </c>
      <c r="N46" s="35">
        <f>AH45</f>
        <v/>
      </c>
      <c r="O46" s="19">
        <f>VLOOKUP(A46,Curves!$B$3:'Curves'!$D$15,3)/(VLOOKUP(A46,Curves!$B$3:'Curves'!$D$15,2)-(VLOOKUP(A46,Curves!$B$3:'Curves'!$D$15,1)-1))</f>
        <v/>
      </c>
      <c r="P46" s="35">
        <f>MIN(N46,(O46*Inputs!$B$35)*$N$5)</f>
        <v/>
      </c>
      <c r="Q46" s="3">
        <f>IF(ISERROR(Inputs!$B$32*OFFSET(P46,-Inputs!$B$33,0)),0,Inputs!$B$32*OFFSET(P46,-Inputs!$B$33,0))</f>
        <v/>
      </c>
      <c r="R46" s="3">
        <f>IF(ISERROR((1-Inputs!$B$32)*OFFSET(P46,-Inputs!$B$33,0)),0,(1-Inputs!$B$32)*OFFSET(P46,-Inputs!$B$33,0))</f>
        <v/>
      </c>
      <c r="S46" s="35">
        <f>N46-P46</f>
        <v/>
      </c>
      <c r="T46" s="19">
        <f>S46/Inputs!$B$13</f>
        <v/>
      </c>
      <c r="U46" s="19">
        <f>K46/$K$4</f>
        <v/>
      </c>
      <c r="V46" s="11">
        <f>-PMT(AC46*C46,Inputs!$B$20-A46+1,S46)-X46</f>
        <v/>
      </c>
      <c r="W46" s="11">
        <f>IF(A46&lt;Inputs!$B$23-Inputs!$B$24,0,IF(A46&lt;Inputs!$B$22-Inputs!$B$24,S46*AC46/12,IF(ISERROR(-PMT(AC46/12,Inputs!$B$20+1-A46-Inputs!$B$24,S46)),0,-PMT(AC46/12,Inputs!$B$20+1-A46-Inputs!$B$24,S46)+IF(A46=Inputs!$B$21-Inputs!$B$24,AC46+PMT(AC46/12,Inputs!$B$20+1-A46-Inputs!$B$24,S46)+(S46*AC46/12),0))))</f>
        <v/>
      </c>
      <c r="X46" s="3">
        <f>S46*(AC46*C46)</f>
        <v/>
      </c>
      <c r="Y46" s="11">
        <f>W46-X46</f>
        <v/>
      </c>
      <c r="Z46" s="19">
        <f>VLOOKUP(A46,Curves!$B$20:'Curves'!$D$32,3)</f>
        <v/>
      </c>
      <c r="AA46" s="35">
        <f>MIN(S46,S46*(1-(1-Z46)^(1/12)))</f>
        <v/>
      </c>
      <c r="AB46" s="3">
        <f>(N46-P46)*IFERROR((1-U46/U45),0)</f>
        <v/>
      </c>
      <c r="AC46" s="36">
        <f>Inputs!$B$16</f>
        <v/>
      </c>
      <c r="AD46" s="3">
        <f>AC46*C46*(N46-P46)</f>
        <v/>
      </c>
      <c r="AE46" s="11">
        <f>X46+Y46+AA46+Q46</f>
        <v/>
      </c>
      <c r="AF46" s="11">
        <f>X46+V46+AA46+Q46</f>
        <v/>
      </c>
      <c r="AG46" s="19">
        <f>AE46/Inputs!$B$13</f>
        <v/>
      </c>
      <c r="AH46" s="35">
        <f>N46-AA46-AB46-P46</f>
        <v/>
      </c>
      <c r="AJ46" s="19">
        <f>AJ45/(1+(Inputs!$B$19)*C45)</f>
        <v/>
      </c>
      <c r="AK46" s="19">
        <f>AG46*AJ46</f>
        <v/>
      </c>
    </row>
    <row r="47" ht="13" customHeight="1" s="53">
      <c r="A47" s="3">
        <f>A46+1</f>
        <v/>
      </c>
      <c r="B47" s="37">
        <f>EDATE(B46, 1)</f>
        <v/>
      </c>
      <c r="C47" s="3">
        <f>C46</f>
        <v/>
      </c>
      <c r="F47" s="3">
        <f>K46</f>
        <v/>
      </c>
      <c r="G47" s="3">
        <f>IF(Inputs!$B$15="Fixed",G46, "Not Implemented Yet")</f>
        <v/>
      </c>
      <c r="H47" s="3">
        <f>IF(Inputs!$B$15="Fixed", IF(K46&gt;H46, -PMT(G47*C47, 360/Inputs!$D$6, Inputs!$B$13), 0), "NOT AVALABLE RN")</f>
        <v/>
      </c>
      <c r="I47" s="3">
        <f>C47*F47*G47</f>
        <v/>
      </c>
      <c r="J47" s="3">
        <f>H47-I47</f>
        <v/>
      </c>
      <c r="K47" s="3">
        <f>K46-J47</f>
        <v/>
      </c>
      <c r="N47" s="35">
        <f>AH46</f>
        <v/>
      </c>
      <c r="O47" s="19">
        <f>VLOOKUP(A47,Curves!$B$3:'Curves'!$D$15,3)/(VLOOKUP(A47,Curves!$B$3:'Curves'!$D$15,2)-(VLOOKUP(A47,Curves!$B$3:'Curves'!$D$15,1)-1))</f>
        <v/>
      </c>
      <c r="P47" s="35">
        <f>MIN(N47,(O47*Inputs!$B$35)*$N$5)</f>
        <v/>
      </c>
      <c r="Q47" s="3">
        <f>IF(ISERROR(Inputs!$B$32*OFFSET(P47,-Inputs!$B$33,0)),0,Inputs!$B$32*OFFSET(P47,-Inputs!$B$33,0))</f>
        <v/>
      </c>
      <c r="R47" s="3">
        <f>IF(ISERROR((1-Inputs!$B$32)*OFFSET(P47,-Inputs!$B$33,0)),0,(1-Inputs!$B$32)*OFFSET(P47,-Inputs!$B$33,0))</f>
        <v/>
      </c>
      <c r="S47" s="35">
        <f>N47-P47</f>
        <v/>
      </c>
      <c r="T47" s="19">
        <f>S47/Inputs!$B$13</f>
        <v/>
      </c>
      <c r="U47" s="19">
        <f>K47/$K$4</f>
        <v/>
      </c>
      <c r="V47" s="11">
        <f>-PMT(AC47*C47,Inputs!$B$20-A47+1,S47)-X47</f>
        <v/>
      </c>
      <c r="W47" s="11">
        <f>IF(A47&lt;Inputs!$B$23-Inputs!$B$24,0,IF(A47&lt;Inputs!$B$22-Inputs!$B$24,S47*AC47/12,IF(ISERROR(-PMT(AC47/12,Inputs!$B$20+1-A47-Inputs!$B$24,S47)),0,-PMT(AC47/12,Inputs!$B$20+1-A47-Inputs!$B$24,S47)+IF(A47=Inputs!$B$21-Inputs!$B$24,AC47+PMT(AC47/12,Inputs!$B$20+1-A47-Inputs!$B$24,S47)+(S47*AC47/12),0))))</f>
        <v/>
      </c>
      <c r="X47" s="3">
        <f>S47*(AC47*C47)</f>
        <v/>
      </c>
      <c r="Y47" s="11">
        <f>W47-X47</f>
        <v/>
      </c>
      <c r="Z47" s="19">
        <f>VLOOKUP(A47,Curves!$B$20:'Curves'!$D$32,3)</f>
        <v/>
      </c>
      <c r="AA47" s="35">
        <f>MIN(S47,S47*(1-(1-Z47)^(1/12)))</f>
        <v/>
      </c>
      <c r="AB47" s="3">
        <f>(N47-P47)*IFERROR((1-U47/U46),0)</f>
        <v/>
      </c>
      <c r="AC47" s="36">
        <f>Inputs!$B$16</f>
        <v/>
      </c>
      <c r="AD47" s="3">
        <f>AC47*C47*(N47-P47)</f>
        <v/>
      </c>
      <c r="AE47" s="11">
        <f>X47+Y47+AA47+Q47</f>
        <v/>
      </c>
      <c r="AF47" s="11">
        <f>X47+V47+AA47+Q47</f>
        <v/>
      </c>
      <c r="AG47" s="19">
        <f>AE47/Inputs!$B$13</f>
        <v/>
      </c>
      <c r="AH47" s="35">
        <f>N47-AA47-AB47-P47</f>
        <v/>
      </c>
      <c r="AJ47" s="19">
        <f>AJ46/(1+(Inputs!$B$19)*C46)</f>
        <v/>
      </c>
      <c r="AK47" s="19">
        <f>AG47*AJ47</f>
        <v/>
      </c>
    </row>
    <row r="48" ht="13" customHeight="1" s="53">
      <c r="A48" s="3">
        <f>A47+1</f>
        <v/>
      </c>
      <c r="B48" s="37">
        <f>EDATE(B47, 1)</f>
        <v/>
      </c>
      <c r="C48" s="3">
        <f>C47</f>
        <v/>
      </c>
      <c r="F48" s="3">
        <f>K47</f>
        <v/>
      </c>
      <c r="G48" s="3">
        <f>IF(Inputs!$B$15="Fixed",G47, "Not Implemented Yet")</f>
        <v/>
      </c>
      <c r="H48" s="3">
        <f>IF(Inputs!$B$15="Fixed", IF(K47&gt;H47, -PMT(G48*C48, 360/Inputs!$D$6, Inputs!$B$13), 0), "NOT AVALABLE RN")</f>
        <v/>
      </c>
      <c r="I48" s="3">
        <f>C48*F48*G48</f>
        <v/>
      </c>
      <c r="J48" s="3">
        <f>H48-I48</f>
        <v/>
      </c>
      <c r="K48" s="3">
        <f>K47-J48</f>
        <v/>
      </c>
      <c r="N48" s="35">
        <f>AH47</f>
        <v/>
      </c>
      <c r="O48" s="19">
        <f>VLOOKUP(A48,Curves!$B$3:'Curves'!$D$15,3)/(VLOOKUP(A48,Curves!$B$3:'Curves'!$D$15,2)-(VLOOKUP(A48,Curves!$B$3:'Curves'!$D$15,1)-1))</f>
        <v/>
      </c>
      <c r="P48" s="35">
        <f>MIN(N48,(O48*Inputs!$B$35)*$N$5)</f>
        <v/>
      </c>
      <c r="Q48" s="3">
        <f>IF(ISERROR(Inputs!$B$32*OFFSET(P48,-Inputs!$B$33,0)),0,Inputs!$B$32*OFFSET(P48,-Inputs!$B$33,0))</f>
        <v/>
      </c>
      <c r="R48" s="3">
        <f>IF(ISERROR((1-Inputs!$B$32)*OFFSET(P48,-Inputs!$B$33,0)),0,(1-Inputs!$B$32)*OFFSET(P48,-Inputs!$B$33,0))</f>
        <v/>
      </c>
      <c r="S48" s="35">
        <f>N48-P48</f>
        <v/>
      </c>
      <c r="T48" s="19">
        <f>S48/Inputs!$B$13</f>
        <v/>
      </c>
      <c r="U48" s="19">
        <f>K48/$K$4</f>
        <v/>
      </c>
      <c r="V48" s="11">
        <f>-PMT(AC48*C48,Inputs!$B$20-A48+1,S48)-X48</f>
        <v/>
      </c>
      <c r="W48" s="11">
        <f>IF(A48&lt;Inputs!$B$23-Inputs!$B$24,0,IF(A48&lt;Inputs!$B$22-Inputs!$B$24,S48*AC48/12,IF(ISERROR(-PMT(AC48/12,Inputs!$B$20+1-A48-Inputs!$B$24,S48)),0,-PMT(AC48/12,Inputs!$B$20+1-A48-Inputs!$B$24,S48)+IF(A48=Inputs!$B$21-Inputs!$B$24,AC48+PMT(AC48/12,Inputs!$B$20+1-A48-Inputs!$B$24,S48)+(S48*AC48/12),0))))</f>
        <v/>
      </c>
      <c r="X48" s="3">
        <f>S48*(AC48*C48)</f>
        <v/>
      </c>
      <c r="Y48" s="11">
        <f>W48-X48</f>
        <v/>
      </c>
      <c r="Z48" s="19">
        <f>VLOOKUP(A48,Curves!$B$20:'Curves'!$D$32,3)</f>
        <v/>
      </c>
      <c r="AA48" s="35">
        <f>MIN(S48,S48*(1-(1-Z48)^(1/12)))</f>
        <v/>
      </c>
      <c r="AB48" s="3">
        <f>(N48-P48)*IFERROR((1-U48/U47),0)</f>
        <v/>
      </c>
      <c r="AC48" s="36">
        <f>Inputs!$B$16</f>
        <v/>
      </c>
      <c r="AD48" s="3">
        <f>AC48*C48*(N48-P48)</f>
        <v/>
      </c>
      <c r="AE48" s="11">
        <f>X48+Y48+AA48+Q48</f>
        <v/>
      </c>
      <c r="AF48" s="11">
        <f>X48+V48+AA48+Q48</f>
        <v/>
      </c>
      <c r="AG48" s="19">
        <f>AE48/Inputs!$B$13</f>
        <v/>
      </c>
      <c r="AH48" s="35">
        <f>N48-AA48-AB48-P48</f>
        <v/>
      </c>
      <c r="AJ48" s="19">
        <f>AJ47/(1+(Inputs!$B$19)*C47)</f>
        <v/>
      </c>
      <c r="AK48" s="19">
        <f>AG48*AJ48</f>
        <v/>
      </c>
    </row>
    <row r="49" ht="13" customHeight="1" s="53">
      <c r="A49" s="3">
        <f>A48+1</f>
        <v/>
      </c>
      <c r="B49" s="37">
        <f>EDATE(B48, 1)</f>
        <v/>
      </c>
      <c r="C49" s="3">
        <f>C48</f>
        <v/>
      </c>
      <c r="F49" s="3">
        <f>K48</f>
        <v/>
      </c>
      <c r="G49" s="3">
        <f>IF(Inputs!$B$15="Fixed",G48, "Not Implemented Yet")</f>
        <v/>
      </c>
      <c r="H49" s="3">
        <f>IF(Inputs!$B$15="Fixed", IF(K48&gt;H48, -PMT(G49*C49, 360/Inputs!$D$6, Inputs!$B$13), 0), "NOT AVALABLE RN")</f>
        <v/>
      </c>
      <c r="I49" s="3">
        <f>C49*F49*G49</f>
        <v/>
      </c>
      <c r="J49" s="3">
        <f>H49-I49</f>
        <v/>
      </c>
      <c r="K49" s="3">
        <f>K48-J49</f>
        <v/>
      </c>
      <c r="N49" s="35">
        <f>AH48</f>
        <v/>
      </c>
      <c r="O49" s="19">
        <f>VLOOKUP(A49,Curves!$B$3:'Curves'!$D$15,3)/(VLOOKUP(A49,Curves!$B$3:'Curves'!$D$15,2)-(VLOOKUP(A49,Curves!$B$3:'Curves'!$D$15,1)-1))</f>
        <v/>
      </c>
      <c r="P49" s="35">
        <f>MIN(N49,(O49*Inputs!$B$35)*$N$5)</f>
        <v/>
      </c>
      <c r="Q49" s="3">
        <f>IF(ISERROR(Inputs!$B$32*OFFSET(P49,-Inputs!$B$33,0)),0,Inputs!$B$32*OFFSET(P49,-Inputs!$B$33,0))</f>
        <v/>
      </c>
      <c r="R49" s="3">
        <f>IF(ISERROR((1-Inputs!$B$32)*OFFSET(P49,-Inputs!$B$33,0)),0,(1-Inputs!$B$32)*OFFSET(P49,-Inputs!$B$33,0))</f>
        <v/>
      </c>
      <c r="S49" s="35">
        <f>N49-P49</f>
        <v/>
      </c>
      <c r="T49" s="19">
        <f>S49/Inputs!$B$13</f>
        <v/>
      </c>
      <c r="U49" s="19">
        <f>K49/$K$4</f>
        <v/>
      </c>
      <c r="V49" s="11">
        <f>-PMT(AC49*C49,Inputs!$B$20-A49+1,S49)-X49</f>
        <v/>
      </c>
      <c r="W49" s="11">
        <f>IF(A49&lt;Inputs!$B$23-Inputs!$B$24,0,IF(A49&lt;Inputs!$B$22-Inputs!$B$24,S49*AC49/12,IF(ISERROR(-PMT(AC49/12,Inputs!$B$20+1-A49-Inputs!$B$24,S49)),0,-PMT(AC49/12,Inputs!$B$20+1-A49-Inputs!$B$24,S49)+IF(A49=Inputs!$B$21-Inputs!$B$24,AC49+PMT(AC49/12,Inputs!$B$20+1-A49-Inputs!$B$24,S49)+(S49*AC49/12),0))))</f>
        <v/>
      </c>
      <c r="X49" s="3">
        <f>S49*(AC49*C49)</f>
        <v/>
      </c>
      <c r="Y49" s="11">
        <f>W49-X49</f>
        <v/>
      </c>
      <c r="Z49" s="19">
        <f>VLOOKUP(A49,Curves!$B$20:'Curves'!$D$32,3)</f>
        <v/>
      </c>
      <c r="AA49" s="35">
        <f>MIN(S49,S49*(1-(1-Z49)^(1/12)))</f>
        <v/>
      </c>
      <c r="AB49" s="3">
        <f>(N49-P49)*IFERROR((1-U49/U48),0)</f>
        <v/>
      </c>
      <c r="AC49" s="36">
        <f>Inputs!$B$16</f>
        <v/>
      </c>
      <c r="AD49" s="3">
        <f>AC49*C49*(N49-P49)</f>
        <v/>
      </c>
      <c r="AE49" s="11">
        <f>X49+Y49+AA49+Q49</f>
        <v/>
      </c>
      <c r="AF49" s="11">
        <f>X49+V49+AA49+Q49</f>
        <v/>
      </c>
      <c r="AG49" s="19">
        <f>AE49/Inputs!$B$13</f>
        <v/>
      </c>
      <c r="AH49" s="35">
        <f>N49-AA49-AB49-P49</f>
        <v/>
      </c>
      <c r="AJ49" s="19">
        <f>AJ48/(1+(Inputs!$B$19)*C48)</f>
        <v/>
      </c>
      <c r="AK49" s="19">
        <f>AG49*AJ49</f>
        <v/>
      </c>
    </row>
    <row r="50" ht="13" customHeight="1" s="53">
      <c r="A50" s="3">
        <f>A49+1</f>
        <v/>
      </c>
      <c r="B50" s="37">
        <f>EDATE(B49, 1)</f>
        <v/>
      </c>
      <c r="C50" s="3">
        <f>C49</f>
        <v/>
      </c>
      <c r="F50" s="3">
        <f>K49</f>
        <v/>
      </c>
      <c r="G50" s="3">
        <f>IF(Inputs!$B$15="Fixed",G49, "Not Implemented Yet")</f>
        <v/>
      </c>
      <c r="H50" s="3">
        <f>IF(Inputs!$B$15="Fixed", IF(K49&gt;H49, -PMT(G50*C50, 360/Inputs!$D$6, Inputs!$B$13), 0), "NOT AVALABLE RN")</f>
        <v/>
      </c>
      <c r="I50" s="3">
        <f>C50*F50*G50</f>
        <v/>
      </c>
      <c r="J50" s="3">
        <f>H50-I50</f>
        <v/>
      </c>
      <c r="K50" s="3">
        <f>K49-J50</f>
        <v/>
      </c>
      <c r="N50" s="35">
        <f>AH49</f>
        <v/>
      </c>
      <c r="O50" s="19">
        <f>VLOOKUP(A50,Curves!$B$3:'Curves'!$D$15,3)/(VLOOKUP(A50,Curves!$B$3:'Curves'!$D$15,2)-(VLOOKUP(A50,Curves!$B$3:'Curves'!$D$15,1)-1))</f>
        <v/>
      </c>
      <c r="P50" s="35">
        <f>MIN(N50,(O50*Inputs!$B$35)*$N$5)</f>
        <v/>
      </c>
      <c r="Q50" s="3">
        <f>IF(ISERROR(Inputs!$B$32*OFFSET(P50,-Inputs!$B$33,0)),0,Inputs!$B$32*OFFSET(P50,-Inputs!$B$33,0))</f>
        <v/>
      </c>
      <c r="R50" s="3">
        <f>IF(ISERROR((1-Inputs!$B$32)*OFFSET(P50,-Inputs!$B$33,0)),0,(1-Inputs!$B$32)*OFFSET(P50,-Inputs!$B$33,0))</f>
        <v/>
      </c>
      <c r="S50" s="35">
        <f>N50-P50</f>
        <v/>
      </c>
      <c r="T50" s="19">
        <f>S50/Inputs!$B$13</f>
        <v/>
      </c>
      <c r="U50" s="19">
        <f>K50/$K$4</f>
        <v/>
      </c>
      <c r="V50" s="11">
        <f>-PMT(AC50*C50,Inputs!$B$20-A50+1,S50)-X50</f>
        <v/>
      </c>
      <c r="W50" s="11">
        <f>IF(A50&lt;Inputs!$B$23-Inputs!$B$24,0,IF(A50&lt;Inputs!$B$22-Inputs!$B$24,S50*AC50/12,IF(ISERROR(-PMT(AC50/12,Inputs!$B$20+1-A50-Inputs!$B$24,S50)),0,-PMT(AC50/12,Inputs!$B$20+1-A50-Inputs!$B$24,S50)+IF(A50=Inputs!$B$21-Inputs!$B$24,AC50+PMT(AC50/12,Inputs!$B$20+1-A50-Inputs!$B$24,S50)+(S50*AC50/12),0))))</f>
        <v/>
      </c>
      <c r="X50" s="3">
        <f>S50*(AC50*C50)</f>
        <v/>
      </c>
      <c r="Y50" s="11">
        <f>W50-X50</f>
        <v/>
      </c>
      <c r="Z50" s="19">
        <f>VLOOKUP(A50,Curves!$B$20:'Curves'!$D$32,3)</f>
        <v/>
      </c>
      <c r="AA50" s="35">
        <f>MIN(S50,S50*(1-(1-Z50)^(1/12)))</f>
        <v/>
      </c>
      <c r="AB50" s="3">
        <f>(N50-P50)*IFERROR((1-U50/U49),0)</f>
        <v/>
      </c>
      <c r="AC50" s="36">
        <f>Inputs!$B$16</f>
        <v/>
      </c>
      <c r="AD50" s="3">
        <f>AC50*C50*(N50-P50)</f>
        <v/>
      </c>
      <c r="AE50" s="11">
        <f>X50+Y50+AA50+Q50</f>
        <v/>
      </c>
      <c r="AF50" s="11">
        <f>X50+V50+AA50+Q50</f>
        <v/>
      </c>
      <c r="AG50" s="19">
        <f>AE50/Inputs!$B$13</f>
        <v/>
      </c>
      <c r="AH50" s="35">
        <f>N50-AA50-AB50-P50</f>
        <v/>
      </c>
      <c r="AJ50" s="19">
        <f>AJ49/(1+(Inputs!$B$19)*C49)</f>
        <v/>
      </c>
      <c r="AK50" s="19">
        <f>AG50*AJ50</f>
        <v/>
      </c>
    </row>
    <row r="51" ht="13" customHeight="1" s="53">
      <c r="A51" s="3">
        <f>A50+1</f>
        <v/>
      </c>
      <c r="B51" s="37">
        <f>EDATE(B50, 1)</f>
        <v/>
      </c>
      <c r="C51" s="3">
        <f>C50</f>
        <v/>
      </c>
      <c r="F51" s="3">
        <f>K50</f>
        <v/>
      </c>
      <c r="G51" s="3">
        <f>IF(Inputs!$B$15="Fixed",G50, "Not Implemented Yet")</f>
        <v/>
      </c>
      <c r="H51" s="3">
        <f>IF(Inputs!$B$15="Fixed", IF(K50&gt;H50, -PMT(G51*C51, 360/Inputs!$D$6, Inputs!$B$13), 0), "NOT AVALABLE RN")</f>
        <v/>
      </c>
      <c r="I51" s="3">
        <f>C51*F51*G51</f>
        <v/>
      </c>
      <c r="J51" s="3">
        <f>H51-I51</f>
        <v/>
      </c>
      <c r="K51" s="3">
        <f>K50-J51</f>
        <v/>
      </c>
      <c r="N51" s="35">
        <f>AH50</f>
        <v/>
      </c>
      <c r="O51" s="19">
        <f>VLOOKUP(A51,Curves!$B$3:'Curves'!$D$15,3)/(VLOOKUP(A51,Curves!$B$3:'Curves'!$D$15,2)-(VLOOKUP(A51,Curves!$B$3:'Curves'!$D$15,1)-1))</f>
        <v/>
      </c>
      <c r="P51" s="35">
        <f>MIN(N51,(O51*Inputs!$B$35)*$N$5)</f>
        <v/>
      </c>
      <c r="Q51" s="3">
        <f>IF(ISERROR(Inputs!$B$32*OFFSET(P51,-Inputs!$B$33,0)),0,Inputs!$B$32*OFFSET(P51,-Inputs!$B$33,0))</f>
        <v/>
      </c>
      <c r="R51" s="3">
        <f>IF(ISERROR((1-Inputs!$B$32)*OFFSET(P51,-Inputs!$B$33,0)),0,(1-Inputs!$B$32)*OFFSET(P51,-Inputs!$B$33,0))</f>
        <v/>
      </c>
      <c r="S51" s="35">
        <f>N51-P51</f>
        <v/>
      </c>
      <c r="T51" s="19">
        <f>S51/Inputs!$B$13</f>
        <v/>
      </c>
      <c r="U51" s="19">
        <f>K51/$K$4</f>
        <v/>
      </c>
      <c r="V51" s="11">
        <f>-PMT(AC51*C51,Inputs!$B$20-A51+1,S51)-X51</f>
        <v/>
      </c>
      <c r="W51" s="11">
        <f>IF(A51&lt;Inputs!$B$23-Inputs!$B$24,0,IF(A51&lt;Inputs!$B$22-Inputs!$B$24,S51*AC51/12,IF(ISERROR(-PMT(AC51/12,Inputs!$B$20+1-A51-Inputs!$B$24,S51)),0,-PMT(AC51/12,Inputs!$B$20+1-A51-Inputs!$B$24,S51)+IF(A51=Inputs!$B$21-Inputs!$B$24,AC51+PMT(AC51/12,Inputs!$B$20+1-A51-Inputs!$B$24,S51)+(S51*AC51/12),0))))</f>
        <v/>
      </c>
      <c r="X51" s="3">
        <f>S51*(AC51*C51)</f>
        <v/>
      </c>
      <c r="Y51" s="11">
        <f>W51-X51</f>
        <v/>
      </c>
      <c r="Z51" s="19">
        <f>VLOOKUP(A51,Curves!$B$20:'Curves'!$D$32,3)</f>
        <v/>
      </c>
      <c r="AA51" s="35">
        <f>MIN(S51,S51*(1-(1-Z51)^(1/12)))</f>
        <v/>
      </c>
      <c r="AB51" s="3">
        <f>(N51-P51)*IFERROR((1-U51/U50),0)</f>
        <v/>
      </c>
      <c r="AC51" s="36">
        <f>Inputs!$B$16</f>
        <v/>
      </c>
      <c r="AD51" s="3">
        <f>AC51*C51*(N51-P51)</f>
        <v/>
      </c>
      <c r="AE51" s="11">
        <f>X51+Y51+AA51+Q51</f>
        <v/>
      </c>
      <c r="AF51" s="11">
        <f>X51+V51+AA51+Q51</f>
        <v/>
      </c>
      <c r="AG51" s="19">
        <f>AE51/Inputs!$B$13</f>
        <v/>
      </c>
      <c r="AH51" s="35">
        <f>N51-AA51-AB51-P51</f>
        <v/>
      </c>
      <c r="AJ51" s="19">
        <f>AJ50/(1+(Inputs!$B$19)*C50)</f>
        <v/>
      </c>
      <c r="AK51" s="19">
        <f>AG51*AJ51</f>
        <v/>
      </c>
    </row>
    <row r="52" ht="13" customHeight="1" s="53">
      <c r="A52" s="3">
        <f>A51+1</f>
        <v/>
      </c>
      <c r="B52" s="37">
        <f>EDATE(B51, 1)</f>
        <v/>
      </c>
      <c r="C52" s="3">
        <f>C51</f>
        <v/>
      </c>
      <c r="F52" s="3">
        <f>K51</f>
        <v/>
      </c>
      <c r="G52" s="3">
        <f>IF(Inputs!$B$15="Fixed",G51, "Not Implemented Yet")</f>
        <v/>
      </c>
      <c r="H52" s="3">
        <f>IF(Inputs!$B$15="Fixed", IF(K51&gt;H51, -PMT(G52*C52, 360/Inputs!$D$6, Inputs!$B$13), 0), "NOT AVALABLE RN")</f>
        <v/>
      </c>
      <c r="I52" s="3">
        <f>C52*F52*G52</f>
        <v/>
      </c>
      <c r="J52" s="3">
        <f>H52-I52</f>
        <v/>
      </c>
      <c r="K52" s="3">
        <f>K51-J52</f>
        <v/>
      </c>
      <c r="N52" s="35">
        <f>AH51</f>
        <v/>
      </c>
      <c r="O52" s="19">
        <f>VLOOKUP(A52,Curves!$B$3:'Curves'!$D$15,3)/(VLOOKUP(A52,Curves!$B$3:'Curves'!$D$15,2)-(VLOOKUP(A52,Curves!$B$3:'Curves'!$D$15,1)-1))</f>
        <v/>
      </c>
      <c r="P52" s="35">
        <f>MIN(N52,(O52*Inputs!$B$35)*$N$5)</f>
        <v/>
      </c>
      <c r="Q52" s="3">
        <f>IF(ISERROR(Inputs!$B$32*OFFSET(P52,-Inputs!$B$33,0)),0,Inputs!$B$32*OFFSET(P52,-Inputs!$B$33,0))</f>
        <v/>
      </c>
      <c r="R52" s="3">
        <f>IF(ISERROR((1-Inputs!$B$32)*OFFSET(P52,-Inputs!$B$33,0)),0,(1-Inputs!$B$32)*OFFSET(P52,-Inputs!$B$33,0))</f>
        <v/>
      </c>
      <c r="S52" s="35">
        <f>N52-P52</f>
        <v/>
      </c>
      <c r="T52" s="19">
        <f>S52/Inputs!$B$13</f>
        <v/>
      </c>
      <c r="U52" s="19">
        <f>K52/$K$4</f>
        <v/>
      </c>
      <c r="V52" s="11">
        <f>-PMT(AC52*C52,Inputs!$B$20-A52+1,S52)-X52</f>
        <v/>
      </c>
      <c r="W52" s="11">
        <f>IF(A52&lt;Inputs!$B$23-Inputs!$B$24,0,IF(A52&lt;Inputs!$B$22-Inputs!$B$24,S52*AC52/12,IF(ISERROR(-PMT(AC52/12,Inputs!$B$20+1-A52-Inputs!$B$24,S52)),0,-PMT(AC52/12,Inputs!$B$20+1-A52-Inputs!$B$24,S52)+IF(A52=Inputs!$B$21-Inputs!$B$24,AC52+PMT(AC52/12,Inputs!$B$20+1-A52-Inputs!$B$24,S52)+(S52*AC52/12),0))))</f>
        <v/>
      </c>
      <c r="X52" s="3">
        <f>S52*(AC52*C52)</f>
        <v/>
      </c>
      <c r="Y52" s="11">
        <f>W52-X52</f>
        <v/>
      </c>
      <c r="Z52" s="19">
        <f>VLOOKUP(A52,Curves!$B$20:'Curves'!$D$32,3)</f>
        <v/>
      </c>
      <c r="AA52" s="35">
        <f>MIN(S52,S52*(1-(1-Z52)^(1/12)))</f>
        <v/>
      </c>
      <c r="AB52" s="3">
        <f>(N52-P52)*IFERROR((1-U52/U51),0)</f>
        <v/>
      </c>
      <c r="AC52" s="36">
        <f>Inputs!$B$16</f>
        <v/>
      </c>
      <c r="AD52" s="3">
        <f>AC52*C52*(N52-P52)</f>
        <v/>
      </c>
      <c r="AE52" s="11">
        <f>X52+Y52+AA52+Q52</f>
        <v/>
      </c>
      <c r="AF52" s="11">
        <f>X52+V52+AA52+Q52</f>
        <v/>
      </c>
      <c r="AG52" s="19">
        <f>AE52/Inputs!$B$13</f>
        <v/>
      </c>
      <c r="AH52" s="35">
        <f>N52-AA52-AB52-P52</f>
        <v/>
      </c>
      <c r="AJ52" s="19">
        <f>AJ51/(1+(Inputs!$B$19)*C51)</f>
        <v/>
      </c>
      <c r="AK52" s="19">
        <f>AG52*AJ52</f>
        <v/>
      </c>
    </row>
    <row r="53" ht="13" customHeight="1" s="53">
      <c r="A53" s="3">
        <f>A52+1</f>
        <v/>
      </c>
      <c r="B53" s="37">
        <f>EDATE(B52, 1)</f>
        <v/>
      </c>
      <c r="C53" s="3">
        <f>C52</f>
        <v/>
      </c>
      <c r="F53" s="3">
        <f>K52</f>
        <v/>
      </c>
      <c r="G53" s="3">
        <f>IF(Inputs!$B$15="Fixed",G52, "Not Implemented Yet")</f>
        <v/>
      </c>
      <c r="H53" s="3">
        <f>IF(Inputs!$B$15="Fixed", IF(K52&gt;H52, -PMT(G53*C53, 360/Inputs!$D$6, Inputs!$B$13), 0), "NOT AVALABLE RN")</f>
        <v/>
      </c>
      <c r="I53" s="3">
        <f>C53*F53*G53</f>
        <v/>
      </c>
      <c r="J53" s="3">
        <f>H53-I53</f>
        <v/>
      </c>
      <c r="K53" s="3">
        <f>K52-J53</f>
        <v/>
      </c>
      <c r="N53" s="35">
        <f>AH52</f>
        <v/>
      </c>
      <c r="O53" s="19">
        <f>VLOOKUP(A53,Curves!$B$3:'Curves'!$D$15,3)/(VLOOKUP(A53,Curves!$B$3:'Curves'!$D$15,2)-(VLOOKUP(A53,Curves!$B$3:'Curves'!$D$15,1)-1))</f>
        <v/>
      </c>
      <c r="P53" s="35">
        <f>MIN(N53,(O53*Inputs!$B$35)*$N$5)</f>
        <v/>
      </c>
      <c r="Q53" s="3">
        <f>IF(ISERROR(Inputs!$B$32*OFFSET(P53,-Inputs!$B$33,0)),0,Inputs!$B$32*OFFSET(P53,-Inputs!$B$33,0))</f>
        <v/>
      </c>
      <c r="R53" s="3">
        <f>IF(ISERROR((1-Inputs!$B$32)*OFFSET(P53,-Inputs!$B$33,0)),0,(1-Inputs!$B$32)*OFFSET(P53,-Inputs!$B$33,0))</f>
        <v/>
      </c>
      <c r="S53" s="35">
        <f>N53-P53</f>
        <v/>
      </c>
      <c r="T53" s="19">
        <f>S53/Inputs!$B$13</f>
        <v/>
      </c>
      <c r="U53" s="19">
        <f>K53/$K$4</f>
        <v/>
      </c>
      <c r="V53" s="11">
        <f>-PMT(AC53*C53,Inputs!$B$20-A53+1,S53)-X53</f>
        <v/>
      </c>
      <c r="W53" s="11">
        <f>IF(A53&lt;Inputs!$B$23-Inputs!$B$24,0,IF(A53&lt;Inputs!$B$22-Inputs!$B$24,S53*AC53/12,IF(ISERROR(-PMT(AC53/12,Inputs!$B$20+1-A53-Inputs!$B$24,S53)),0,-PMT(AC53/12,Inputs!$B$20+1-A53-Inputs!$B$24,S53)+IF(A53=Inputs!$B$21-Inputs!$B$24,AC53+PMT(AC53/12,Inputs!$B$20+1-A53-Inputs!$B$24,S53)+(S53*AC53/12),0))))</f>
        <v/>
      </c>
      <c r="X53" s="3">
        <f>S53*(AC53*C53)</f>
        <v/>
      </c>
      <c r="Y53" s="11">
        <f>W53-X53</f>
        <v/>
      </c>
      <c r="Z53" s="19">
        <f>VLOOKUP(A53,Curves!$B$20:'Curves'!$D$32,3)</f>
        <v/>
      </c>
      <c r="AA53" s="35">
        <f>MIN(S53,S53*(1-(1-Z53)^(1/12)))</f>
        <v/>
      </c>
      <c r="AB53" s="3">
        <f>(N53-P53)*IFERROR((1-U53/U52),0)</f>
        <v/>
      </c>
      <c r="AC53" s="36">
        <f>Inputs!$B$16</f>
        <v/>
      </c>
      <c r="AD53" s="3">
        <f>AC53*C53*(N53-P53)</f>
        <v/>
      </c>
      <c r="AE53" s="11">
        <f>X53+Y53+AA53+Q53</f>
        <v/>
      </c>
      <c r="AF53" s="11">
        <f>X53+V53+AA53+Q53</f>
        <v/>
      </c>
      <c r="AG53" s="19">
        <f>AE53/Inputs!$B$13</f>
        <v/>
      </c>
      <c r="AH53" s="35">
        <f>N53-AA53-AB53-P53</f>
        <v/>
      </c>
      <c r="AJ53" s="19">
        <f>AJ52/(1+(Inputs!$B$19)*C52)</f>
        <v/>
      </c>
      <c r="AK53" s="19">
        <f>AG53*AJ53</f>
        <v/>
      </c>
    </row>
    <row r="54" ht="13" customHeight="1" s="53">
      <c r="A54" s="3">
        <f>A53+1</f>
        <v/>
      </c>
      <c r="B54" s="37">
        <f>EDATE(B53, 1)</f>
        <v/>
      </c>
      <c r="C54" s="3">
        <f>C53</f>
        <v/>
      </c>
      <c r="F54" s="3">
        <f>K53</f>
        <v/>
      </c>
      <c r="G54" s="3">
        <f>IF(Inputs!$B$15="Fixed",G53, "Not Implemented Yet")</f>
        <v/>
      </c>
      <c r="H54" s="3">
        <f>IF(Inputs!$B$15="Fixed", IF(K53&gt;H53, -PMT(G54*C54, 360/Inputs!$D$6, Inputs!$B$13), 0), "NOT AVALABLE RN")</f>
        <v/>
      </c>
      <c r="I54" s="3">
        <f>C54*F54*G54</f>
        <v/>
      </c>
      <c r="J54" s="3">
        <f>H54-I54</f>
        <v/>
      </c>
      <c r="K54" s="3">
        <f>K53-J54</f>
        <v/>
      </c>
      <c r="N54" s="35">
        <f>AH53</f>
        <v/>
      </c>
      <c r="O54" s="19">
        <f>VLOOKUP(A54,Curves!$B$3:'Curves'!$D$15,3)/(VLOOKUP(A54,Curves!$B$3:'Curves'!$D$15,2)-(VLOOKUP(A54,Curves!$B$3:'Curves'!$D$15,1)-1))</f>
        <v/>
      </c>
      <c r="P54" s="35">
        <f>MIN(N54,(O54*Inputs!$B$35)*$N$5)</f>
        <v/>
      </c>
      <c r="Q54" s="3">
        <f>IF(ISERROR(Inputs!$B$32*OFFSET(P54,-Inputs!$B$33,0)),0,Inputs!$B$32*OFFSET(P54,-Inputs!$B$33,0))</f>
        <v/>
      </c>
      <c r="R54" s="3">
        <f>IF(ISERROR((1-Inputs!$B$32)*OFFSET(P54,-Inputs!$B$33,0)),0,(1-Inputs!$B$32)*OFFSET(P54,-Inputs!$B$33,0))</f>
        <v/>
      </c>
      <c r="S54" s="35">
        <f>N54-P54</f>
        <v/>
      </c>
      <c r="T54" s="19">
        <f>S54/Inputs!$B$13</f>
        <v/>
      </c>
      <c r="U54" s="19">
        <f>K54/$K$4</f>
        <v/>
      </c>
      <c r="V54" s="11">
        <f>-PMT(AC54*C54,Inputs!$B$20-A54+1,S54)-X54</f>
        <v/>
      </c>
      <c r="W54" s="11">
        <f>IF(A54&lt;Inputs!$B$23-Inputs!$B$24,0,IF(A54&lt;Inputs!$B$22-Inputs!$B$24,S54*AC54/12,IF(ISERROR(-PMT(AC54/12,Inputs!$B$20+1-A54-Inputs!$B$24,S54)),0,-PMT(AC54/12,Inputs!$B$20+1-A54-Inputs!$B$24,S54)+IF(A54=Inputs!$B$21-Inputs!$B$24,AC54+PMT(AC54/12,Inputs!$B$20+1-A54-Inputs!$B$24,S54)+(S54*AC54/12),0))))</f>
        <v/>
      </c>
      <c r="X54" s="3">
        <f>S54*(AC54*C54)</f>
        <v/>
      </c>
      <c r="Y54" s="11">
        <f>W54-X54</f>
        <v/>
      </c>
      <c r="Z54" s="19">
        <f>VLOOKUP(A54,Curves!$B$20:'Curves'!$D$32,3)</f>
        <v/>
      </c>
      <c r="AA54" s="35">
        <f>MIN(S54,S54*(1-(1-Z54)^(1/12)))</f>
        <v/>
      </c>
      <c r="AB54" s="3">
        <f>(N54-P54)*IFERROR((1-U54/U53),0)</f>
        <v/>
      </c>
      <c r="AC54" s="36">
        <f>Inputs!$B$16</f>
        <v/>
      </c>
      <c r="AD54" s="3">
        <f>AC54*C54*(N54-P54)</f>
        <v/>
      </c>
      <c r="AE54" s="11">
        <f>X54+Y54+AA54+Q54</f>
        <v/>
      </c>
      <c r="AF54" s="11">
        <f>X54+V54+AA54+Q54</f>
        <v/>
      </c>
      <c r="AG54" s="19">
        <f>AE54/Inputs!$B$13</f>
        <v/>
      </c>
      <c r="AH54" s="35">
        <f>N54-AA54-AB54-P54</f>
        <v/>
      </c>
      <c r="AJ54" s="19">
        <f>AJ53/(1+(Inputs!$B$19)*C53)</f>
        <v/>
      </c>
      <c r="AK54" s="19">
        <f>AG54*AJ54</f>
        <v/>
      </c>
    </row>
    <row r="55" ht="13" customHeight="1" s="53">
      <c r="A55" s="3">
        <f>A54+1</f>
        <v/>
      </c>
      <c r="B55" s="37">
        <f>EDATE(B54, 1)</f>
        <v/>
      </c>
      <c r="C55" s="3">
        <f>C54</f>
        <v/>
      </c>
      <c r="F55" s="3">
        <f>K54</f>
        <v/>
      </c>
      <c r="G55" s="3">
        <f>IF(Inputs!$B$15="Fixed",G54, "Not Implemented Yet")</f>
        <v/>
      </c>
      <c r="H55" s="3">
        <f>IF(Inputs!$B$15="Fixed", IF(K54&gt;H54, -PMT(G55*C55, 360/Inputs!$D$6, Inputs!$B$13), 0), "NOT AVALABLE RN")</f>
        <v/>
      </c>
      <c r="I55" s="3">
        <f>C55*F55*G55</f>
        <v/>
      </c>
      <c r="J55" s="3">
        <f>H55-I55</f>
        <v/>
      </c>
      <c r="K55" s="3">
        <f>K54-J55</f>
        <v/>
      </c>
      <c r="N55" s="35">
        <f>AH54</f>
        <v/>
      </c>
      <c r="O55" s="19">
        <f>VLOOKUP(A55,Curves!$B$3:'Curves'!$D$15,3)/(VLOOKUP(A55,Curves!$B$3:'Curves'!$D$15,2)-(VLOOKUP(A55,Curves!$B$3:'Curves'!$D$15,1)-1))</f>
        <v/>
      </c>
      <c r="P55" s="35">
        <f>MIN(N55,(O55*Inputs!$B$35)*$N$5)</f>
        <v/>
      </c>
      <c r="Q55" s="3">
        <f>IF(ISERROR(Inputs!$B$32*OFFSET(P55,-Inputs!$B$33,0)),0,Inputs!$B$32*OFFSET(P55,-Inputs!$B$33,0))</f>
        <v/>
      </c>
      <c r="R55" s="3">
        <f>IF(ISERROR((1-Inputs!$B$32)*OFFSET(P55,-Inputs!$B$33,0)),0,(1-Inputs!$B$32)*OFFSET(P55,-Inputs!$B$33,0))</f>
        <v/>
      </c>
      <c r="S55" s="35">
        <f>N55-P55</f>
        <v/>
      </c>
      <c r="T55" s="19">
        <f>S55/Inputs!$B$13</f>
        <v/>
      </c>
      <c r="U55" s="19">
        <f>K55/$K$4</f>
        <v/>
      </c>
      <c r="V55" s="11">
        <f>-PMT(AC55*C55,Inputs!$B$20-A55+1,S55)-X55</f>
        <v/>
      </c>
      <c r="W55" s="11">
        <f>IF(A55&lt;Inputs!$B$23-Inputs!$B$24,0,IF(A55&lt;Inputs!$B$22-Inputs!$B$24,S55*AC55/12,IF(ISERROR(-PMT(AC55/12,Inputs!$B$20+1-A55-Inputs!$B$24,S55)),0,-PMT(AC55/12,Inputs!$B$20+1-A55-Inputs!$B$24,S55)+IF(A55=Inputs!$B$21-Inputs!$B$24,AC55+PMT(AC55/12,Inputs!$B$20+1-A55-Inputs!$B$24,S55)+(S55*AC55/12),0))))</f>
        <v/>
      </c>
      <c r="X55" s="3">
        <f>S55*(AC55*C55)</f>
        <v/>
      </c>
      <c r="Y55" s="11">
        <f>W55-X55</f>
        <v/>
      </c>
      <c r="Z55" s="19">
        <f>VLOOKUP(A55,Curves!$B$20:'Curves'!$D$32,3)</f>
        <v/>
      </c>
      <c r="AA55" s="35">
        <f>MIN(S55,S55*(1-(1-Z55)^(1/12)))</f>
        <v/>
      </c>
      <c r="AB55" s="3">
        <f>(N55-P55)*IFERROR((1-U55/U54),0)</f>
        <v/>
      </c>
      <c r="AC55" s="36">
        <f>Inputs!$B$16</f>
        <v/>
      </c>
      <c r="AD55" s="3">
        <f>AC55*C55*(N55-P55)</f>
        <v/>
      </c>
      <c r="AE55" s="11">
        <f>X55+Y55+AA55+Q55</f>
        <v/>
      </c>
      <c r="AF55" s="11">
        <f>X55+V55+AA55+Q55</f>
        <v/>
      </c>
      <c r="AG55" s="19">
        <f>AE55/Inputs!$B$13</f>
        <v/>
      </c>
      <c r="AH55" s="35">
        <f>N55-AA55-AB55-P55</f>
        <v/>
      </c>
      <c r="AJ55" s="19">
        <f>AJ54/(1+(Inputs!$B$19)*C54)</f>
        <v/>
      </c>
      <c r="AK55" s="19">
        <f>AG55*AJ55</f>
        <v/>
      </c>
    </row>
    <row r="56" ht="13" customHeight="1" s="53">
      <c r="A56" s="3">
        <f>A55+1</f>
        <v/>
      </c>
      <c r="B56" s="37">
        <f>EDATE(B55, 1)</f>
        <v/>
      </c>
      <c r="C56" s="3">
        <f>C55</f>
        <v/>
      </c>
      <c r="F56" s="3">
        <f>K55</f>
        <v/>
      </c>
      <c r="G56" s="3">
        <f>IF(Inputs!$B$15="Fixed",G55, "Not Implemented Yet")</f>
        <v/>
      </c>
      <c r="H56" s="3">
        <f>IF(Inputs!$B$15="Fixed", IF(K55&gt;H55, -PMT(G56*C56, 360/Inputs!$D$6, Inputs!$B$13), 0), "NOT AVALABLE RN")</f>
        <v/>
      </c>
      <c r="I56" s="3">
        <f>C56*F56*G56</f>
        <v/>
      </c>
      <c r="J56" s="3">
        <f>H56-I56</f>
        <v/>
      </c>
      <c r="K56" s="3">
        <f>K55-J56</f>
        <v/>
      </c>
      <c r="N56" s="35">
        <f>AH55</f>
        <v/>
      </c>
      <c r="O56" s="19">
        <f>VLOOKUP(A56,Curves!$B$3:'Curves'!$D$15,3)/(VLOOKUP(A56,Curves!$B$3:'Curves'!$D$15,2)-(VLOOKUP(A56,Curves!$B$3:'Curves'!$D$15,1)-1))</f>
        <v/>
      </c>
      <c r="P56" s="35">
        <f>MIN(N56,(O56*Inputs!$B$35)*$N$5)</f>
        <v/>
      </c>
      <c r="Q56" s="3">
        <f>IF(ISERROR(Inputs!$B$32*OFFSET(P56,-Inputs!$B$33,0)),0,Inputs!$B$32*OFFSET(P56,-Inputs!$B$33,0))</f>
        <v/>
      </c>
      <c r="R56" s="3">
        <f>IF(ISERROR((1-Inputs!$B$32)*OFFSET(P56,-Inputs!$B$33,0)),0,(1-Inputs!$B$32)*OFFSET(P56,-Inputs!$B$33,0))</f>
        <v/>
      </c>
      <c r="S56" s="35">
        <f>N56-P56</f>
        <v/>
      </c>
      <c r="T56" s="19">
        <f>S56/Inputs!$B$13</f>
        <v/>
      </c>
      <c r="U56" s="19">
        <f>K56/$K$4</f>
        <v/>
      </c>
      <c r="V56" s="11">
        <f>-PMT(AC56*C56,Inputs!$B$20-A56+1,S56)-X56</f>
        <v/>
      </c>
      <c r="W56" s="11">
        <f>IF(A56&lt;Inputs!$B$23-Inputs!$B$24,0,IF(A56&lt;Inputs!$B$22-Inputs!$B$24,S56*AC56/12,IF(ISERROR(-PMT(AC56/12,Inputs!$B$20+1-A56-Inputs!$B$24,S56)),0,-PMT(AC56/12,Inputs!$B$20+1-A56-Inputs!$B$24,S56)+IF(A56=Inputs!$B$21-Inputs!$B$24,AC56+PMT(AC56/12,Inputs!$B$20+1-A56-Inputs!$B$24,S56)+(S56*AC56/12),0))))</f>
        <v/>
      </c>
      <c r="X56" s="3">
        <f>S56*(AC56*C56)</f>
        <v/>
      </c>
      <c r="Y56" s="11">
        <f>W56-X56</f>
        <v/>
      </c>
      <c r="Z56" s="19">
        <f>VLOOKUP(A56,Curves!$B$20:'Curves'!$D$32,3)</f>
        <v/>
      </c>
      <c r="AA56" s="35">
        <f>MIN(S56,S56*(1-(1-Z56)^(1/12)))</f>
        <v/>
      </c>
      <c r="AB56" s="3">
        <f>(N56-P56)*IFERROR((1-U56/U55),0)</f>
        <v/>
      </c>
      <c r="AC56" s="36">
        <f>Inputs!$B$16</f>
        <v/>
      </c>
      <c r="AD56" s="3">
        <f>AC56*C56*(N56-P56)</f>
        <v/>
      </c>
      <c r="AE56" s="11">
        <f>X56+Y56+AA56+Q56</f>
        <v/>
      </c>
      <c r="AF56" s="11">
        <f>X56+V56+AA56+Q56</f>
        <v/>
      </c>
      <c r="AG56" s="19">
        <f>AE56/Inputs!$B$13</f>
        <v/>
      </c>
      <c r="AH56" s="35">
        <f>N56-AA56-AB56-P56</f>
        <v/>
      </c>
      <c r="AJ56" s="19">
        <f>AJ55/(1+(Inputs!$B$19)*C55)</f>
        <v/>
      </c>
      <c r="AK56" s="19">
        <f>AG56*AJ56</f>
        <v/>
      </c>
    </row>
    <row r="57" ht="13" customHeight="1" s="53">
      <c r="A57" s="3">
        <f>A56+1</f>
        <v/>
      </c>
      <c r="B57" s="37">
        <f>EDATE(B56, 1)</f>
        <v/>
      </c>
      <c r="C57" s="3">
        <f>C56</f>
        <v/>
      </c>
      <c r="F57" s="3">
        <f>K56</f>
        <v/>
      </c>
      <c r="G57" s="3">
        <f>IF(Inputs!$B$15="Fixed",G56, "Not Implemented Yet")</f>
        <v/>
      </c>
      <c r="H57" s="3">
        <f>IF(Inputs!$B$15="Fixed", IF(K56&gt;H56, -PMT(G57*C57, 360/Inputs!$D$6, Inputs!$B$13), 0), "NOT AVALABLE RN")</f>
        <v/>
      </c>
      <c r="I57" s="3">
        <f>C57*F57*G57</f>
        <v/>
      </c>
      <c r="J57" s="3">
        <f>H57-I57</f>
        <v/>
      </c>
      <c r="K57" s="3">
        <f>K56-J57</f>
        <v/>
      </c>
      <c r="N57" s="35">
        <f>AH56</f>
        <v/>
      </c>
      <c r="O57" s="19">
        <f>VLOOKUP(A57,Curves!$B$3:'Curves'!$D$15,3)/(VLOOKUP(A57,Curves!$B$3:'Curves'!$D$15,2)-(VLOOKUP(A57,Curves!$B$3:'Curves'!$D$15,1)-1))</f>
        <v/>
      </c>
      <c r="P57" s="35">
        <f>MIN(N57,(O57*Inputs!$B$35)*$N$5)</f>
        <v/>
      </c>
      <c r="Q57" s="3">
        <f>IF(ISERROR(Inputs!$B$32*OFFSET(P57,-Inputs!$B$33,0)),0,Inputs!$B$32*OFFSET(P57,-Inputs!$B$33,0))</f>
        <v/>
      </c>
      <c r="R57" s="3">
        <f>IF(ISERROR((1-Inputs!$B$32)*OFFSET(P57,-Inputs!$B$33,0)),0,(1-Inputs!$B$32)*OFFSET(P57,-Inputs!$B$33,0))</f>
        <v/>
      </c>
      <c r="S57" s="35">
        <f>N57-P57</f>
        <v/>
      </c>
      <c r="T57" s="19">
        <f>S57/Inputs!$B$13</f>
        <v/>
      </c>
      <c r="U57" s="19">
        <f>K57/$K$4</f>
        <v/>
      </c>
      <c r="V57" s="11">
        <f>-PMT(AC57*C57,Inputs!$B$20-A57+1,S57)-X57</f>
        <v/>
      </c>
      <c r="W57" s="11">
        <f>IF(A57&lt;Inputs!$B$23-Inputs!$B$24,0,IF(A57&lt;Inputs!$B$22-Inputs!$B$24,S57*AC57/12,IF(ISERROR(-PMT(AC57/12,Inputs!$B$20+1-A57-Inputs!$B$24,S57)),0,-PMT(AC57/12,Inputs!$B$20+1-A57-Inputs!$B$24,S57)+IF(A57=Inputs!$B$21-Inputs!$B$24,AC57+PMT(AC57/12,Inputs!$B$20+1-A57-Inputs!$B$24,S57)+(S57*AC57/12),0))))</f>
        <v/>
      </c>
      <c r="X57" s="3">
        <f>S57*(AC57*C57)</f>
        <v/>
      </c>
      <c r="Y57" s="11">
        <f>W57-X57</f>
        <v/>
      </c>
      <c r="Z57" s="19">
        <f>VLOOKUP(A57,Curves!$B$20:'Curves'!$D$32,3)</f>
        <v/>
      </c>
      <c r="AA57" s="35">
        <f>MIN(S57,S57*(1-(1-Z57)^(1/12)))</f>
        <v/>
      </c>
      <c r="AB57" s="3">
        <f>(N57-P57)*IFERROR((1-U57/U56),0)</f>
        <v/>
      </c>
      <c r="AC57" s="36">
        <f>Inputs!$B$16</f>
        <v/>
      </c>
      <c r="AD57" s="3">
        <f>AC57*C57*(N57-P57)</f>
        <v/>
      </c>
      <c r="AE57" s="11">
        <f>X57+Y57+AA57+Q57</f>
        <v/>
      </c>
      <c r="AF57" s="11">
        <f>X57+V57+AA57+Q57</f>
        <v/>
      </c>
      <c r="AG57" s="19">
        <f>AE57/Inputs!$B$13</f>
        <v/>
      </c>
      <c r="AH57" s="35">
        <f>N57-AA57-AB57-P57</f>
        <v/>
      </c>
      <c r="AJ57" s="19">
        <f>AJ56/(1+(Inputs!$B$19)*C56)</f>
        <v/>
      </c>
      <c r="AK57" s="19">
        <f>AG57*AJ57</f>
        <v/>
      </c>
    </row>
    <row r="58" ht="13" customHeight="1" s="53">
      <c r="A58" s="3">
        <f>A57+1</f>
        <v/>
      </c>
      <c r="B58" s="37">
        <f>EDATE(B57, 1)</f>
        <v/>
      </c>
      <c r="C58" s="3">
        <f>C57</f>
        <v/>
      </c>
      <c r="F58" s="3">
        <f>K57</f>
        <v/>
      </c>
      <c r="G58" s="3">
        <f>IF(Inputs!$B$15="Fixed",G57, "Not Implemented Yet")</f>
        <v/>
      </c>
      <c r="H58" s="3">
        <f>IF(Inputs!$B$15="Fixed", IF(K57&gt;H57, -PMT(G58*C58, 360/Inputs!$D$6, Inputs!$B$13), 0), "NOT AVALABLE RN")</f>
        <v/>
      </c>
      <c r="I58" s="3">
        <f>C58*F58*G58</f>
        <v/>
      </c>
      <c r="J58" s="3">
        <f>H58-I58</f>
        <v/>
      </c>
      <c r="K58" s="3">
        <f>K57-J58</f>
        <v/>
      </c>
      <c r="N58" s="35">
        <f>AH57</f>
        <v/>
      </c>
      <c r="O58" s="19">
        <f>VLOOKUP(A58,Curves!$B$3:'Curves'!$D$15,3)/(VLOOKUP(A58,Curves!$B$3:'Curves'!$D$15,2)-(VLOOKUP(A58,Curves!$B$3:'Curves'!$D$15,1)-1))</f>
        <v/>
      </c>
      <c r="P58" s="35">
        <f>MIN(N58,(O58*Inputs!$B$35)*$N$5)</f>
        <v/>
      </c>
      <c r="Q58" s="3">
        <f>IF(ISERROR(Inputs!$B$32*OFFSET(P58,-Inputs!$B$33,0)),0,Inputs!$B$32*OFFSET(P58,-Inputs!$B$33,0))</f>
        <v/>
      </c>
      <c r="R58" s="3">
        <f>IF(ISERROR((1-Inputs!$B$32)*OFFSET(P58,-Inputs!$B$33,0)),0,(1-Inputs!$B$32)*OFFSET(P58,-Inputs!$B$33,0))</f>
        <v/>
      </c>
      <c r="S58" s="35">
        <f>N58-P58</f>
        <v/>
      </c>
      <c r="T58" s="19">
        <f>S58/Inputs!$B$13</f>
        <v/>
      </c>
      <c r="U58" s="19">
        <f>K58/$K$4</f>
        <v/>
      </c>
      <c r="V58" s="11">
        <f>-PMT(AC58*C58,Inputs!$B$20-A58+1,S58)-X58</f>
        <v/>
      </c>
      <c r="W58" s="11">
        <f>IF(A58&lt;Inputs!$B$23-Inputs!$B$24,0,IF(A58&lt;Inputs!$B$22-Inputs!$B$24,S58*AC58/12,IF(ISERROR(-PMT(AC58/12,Inputs!$B$20+1-A58-Inputs!$B$24,S58)),0,-PMT(AC58/12,Inputs!$B$20+1-A58-Inputs!$B$24,S58)+IF(A58=Inputs!$B$21-Inputs!$B$24,AC58+PMT(AC58/12,Inputs!$B$20+1-A58-Inputs!$B$24,S58)+(S58*AC58/12),0))))</f>
        <v/>
      </c>
      <c r="X58" s="3">
        <f>S58*(AC58*C58)</f>
        <v/>
      </c>
      <c r="Y58" s="11">
        <f>W58-X58</f>
        <v/>
      </c>
      <c r="Z58" s="19">
        <f>VLOOKUP(A58,Curves!$B$20:'Curves'!$D$32,3)</f>
        <v/>
      </c>
      <c r="AA58" s="35">
        <f>MIN(S58,S58*(1-(1-Z58)^(1/12)))</f>
        <v/>
      </c>
      <c r="AB58" s="3">
        <f>(N58-P58)*IFERROR((1-U58/U57),0)</f>
        <v/>
      </c>
      <c r="AC58" s="36">
        <f>Inputs!$B$16</f>
        <v/>
      </c>
      <c r="AD58" s="3">
        <f>AC58*C58*(N58-P58)</f>
        <v/>
      </c>
      <c r="AE58" s="11">
        <f>X58+Y58+AA58+Q58</f>
        <v/>
      </c>
      <c r="AF58" s="11">
        <f>X58+V58+AA58+Q58</f>
        <v/>
      </c>
      <c r="AG58" s="19">
        <f>AE58/Inputs!$B$13</f>
        <v/>
      </c>
      <c r="AH58" s="35">
        <f>N58-AA58-AB58-P58</f>
        <v/>
      </c>
      <c r="AJ58" s="19">
        <f>AJ57/(1+(Inputs!$B$19)*C57)</f>
        <v/>
      </c>
      <c r="AK58" s="19">
        <f>AG58*AJ58</f>
        <v/>
      </c>
    </row>
    <row r="59" ht="13" customHeight="1" s="53">
      <c r="A59" s="3">
        <f>A58+1</f>
        <v/>
      </c>
      <c r="B59" s="37">
        <f>EDATE(B58, 1)</f>
        <v/>
      </c>
      <c r="C59" s="3">
        <f>C58</f>
        <v/>
      </c>
      <c r="F59" s="3">
        <f>K58</f>
        <v/>
      </c>
      <c r="G59" s="3">
        <f>IF(Inputs!$B$15="Fixed",G58, "Not Implemented Yet")</f>
        <v/>
      </c>
      <c r="H59" s="3">
        <f>IF(Inputs!$B$15="Fixed", IF(K58&gt;H58, -PMT(G59*C59, 360/Inputs!$D$6, Inputs!$B$13), 0), "NOT AVALABLE RN")</f>
        <v/>
      </c>
      <c r="I59" s="3">
        <f>C59*F59*G59</f>
        <v/>
      </c>
      <c r="J59" s="3">
        <f>H59-I59</f>
        <v/>
      </c>
      <c r="K59" s="3">
        <f>K58-J59</f>
        <v/>
      </c>
      <c r="N59" s="35">
        <f>AH58</f>
        <v/>
      </c>
      <c r="O59" s="19">
        <f>VLOOKUP(A59,Curves!$B$3:'Curves'!$D$15,3)/(VLOOKUP(A59,Curves!$B$3:'Curves'!$D$15,2)-(VLOOKUP(A59,Curves!$B$3:'Curves'!$D$15,1)-1))</f>
        <v/>
      </c>
      <c r="P59" s="35">
        <f>MIN(N59,(O59*Inputs!$B$35)*$N$5)</f>
        <v/>
      </c>
      <c r="Q59" s="3">
        <f>IF(ISERROR(Inputs!$B$32*OFFSET(P59,-Inputs!$B$33,0)),0,Inputs!$B$32*OFFSET(P59,-Inputs!$B$33,0))</f>
        <v/>
      </c>
      <c r="R59" s="3">
        <f>IF(ISERROR((1-Inputs!$B$32)*OFFSET(P59,-Inputs!$B$33,0)),0,(1-Inputs!$B$32)*OFFSET(P59,-Inputs!$B$33,0))</f>
        <v/>
      </c>
      <c r="S59" s="35">
        <f>N59-P59</f>
        <v/>
      </c>
      <c r="T59" s="19">
        <f>S59/Inputs!$B$13</f>
        <v/>
      </c>
      <c r="U59" s="19">
        <f>K59/$K$4</f>
        <v/>
      </c>
      <c r="V59" s="11">
        <f>-PMT(AC59*C59,Inputs!$B$20-A59+1,S59)-X59</f>
        <v/>
      </c>
      <c r="W59" s="11">
        <f>IF(A59&lt;Inputs!$B$23-Inputs!$B$24,0,IF(A59&lt;Inputs!$B$22-Inputs!$B$24,S59*AC59/12,IF(ISERROR(-PMT(AC59/12,Inputs!$B$20+1-A59-Inputs!$B$24,S59)),0,-PMT(AC59/12,Inputs!$B$20+1-A59-Inputs!$B$24,S59)+IF(A59=Inputs!$B$21-Inputs!$B$24,AC59+PMT(AC59/12,Inputs!$B$20+1-A59-Inputs!$B$24,S59)+(S59*AC59/12),0))))</f>
        <v/>
      </c>
      <c r="X59" s="3">
        <f>S59*(AC59*C59)</f>
        <v/>
      </c>
      <c r="Y59" s="11">
        <f>W59-X59</f>
        <v/>
      </c>
      <c r="Z59" s="19">
        <f>VLOOKUP(A59,Curves!$B$20:'Curves'!$D$32,3)</f>
        <v/>
      </c>
      <c r="AA59" s="35">
        <f>MIN(S59,S59*(1-(1-Z59)^(1/12)))</f>
        <v/>
      </c>
      <c r="AB59" s="3">
        <f>(N59-P59)*IFERROR((1-U59/U58),0)</f>
        <v/>
      </c>
      <c r="AC59" s="36">
        <f>Inputs!$B$16</f>
        <v/>
      </c>
      <c r="AD59" s="3">
        <f>AC59*C59*(N59-P59)</f>
        <v/>
      </c>
      <c r="AE59" s="11">
        <f>X59+Y59+AA59+Q59</f>
        <v/>
      </c>
      <c r="AF59" s="11">
        <f>X59+V59+AA59+Q59</f>
        <v/>
      </c>
      <c r="AG59" s="19">
        <f>AE59/Inputs!$B$13</f>
        <v/>
      </c>
      <c r="AH59" s="35">
        <f>N59-AA59-AB59-P59</f>
        <v/>
      </c>
      <c r="AJ59" s="19">
        <f>AJ58/(1+(Inputs!$B$19)*C58)</f>
        <v/>
      </c>
      <c r="AK59" s="19">
        <f>AG59*AJ59</f>
        <v/>
      </c>
    </row>
    <row r="60" ht="13" customHeight="1" s="53">
      <c r="A60" s="3">
        <f>A59+1</f>
        <v/>
      </c>
      <c r="B60" s="37">
        <f>EDATE(B59, 1)</f>
        <v/>
      </c>
      <c r="C60" s="3">
        <f>C59</f>
        <v/>
      </c>
      <c r="F60" s="3">
        <f>K59</f>
        <v/>
      </c>
      <c r="G60" s="3">
        <f>IF(Inputs!$B$15="Fixed",G59, "Not Implemented Yet")</f>
        <v/>
      </c>
      <c r="H60" s="3">
        <f>IF(Inputs!$B$15="Fixed", IF(K59&gt;H59, -PMT(G60*C60, 360/Inputs!$D$6, Inputs!$B$13), 0), "NOT AVALABLE RN")</f>
        <v/>
      </c>
      <c r="I60" s="3">
        <f>C60*F60*G60</f>
        <v/>
      </c>
      <c r="J60" s="3">
        <f>H60-I60</f>
        <v/>
      </c>
      <c r="K60" s="3">
        <f>K59-J60</f>
        <v/>
      </c>
      <c r="N60" s="35">
        <f>AH59</f>
        <v/>
      </c>
      <c r="O60" s="19">
        <f>VLOOKUP(A60,Curves!$B$3:'Curves'!$D$15,3)/(VLOOKUP(A60,Curves!$B$3:'Curves'!$D$15,2)-(VLOOKUP(A60,Curves!$B$3:'Curves'!$D$15,1)-1))</f>
        <v/>
      </c>
      <c r="P60" s="35">
        <f>MIN(N60,(O60*Inputs!$B$35)*$N$5)</f>
        <v/>
      </c>
      <c r="Q60" s="3">
        <f>IF(ISERROR(Inputs!$B$32*OFFSET(P60,-Inputs!$B$33,0)),0,Inputs!$B$32*OFFSET(P60,-Inputs!$B$33,0))</f>
        <v/>
      </c>
      <c r="R60" s="3">
        <f>IF(ISERROR((1-Inputs!$B$32)*OFFSET(P60,-Inputs!$B$33,0)),0,(1-Inputs!$B$32)*OFFSET(P60,-Inputs!$B$33,0))</f>
        <v/>
      </c>
      <c r="S60" s="35">
        <f>N60-P60</f>
        <v/>
      </c>
      <c r="T60" s="19">
        <f>S60/Inputs!$B$13</f>
        <v/>
      </c>
      <c r="U60" s="19">
        <f>K60/$K$4</f>
        <v/>
      </c>
      <c r="V60" s="11">
        <f>-PMT(AC60*C60,Inputs!$B$20-A60+1,S60)-X60</f>
        <v/>
      </c>
      <c r="W60" s="11">
        <f>IF(A60&lt;Inputs!$B$23-Inputs!$B$24,0,IF(A60&lt;Inputs!$B$22-Inputs!$B$24,S60*AC60/12,IF(ISERROR(-PMT(AC60/12,Inputs!$B$20+1-A60-Inputs!$B$24,S60)),0,-PMT(AC60/12,Inputs!$B$20+1-A60-Inputs!$B$24,S60)+IF(A60=Inputs!$B$21-Inputs!$B$24,AC60+PMT(AC60/12,Inputs!$B$20+1-A60-Inputs!$B$24,S60)+(S60*AC60/12),0))))</f>
        <v/>
      </c>
      <c r="X60" s="3">
        <f>S60*(AC60*C60)</f>
        <v/>
      </c>
      <c r="Y60" s="11">
        <f>W60-X60</f>
        <v/>
      </c>
      <c r="Z60" s="19">
        <f>VLOOKUP(A60,Curves!$B$20:'Curves'!$D$32,3)</f>
        <v/>
      </c>
      <c r="AA60" s="35">
        <f>MIN(S60,S60*(1-(1-Z60)^(1/12)))</f>
        <v/>
      </c>
      <c r="AB60" s="3">
        <f>(N60-P60)*IFERROR((1-U60/U59),0)</f>
        <v/>
      </c>
      <c r="AC60" s="36">
        <f>Inputs!$B$16</f>
        <v/>
      </c>
      <c r="AD60" s="3">
        <f>AC60*C60*(N60-P60)</f>
        <v/>
      </c>
      <c r="AE60" s="11">
        <f>X60+Y60+AA60+Q60</f>
        <v/>
      </c>
      <c r="AF60" s="11">
        <f>X60+V60+AA60+Q60</f>
        <v/>
      </c>
      <c r="AG60" s="19">
        <f>AE60/Inputs!$B$13</f>
        <v/>
      </c>
      <c r="AH60" s="35">
        <f>N60-AA60-AB60-P60</f>
        <v/>
      </c>
      <c r="AJ60" s="19">
        <f>AJ59/(1+(Inputs!$B$19)*C59)</f>
        <v/>
      </c>
      <c r="AK60" s="19">
        <f>AG60*AJ60</f>
        <v/>
      </c>
    </row>
    <row r="61" ht="13" customHeight="1" s="53">
      <c r="A61" s="3">
        <f>A60+1</f>
        <v/>
      </c>
      <c r="B61" s="37">
        <f>EDATE(B60, 1)</f>
        <v/>
      </c>
      <c r="C61" s="3">
        <f>C60</f>
        <v/>
      </c>
      <c r="F61" s="3">
        <f>K60</f>
        <v/>
      </c>
      <c r="G61" s="3">
        <f>IF(Inputs!$B$15="Fixed",G60, "Not Implemented Yet")</f>
        <v/>
      </c>
      <c r="H61" s="3">
        <f>IF(Inputs!$B$15="Fixed", IF(K60&gt;H60, -PMT(G61*C61, 360/Inputs!$D$6, Inputs!$B$13), 0), "NOT AVALABLE RN")</f>
        <v/>
      </c>
      <c r="I61" s="3">
        <f>C61*F61*G61</f>
        <v/>
      </c>
      <c r="J61" s="3">
        <f>H61-I61</f>
        <v/>
      </c>
      <c r="K61" s="3">
        <f>K60-J61</f>
        <v/>
      </c>
      <c r="N61" s="35">
        <f>AH60</f>
        <v/>
      </c>
      <c r="O61" s="19">
        <f>VLOOKUP(A61,Curves!$B$3:'Curves'!$D$15,3)/(VLOOKUP(A61,Curves!$B$3:'Curves'!$D$15,2)-(VLOOKUP(A61,Curves!$B$3:'Curves'!$D$15,1)-1))</f>
        <v/>
      </c>
      <c r="P61" s="35">
        <f>MIN(N61,(O61*Inputs!$B$35)*$N$5)</f>
        <v/>
      </c>
      <c r="Q61" s="3">
        <f>IF(ISERROR(Inputs!$B$32*OFFSET(P61,-Inputs!$B$33,0)),0,Inputs!$B$32*OFFSET(P61,-Inputs!$B$33,0))</f>
        <v/>
      </c>
      <c r="R61" s="3">
        <f>IF(ISERROR((1-Inputs!$B$32)*OFFSET(P61,-Inputs!$B$33,0)),0,(1-Inputs!$B$32)*OFFSET(P61,-Inputs!$B$33,0))</f>
        <v/>
      </c>
      <c r="S61" s="35">
        <f>N61-P61</f>
        <v/>
      </c>
      <c r="T61" s="19">
        <f>S61/Inputs!$B$13</f>
        <v/>
      </c>
      <c r="U61" s="19">
        <f>K61/$K$4</f>
        <v/>
      </c>
      <c r="V61" s="11">
        <f>-PMT(AC61*C61,Inputs!$B$20-A61+1,S61)-X61</f>
        <v/>
      </c>
      <c r="W61" s="11">
        <f>IF(A61&lt;Inputs!$B$23-Inputs!$B$24,0,IF(A61&lt;Inputs!$B$22-Inputs!$B$24,S61*AC61/12,IF(ISERROR(-PMT(AC61/12,Inputs!$B$20+1-A61-Inputs!$B$24,S61)),0,-PMT(AC61/12,Inputs!$B$20+1-A61-Inputs!$B$24,S61)+IF(A61=Inputs!$B$21-Inputs!$B$24,AC61+PMT(AC61/12,Inputs!$B$20+1-A61-Inputs!$B$24,S61)+(S61*AC61/12),0))))</f>
        <v/>
      </c>
      <c r="X61" s="3">
        <f>S61*(AC61*C61)</f>
        <v/>
      </c>
      <c r="Y61" s="11">
        <f>W61-X61</f>
        <v/>
      </c>
      <c r="Z61" s="19">
        <f>VLOOKUP(A61,Curves!$B$20:'Curves'!$D$32,3)</f>
        <v/>
      </c>
      <c r="AA61" s="35">
        <f>MIN(S61,S61*(1-(1-Z61)^(1/12)))</f>
        <v/>
      </c>
      <c r="AB61" s="3">
        <f>(N61-P61)*IFERROR((1-U61/U60),0)</f>
        <v/>
      </c>
      <c r="AC61" s="36">
        <f>Inputs!$B$16</f>
        <v/>
      </c>
      <c r="AD61" s="3">
        <f>AC61*C61*(N61-P61)</f>
        <v/>
      </c>
      <c r="AE61" s="11">
        <f>X61+Y61+AA61+Q61</f>
        <v/>
      </c>
      <c r="AF61" s="11">
        <f>X61+V61+AA61+Q61</f>
        <v/>
      </c>
      <c r="AG61" s="19">
        <f>AE61/Inputs!$B$13</f>
        <v/>
      </c>
      <c r="AH61" s="35">
        <f>N61-AA61-AB61-P61</f>
        <v/>
      </c>
      <c r="AJ61" s="19">
        <f>AJ60/(1+(Inputs!$B$19)*C60)</f>
        <v/>
      </c>
      <c r="AK61" s="19">
        <f>AG61*AJ61</f>
        <v/>
      </c>
    </row>
    <row r="62" ht="13" customHeight="1" s="53">
      <c r="A62" s="3">
        <f>A61+1</f>
        <v/>
      </c>
      <c r="B62" s="37">
        <f>EDATE(B61, 1)</f>
        <v/>
      </c>
      <c r="C62" s="3">
        <f>C61</f>
        <v/>
      </c>
      <c r="F62" s="3">
        <f>K61</f>
        <v/>
      </c>
      <c r="G62" s="3">
        <f>IF(Inputs!$B$15="Fixed",G61, "Not Implemented Yet")</f>
        <v/>
      </c>
      <c r="H62" s="3">
        <f>IF(Inputs!$B$15="Fixed", IF(K61&gt;H61, -PMT(G62*C62, 360/Inputs!$D$6, Inputs!$B$13), 0), "NOT AVALABLE RN")</f>
        <v/>
      </c>
      <c r="I62" s="3">
        <f>C62*F62*G62</f>
        <v/>
      </c>
      <c r="J62" s="3">
        <f>H62-I62</f>
        <v/>
      </c>
      <c r="K62" s="3">
        <f>K61-J62</f>
        <v/>
      </c>
      <c r="N62" s="35">
        <f>AH61</f>
        <v/>
      </c>
      <c r="O62" s="19">
        <f>VLOOKUP(A62,Curves!$B$3:'Curves'!$D$15,3)/(VLOOKUP(A62,Curves!$B$3:'Curves'!$D$15,2)-(VLOOKUP(A62,Curves!$B$3:'Curves'!$D$15,1)-1))</f>
        <v/>
      </c>
      <c r="P62" s="35">
        <f>MIN(N62,(O62*Inputs!$B$35)*$N$5)</f>
        <v/>
      </c>
      <c r="Q62" s="3">
        <f>IF(ISERROR(Inputs!$B$32*OFFSET(P62,-Inputs!$B$33,0)),0,Inputs!$B$32*OFFSET(P62,-Inputs!$B$33,0))</f>
        <v/>
      </c>
      <c r="R62" s="3">
        <f>IF(ISERROR((1-Inputs!$B$32)*OFFSET(P62,-Inputs!$B$33,0)),0,(1-Inputs!$B$32)*OFFSET(P62,-Inputs!$B$33,0))</f>
        <v/>
      </c>
      <c r="S62" s="35">
        <f>N62-P62</f>
        <v/>
      </c>
      <c r="T62" s="19">
        <f>S62/Inputs!$B$13</f>
        <v/>
      </c>
      <c r="U62" s="19">
        <f>K62/$K$4</f>
        <v/>
      </c>
      <c r="V62" s="11">
        <f>-PMT(AC62*C62,Inputs!$B$20-A62+1,S62)-X62</f>
        <v/>
      </c>
      <c r="W62" s="11">
        <f>IF(A62&lt;Inputs!$B$23-Inputs!$B$24,0,IF(A62&lt;Inputs!$B$22-Inputs!$B$24,S62*AC62/12,IF(ISERROR(-PMT(AC62/12,Inputs!$B$20+1-A62-Inputs!$B$24,S62)),0,-PMT(AC62/12,Inputs!$B$20+1-A62-Inputs!$B$24,S62)+IF(A62=Inputs!$B$21-Inputs!$B$24,AC62+PMT(AC62/12,Inputs!$B$20+1-A62-Inputs!$B$24,S62)+(S62*AC62/12),0))))</f>
        <v/>
      </c>
      <c r="X62" s="3">
        <f>S62*(AC62*C62)</f>
        <v/>
      </c>
      <c r="Y62" s="11">
        <f>W62-X62</f>
        <v/>
      </c>
      <c r="Z62" s="19">
        <f>VLOOKUP(A62,Curves!$B$20:'Curves'!$D$32,3)</f>
        <v/>
      </c>
      <c r="AA62" s="35">
        <f>MIN(S62,S62*(1-(1-Z62)^(1/12)))</f>
        <v/>
      </c>
      <c r="AB62" s="3">
        <f>(N62-P62)*IFERROR((1-U62/U61),0)</f>
        <v/>
      </c>
      <c r="AC62" s="36">
        <f>Inputs!$B$16</f>
        <v/>
      </c>
      <c r="AD62" s="3">
        <f>AC62*C62*(N62-P62)</f>
        <v/>
      </c>
      <c r="AE62" s="11">
        <f>X62+Y62+AA62+Q62</f>
        <v/>
      </c>
      <c r="AF62" s="11">
        <f>X62+V62+AA62+Q62</f>
        <v/>
      </c>
      <c r="AG62" s="19">
        <f>AE62/Inputs!$B$13</f>
        <v/>
      </c>
      <c r="AH62" s="35">
        <f>N62-AA62-AB62-P62</f>
        <v/>
      </c>
      <c r="AJ62" s="19">
        <f>AJ61/(1+(Inputs!$B$19)*C61)</f>
        <v/>
      </c>
      <c r="AK62" s="19">
        <f>AG62*AJ62</f>
        <v/>
      </c>
    </row>
    <row r="63" ht="13" customHeight="1" s="53">
      <c r="A63" s="3">
        <f>A62+1</f>
        <v/>
      </c>
      <c r="B63" s="37">
        <f>EDATE(B62, 1)</f>
        <v/>
      </c>
      <c r="C63" s="3">
        <f>C62</f>
        <v/>
      </c>
      <c r="F63" s="3">
        <f>K62</f>
        <v/>
      </c>
      <c r="G63" s="3">
        <f>IF(Inputs!$B$15="Fixed",G62, "Not Implemented Yet")</f>
        <v/>
      </c>
      <c r="H63" s="3">
        <f>IF(Inputs!$B$15="Fixed", IF(K62&gt;H62, -PMT(G63*C63, 360/Inputs!$D$6, Inputs!$B$13), 0), "NOT AVALABLE RN")</f>
        <v/>
      </c>
      <c r="I63" s="3">
        <f>C63*F63*G63</f>
        <v/>
      </c>
      <c r="J63" s="3">
        <f>H63-I63</f>
        <v/>
      </c>
      <c r="K63" s="3">
        <f>K62-J63</f>
        <v/>
      </c>
      <c r="N63" s="35">
        <f>AH62</f>
        <v/>
      </c>
      <c r="O63" s="19">
        <f>VLOOKUP(A63,Curves!$B$3:'Curves'!$D$15,3)/(VLOOKUP(A63,Curves!$B$3:'Curves'!$D$15,2)-(VLOOKUP(A63,Curves!$B$3:'Curves'!$D$15,1)-1))</f>
        <v/>
      </c>
      <c r="P63" s="35">
        <f>MIN(N63,(O63*Inputs!$B$35)*$N$5)</f>
        <v/>
      </c>
      <c r="Q63" s="3">
        <f>IF(ISERROR(Inputs!$B$32*OFFSET(P63,-Inputs!$B$33,0)),0,Inputs!$B$32*OFFSET(P63,-Inputs!$B$33,0))</f>
        <v/>
      </c>
      <c r="R63" s="3">
        <f>IF(ISERROR((1-Inputs!$B$32)*OFFSET(P63,-Inputs!$B$33,0)),0,(1-Inputs!$B$32)*OFFSET(P63,-Inputs!$B$33,0))</f>
        <v/>
      </c>
      <c r="S63" s="35">
        <f>N63-P63</f>
        <v/>
      </c>
      <c r="T63" s="19">
        <f>S63/Inputs!$B$13</f>
        <v/>
      </c>
      <c r="U63" s="19">
        <f>K63/$K$4</f>
        <v/>
      </c>
      <c r="V63" s="11">
        <f>-PMT(AC63*C63,Inputs!$B$20-A63+1,S63)-X63</f>
        <v/>
      </c>
      <c r="W63" s="11">
        <f>IF(A63&lt;Inputs!$B$23-Inputs!$B$24,0,IF(A63&lt;Inputs!$B$22-Inputs!$B$24,S63*AC63/12,IF(ISERROR(-PMT(AC63/12,Inputs!$B$20+1-A63-Inputs!$B$24,S63)),0,-PMT(AC63/12,Inputs!$B$20+1-A63-Inputs!$B$24,S63)+IF(A63=Inputs!$B$21-Inputs!$B$24,AC63+PMT(AC63/12,Inputs!$B$20+1-A63-Inputs!$B$24,S63)+(S63*AC63/12),0))))</f>
        <v/>
      </c>
      <c r="X63" s="3">
        <f>S63*(AC63*C63)</f>
        <v/>
      </c>
      <c r="Y63" s="11">
        <f>W63-X63</f>
        <v/>
      </c>
      <c r="Z63" s="19">
        <f>VLOOKUP(A63,Curves!$B$20:'Curves'!$D$32,3)</f>
        <v/>
      </c>
      <c r="AA63" s="35">
        <f>MIN(S63,S63*(1-(1-Z63)^(1/12)))</f>
        <v/>
      </c>
      <c r="AB63" s="3">
        <f>(N63-P63)*IFERROR((1-U63/U62),0)</f>
        <v/>
      </c>
      <c r="AC63" s="36">
        <f>Inputs!$B$16</f>
        <v/>
      </c>
      <c r="AD63" s="3">
        <f>AC63*C63*(N63-P63)</f>
        <v/>
      </c>
      <c r="AE63" s="11">
        <f>X63+Y63+AA63+Q63</f>
        <v/>
      </c>
      <c r="AF63" s="11">
        <f>X63+V63+AA63+Q63</f>
        <v/>
      </c>
      <c r="AG63" s="19">
        <f>AE63/Inputs!$B$13</f>
        <v/>
      </c>
      <c r="AH63" s="35">
        <f>N63-AA63-AB63-P63</f>
        <v/>
      </c>
      <c r="AJ63" s="19">
        <f>AJ62/(1+(Inputs!$B$19)*C62)</f>
        <v/>
      </c>
      <c r="AK63" s="19">
        <f>AG63*AJ63</f>
        <v/>
      </c>
    </row>
    <row r="64" ht="13" customHeight="1" s="53">
      <c r="A64" s="3">
        <f>A63+1</f>
        <v/>
      </c>
      <c r="B64" s="37">
        <f>EDATE(B63, 1)</f>
        <v/>
      </c>
      <c r="C64" s="3">
        <f>C63</f>
        <v/>
      </c>
      <c r="F64" s="3">
        <f>K63</f>
        <v/>
      </c>
      <c r="G64" s="3">
        <f>IF(Inputs!$B$15="Fixed",G63, "Not Implemented Yet")</f>
        <v/>
      </c>
      <c r="H64" s="3">
        <f>IF(Inputs!$B$15="Fixed", IF(K63&gt;H63, -PMT(G64*C64, 360/Inputs!$D$6, Inputs!$B$13), 0), "NOT AVALABLE RN")</f>
        <v/>
      </c>
      <c r="I64" s="3">
        <f>C64*F64*G64</f>
        <v/>
      </c>
      <c r="J64" s="3">
        <f>H64-I64</f>
        <v/>
      </c>
      <c r="K64" s="3">
        <f>K63-J64</f>
        <v/>
      </c>
      <c r="N64" s="35">
        <f>AH63</f>
        <v/>
      </c>
      <c r="O64" s="19">
        <f>VLOOKUP(A64,Curves!$B$3:'Curves'!$D$15,3)/(VLOOKUP(A64,Curves!$B$3:'Curves'!$D$15,2)-(VLOOKUP(A64,Curves!$B$3:'Curves'!$D$15,1)-1))</f>
        <v/>
      </c>
      <c r="P64" s="35">
        <f>MIN(N64,(O64*Inputs!$B$35)*$N$5)</f>
        <v/>
      </c>
      <c r="Q64" s="3">
        <f>IF(ISERROR(Inputs!$B$32*OFFSET(P64,-Inputs!$B$33,0)),0,Inputs!$B$32*OFFSET(P64,-Inputs!$B$33,0))</f>
        <v/>
      </c>
      <c r="R64" s="3">
        <f>IF(ISERROR((1-Inputs!$B$32)*OFFSET(P64,-Inputs!$B$33,0)),0,(1-Inputs!$B$32)*OFFSET(P64,-Inputs!$B$33,0))</f>
        <v/>
      </c>
      <c r="S64" s="35">
        <f>N64-P64</f>
        <v/>
      </c>
      <c r="T64" s="19">
        <f>S64/Inputs!$B$13</f>
        <v/>
      </c>
      <c r="U64" s="19">
        <f>K64/$K$4</f>
        <v/>
      </c>
      <c r="V64" s="11">
        <f>-PMT(AC64*C64,Inputs!$B$20-A64+1,S64)-X64</f>
        <v/>
      </c>
      <c r="W64" s="11">
        <f>IF(A64&lt;Inputs!$B$23-Inputs!$B$24,0,IF(A64&lt;Inputs!$B$22-Inputs!$B$24,S64*AC64/12,IF(ISERROR(-PMT(AC64/12,Inputs!$B$20+1-A64-Inputs!$B$24,S64)),0,-PMT(AC64/12,Inputs!$B$20+1-A64-Inputs!$B$24,S64)+IF(A64=Inputs!$B$21-Inputs!$B$24,AC64+PMT(AC64/12,Inputs!$B$20+1-A64-Inputs!$B$24,S64)+(S64*AC64/12),0))))</f>
        <v/>
      </c>
      <c r="X64" s="3">
        <f>S64*(AC64*C64)</f>
        <v/>
      </c>
      <c r="Y64" s="11">
        <f>W64-X64</f>
        <v/>
      </c>
      <c r="Z64" s="19">
        <f>VLOOKUP(A64,Curves!$B$20:'Curves'!$D$32,3)</f>
        <v/>
      </c>
      <c r="AA64" s="35">
        <f>MIN(S64,S64*(1-(1-Z64)^(1/12)))</f>
        <v/>
      </c>
      <c r="AB64" s="3">
        <f>(N64-P64)*IFERROR((1-U64/U63),0)</f>
        <v/>
      </c>
      <c r="AC64" s="36">
        <f>Inputs!$B$16</f>
        <v/>
      </c>
      <c r="AD64" s="3">
        <f>AC64*C64*(N64-P64)</f>
        <v/>
      </c>
      <c r="AE64" s="11">
        <f>X64+Y64+AA64+Q64</f>
        <v/>
      </c>
      <c r="AF64" s="11">
        <f>X64+V64+AA64+Q64</f>
        <v/>
      </c>
      <c r="AG64" s="19">
        <f>AE64/Inputs!$B$13</f>
        <v/>
      </c>
      <c r="AH64" s="35">
        <f>N64-AA64-AB64-P64</f>
        <v/>
      </c>
      <c r="AJ64" s="19">
        <f>AJ63/(1+(Inputs!$B$19)*C63)</f>
        <v/>
      </c>
      <c r="AK64" s="19">
        <f>AG64*AJ64</f>
        <v/>
      </c>
    </row>
    <row r="65" ht="13" customHeight="1" s="53">
      <c r="A65" s="3">
        <f>A64+1</f>
        <v/>
      </c>
      <c r="B65" s="37">
        <f>EDATE(B64, 1)</f>
        <v/>
      </c>
      <c r="C65" s="3">
        <f>C64</f>
        <v/>
      </c>
      <c r="F65" s="3">
        <f>K64</f>
        <v/>
      </c>
      <c r="G65" s="3">
        <f>IF(Inputs!$B$15="Fixed",G64, "Not Implemented Yet")</f>
        <v/>
      </c>
      <c r="H65" s="3">
        <f>IF(Inputs!$B$15="Fixed", IF(K64&gt;H64, -PMT(G65*C65, 360/Inputs!$D$6, Inputs!$B$13), 0), "NOT AVALABLE RN")</f>
        <v/>
      </c>
      <c r="I65" s="3">
        <f>C65*F65*G65</f>
        <v/>
      </c>
      <c r="J65" s="3">
        <f>H65-I65</f>
        <v/>
      </c>
      <c r="K65" s="3">
        <f>K64-J65</f>
        <v/>
      </c>
      <c r="N65" s="35">
        <f>AH64</f>
        <v/>
      </c>
      <c r="O65" s="19">
        <f>VLOOKUP(A65,Curves!$B$3:'Curves'!$D$15,3)/(VLOOKUP(A65,Curves!$B$3:'Curves'!$D$15,2)-(VLOOKUP(A65,Curves!$B$3:'Curves'!$D$15,1)-1))</f>
        <v/>
      </c>
      <c r="P65" s="35">
        <f>MIN(N65,(O65*Inputs!$B$35)*$N$5)</f>
        <v/>
      </c>
      <c r="Q65" s="3">
        <f>IF(ISERROR(Inputs!$B$32*OFFSET(P65,-Inputs!$B$33,0)),0,Inputs!$B$32*OFFSET(P65,-Inputs!$B$33,0))</f>
        <v/>
      </c>
      <c r="R65" s="3">
        <f>IF(ISERROR((1-Inputs!$B$32)*OFFSET(P65,-Inputs!$B$33,0)),0,(1-Inputs!$B$32)*OFFSET(P65,-Inputs!$B$33,0))</f>
        <v/>
      </c>
      <c r="S65" s="35">
        <f>N65-P65</f>
        <v/>
      </c>
      <c r="T65" s="19">
        <f>S65/Inputs!$B$13</f>
        <v/>
      </c>
      <c r="U65" s="19">
        <f>K65/$K$4</f>
        <v/>
      </c>
      <c r="V65" s="11">
        <f>-PMT(AC65*C65,Inputs!$B$20-A65+1,S65)-X65</f>
        <v/>
      </c>
      <c r="W65" s="11">
        <f>IF(A65&lt;Inputs!$B$23-Inputs!$B$24,0,IF(A65&lt;Inputs!$B$22-Inputs!$B$24,S65*AC65/12,IF(ISERROR(-PMT(AC65/12,Inputs!$B$20+1-A65-Inputs!$B$24,S65)),0,-PMT(AC65/12,Inputs!$B$20+1-A65-Inputs!$B$24,S65)+IF(A65=Inputs!$B$21-Inputs!$B$24,AC65+PMT(AC65/12,Inputs!$B$20+1-A65-Inputs!$B$24,S65)+(S65*AC65/12),0))))</f>
        <v/>
      </c>
      <c r="X65" s="3">
        <f>S65*(AC65*C65)</f>
        <v/>
      </c>
      <c r="Y65" s="11">
        <f>W65-X65</f>
        <v/>
      </c>
      <c r="Z65" s="19">
        <f>VLOOKUP(A65,Curves!$B$20:'Curves'!$D$32,3)</f>
        <v/>
      </c>
      <c r="AA65" s="35">
        <f>MIN(S65,S65*(1-(1-Z65)^(1/12)))</f>
        <v/>
      </c>
      <c r="AB65" s="3">
        <f>(N65-P65)*IFERROR((1-U65/U64),0)</f>
        <v/>
      </c>
      <c r="AC65" s="36">
        <f>Inputs!$B$16</f>
        <v/>
      </c>
      <c r="AD65" s="3">
        <f>AC65*C65*(N65-P65)</f>
        <v/>
      </c>
      <c r="AE65" s="11">
        <f>X65+Y65+AA65+Q65</f>
        <v/>
      </c>
      <c r="AF65" s="11">
        <f>X65+V65+AA65+Q65</f>
        <v/>
      </c>
      <c r="AG65" s="19">
        <f>AE65/Inputs!$B$13</f>
        <v/>
      </c>
      <c r="AH65" s="35">
        <f>N65-AA65-AB65-P65</f>
        <v/>
      </c>
      <c r="AJ65" s="19">
        <f>AJ64/(1+(Inputs!$B$19)*C64)</f>
        <v/>
      </c>
      <c r="AK65" s="19">
        <f>AG65*AJ65</f>
        <v/>
      </c>
    </row>
    <row r="66" ht="13" customHeight="1" s="53">
      <c r="A66" s="3">
        <f>A65+1</f>
        <v/>
      </c>
      <c r="B66" s="37">
        <f>EDATE(B65, 1)</f>
        <v/>
      </c>
      <c r="C66" s="3">
        <f>C65</f>
        <v/>
      </c>
      <c r="F66" s="3">
        <f>K65</f>
        <v/>
      </c>
      <c r="G66" s="3">
        <f>IF(Inputs!$B$15="Fixed",G65, "Not Implemented Yet")</f>
        <v/>
      </c>
      <c r="H66" s="3">
        <f>IF(Inputs!$B$15="Fixed", IF(K65&gt;H65, -PMT(G66*C66, 360/Inputs!$D$6, Inputs!$B$13), 0), "NOT AVALABLE RN")</f>
        <v/>
      </c>
      <c r="I66" s="3">
        <f>C66*F66*G66</f>
        <v/>
      </c>
      <c r="J66" s="3">
        <f>H66-I66</f>
        <v/>
      </c>
      <c r="K66" s="3">
        <f>K65-J66</f>
        <v/>
      </c>
      <c r="N66" s="35">
        <f>AH65</f>
        <v/>
      </c>
      <c r="O66" s="19">
        <f>VLOOKUP(A66,Curves!$B$3:'Curves'!$D$15,3)/(VLOOKUP(A66,Curves!$B$3:'Curves'!$D$15,2)-(VLOOKUP(A66,Curves!$B$3:'Curves'!$D$15,1)-1))</f>
        <v/>
      </c>
      <c r="P66" s="35">
        <f>MIN(N66,(O66*Inputs!$B$35)*$N$5)</f>
        <v/>
      </c>
      <c r="Q66" s="3">
        <f>IF(ISERROR(Inputs!$B$32*OFFSET(P66,-Inputs!$B$33,0)),0,Inputs!$B$32*OFFSET(P66,-Inputs!$B$33,0))</f>
        <v/>
      </c>
      <c r="R66" s="3">
        <f>IF(ISERROR((1-Inputs!$B$32)*OFFSET(P66,-Inputs!$B$33,0)),0,(1-Inputs!$B$32)*OFFSET(P66,-Inputs!$B$33,0))</f>
        <v/>
      </c>
      <c r="S66" s="35">
        <f>N66-P66</f>
        <v/>
      </c>
      <c r="T66" s="19">
        <f>S66/Inputs!$B$13</f>
        <v/>
      </c>
      <c r="U66" s="19">
        <f>K66/$K$4</f>
        <v/>
      </c>
      <c r="V66" s="11">
        <f>-PMT(AC66*C66,Inputs!$B$20-A66+1,S66)-X66</f>
        <v/>
      </c>
      <c r="W66" s="11">
        <f>IF(A66&lt;Inputs!$B$23-Inputs!$B$24,0,IF(A66&lt;Inputs!$B$22-Inputs!$B$24,S66*AC66/12,IF(ISERROR(-PMT(AC66/12,Inputs!$B$20+1-A66-Inputs!$B$24,S66)),0,-PMT(AC66/12,Inputs!$B$20+1-A66-Inputs!$B$24,S66)+IF(A66=Inputs!$B$21-Inputs!$B$24,AC66+PMT(AC66/12,Inputs!$B$20+1-A66-Inputs!$B$24,S66)+(S66*AC66/12),0))))</f>
        <v/>
      </c>
      <c r="X66" s="3">
        <f>S66*(AC66*C66)</f>
        <v/>
      </c>
      <c r="Y66" s="11">
        <f>W66-X66</f>
        <v/>
      </c>
      <c r="Z66" s="19">
        <f>VLOOKUP(A66,Curves!$B$20:'Curves'!$D$32,3)</f>
        <v/>
      </c>
      <c r="AA66" s="35">
        <f>MIN(S66,S66*(1-(1-Z66)^(1/12)))</f>
        <v/>
      </c>
      <c r="AB66" s="3">
        <f>(N66-P66)*IFERROR((1-U66/U65),0)</f>
        <v/>
      </c>
      <c r="AC66" s="36">
        <f>Inputs!$B$16</f>
        <v/>
      </c>
      <c r="AD66" s="3">
        <f>AC66*C66*(N66-P66)</f>
        <v/>
      </c>
      <c r="AE66" s="11">
        <f>X66+Y66+AA66+Q66</f>
        <v/>
      </c>
      <c r="AF66" s="11">
        <f>X66+V66+AA66+Q66</f>
        <v/>
      </c>
      <c r="AG66" s="19">
        <f>AE66/Inputs!$B$13</f>
        <v/>
      </c>
      <c r="AH66" s="35">
        <f>N66-AA66-AB66-P66</f>
        <v/>
      </c>
      <c r="AJ66" s="19">
        <f>AJ65/(1+(Inputs!$B$19)*C65)</f>
        <v/>
      </c>
      <c r="AK66" s="19">
        <f>AG66*AJ66</f>
        <v/>
      </c>
    </row>
    <row r="67" ht="13" customHeight="1" s="53">
      <c r="A67" s="3">
        <f>A66+1</f>
        <v/>
      </c>
      <c r="B67" s="37">
        <f>EDATE(B66, 1)</f>
        <v/>
      </c>
      <c r="C67" s="3">
        <f>C66</f>
        <v/>
      </c>
      <c r="F67" s="3">
        <f>K66</f>
        <v/>
      </c>
      <c r="G67" s="3">
        <f>IF(Inputs!$B$15="Fixed",G66, "Not Implemented Yet")</f>
        <v/>
      </c>
      <c r="H67" s="3">
        <f>IF(Inputs!$B$15="Fixed", IF(K66&gt;H66, -PMT(G67*C67, 360/Inputs!$D$6, Inputs!$B$13), 0), "NOT AVALABLE RN")</f>
        <v/>
      </c>
      <c r="I67" s="3">
        <f>C67*F67*G67</f>
        <v/>
      </c>
      <c r="J67" s="3">
        <f>H67-I67</f>
        <v/>
      </c>
      <c r="K67" s="3">
        <f>K66-J67</f>
        <v/>
      </c>
      <c r="N67" s="35">
        <f>AH66</f>
        <v/>
      </c>
      <c r="O67" s="19">
        <f>VLOOKUP(A67,Curves!$B$3:'Curves'!$D$15,3)/(VLOOKUP(A67,Curves!$B$3:'Curves'!$D$15,2)-(VLOOKUP(A67,Curves!$B$3:'Curves'!$D$15,1)-1))</f>
        <v/>
      </c>
      <c r="P67" s="35">
        <f>MIN(N67,(O67*Inputs!$B$35)*$N$5)</f>
        <v/>
      </c>
      <c r="Q67" s="3">
        <f>IF(ISERROR(Inputs!$B$32*OFFSET(P67,-Inputs!$B$33,0)),0,Inputs!$B$32*OFFSET(P67,-Inputs!$B$33,0))</f>
        <v/>
      </c>
      <c r="R67" s="3">
        <f>IF(ISERROR((1-Inputs!$B$32)*OFFSET(P67,-Inputs!$B$33,0)),0,(1-Inputs!$B$32)*OFFSET(P67,-Inputs!$B$33,0))</f>
        <v/>
      </c>
      <c r="S67" s="35">
        <f>N67-P67</f>
        <v/>
      </c>
      <c r="T67" s="19">
        <f>S67/Inputs!$B$13</f>
        <v/>
      </c>
      <c r="U67" s="19">
        <f>K67/$K$4</f>
        <v/>
      </c>
      <c r="V67" s="11">
        <f>-PMT(AC67*C67,Inputs!$B$20-A67+1,S67)-X67</f>
        <v/>
      </c>
      <c r="W67" s="11">
        <f>IF(A67&lt;Inputs!$B$23-Inputs!$B$24,0,IF(A67&lt;Inputs!$B$22-Inputs!$B$24,S67*AC67/12,IF(ISERROR(-PMT(AC67/12,Inputs!$B$20+1-A67-Inputs!$B$24,S67)),0,-PMT(AC67/12,Inputs!$B$20+1-A67-Inputs!$B$24,S67)+IF(A67=Inputs!$B$21-Inputs!$B$24,AC67+PMT(AC67/12,Inputs!$B$20+1-A67-Inputs!$B$24,S67)+(S67*AC67/12),0))))</f>
        <v/>
      </c>
      <c r="X67" s="3">
        <f>S67*(AC67*C67)</f>
        <v/>
      </c>
      <c r="Y67" s="11">
        <f>W67-X67</f>
        <v/>
      </c>
      <c r="Z67" s="19">
        <f>VLOOKUP(A67,Curves!$B$20:'Curves'!$D$32,3)</f>
        <v/>
      </c>
      <c r="AA67" s="35">
        <f>MIN(S67,S67*(1-(1-Z67)^(1/12)))</f>
        <v/>
      </c>
      <c r="AB67" s="3">
        <f>(N67-P67)*IFERROR((1-U67/U66),0)</f>
        <v/>
      </c>
      <c r="AC67" s="36">
        <f>Inputs!$B$16</f>
        <v/>
      </c>
      <c r="AD67" s="3">
        <f>AC67*C67*(N67-P67)</f>
        <v/>
      </c>
      <c r="AE67" s="11">
        <f>X67+Y67+AA67+Q67</f>
        <v/>
      </c>
      <c r="AF67" s="11">
        <f>X67+V67+AA67+Q67</f>
        <v/>
      </c>
      <c r="AG67" s="19">
        <f>AE67/Inputs!$B$13</f>
        <v/>
      </c>
      <c r="AH67" s="35">
        <f>N67-AA67-AB67-P67</f>
        <v/>
      </c>
      <c r="AJ67" s="19">
        <f>AJ66/(1+(Inputs!$B$19)*C66)</f>
        <v/>
      </c>
      <c r="AK67" s="19">
        <f>AG67*AJ67</f>
        <v/>
      </c>
    </row>
    <row r="68" ht="13" customHeight="1" s="53">
      <c r="A68" s="3">
        <f>A67+1</f>
        <v/>
      </c>
      <c r="B68" s="37">
        <f>EDATE(B67, 1)</f>
        <v/>
      </c>
      <c r="C68" s="3">
        <f>C67</f>
        <v/>
      </c>
      <c r="F68" s="3">
        <f>K67</f>
        <v/>
      </c>
      <c r="G68" s="3">
        <f>IF(Inputs!$B$15="Fixed",G67, "Not Implemented Yet")</f>
        <v/>
      </c>
      <c r="H68" s="3">
        <f>IF(Inputs!$B$15="Fixed", IF(K67&gt;H67, -PMT(G68*C68, 360/Inputs!$D$6, Inputs!$B$13), 0), "NOT AVALABLE RN")</f>
        <v/>
      </c>
      <c r="I68" s="3">
        <f>C68*F68*G68</f>
        <v/>
      </c>
      <c r="J68" s="3">
        <f>H68-I68</f>
        <v/>
      </c>
      <c r="K68" s="3">
        <f>K67-J68</f>
        <v/>
      </c>
      <c r="N68" s="35">
        <f>AH67</f>
        <v/>
      </c>
      <c r="O68" s="19">
        <f>VLOOKUP(A68,Curves!$B$3:'Curves'!$D$15,3)/(VLOOKUP(A68,Curves!$B$3:'Curves'!$D$15,2)-(VLOOKUP(A68,Curves!$B$3:'Curves'!$D$15,1)-1))</f>
        <v/>
      </c>
      <c r="P68" s="35">
        <f>MIN(N68,(O68*Inputs!$B$35)*$N$5)</f>
        <v/>
      </c>
      <c r="Q68" s="3">
        <f>IF(ISERROR(Inputs!$B$32*OFFSET(P68,-Inputs!$B$33,0)),0,Inputs!$B$32*OFFSET(P68,-Inputs!$B$33,0))</f>
        <v/>
      </c>
      <c r="R68" s="3">
        <f>IF(ISERROR((1-Inputs!$B$32)*OFFSET(P68,-Inputs!$B$33,0)),0,(1-Inputs!$B$32)*OFFSET(P68,-Inputs!$B$33,0))</f>
        <v/>
      </c>
      <c r="S68" s="35">
        <f>N68-P68</f>
        <v/>
      </c>
      <c r="T68" s="19">
        <f>S68/Inputs!$B$13</f>
        <v/>
      </c>
      <c r="U68" s="19">
        <f>K68/$K$4</f>
        <v/>
      </c>
      <c r="V68" s="11">
        <f>-PMT(AC68*C68,Inputs!$B$20-A68+1,S68)-X68</f>
        <v/>
      </c>
      <c r="W68" s="11">
        <f>IF(A68&lt;Inputs!$B$23-Inputs!$B$24,0,IF(A68&lt;Inputs!$B$22-Inputs!$B$24,S68*AC68/12,IF(ISERROR(-PMT(AC68/12,Inputs!$B$20+1-A68-Inputs!$B$24,S68)),0,-PMT(AC68/12,Inputs!$B$20+1-A68-Inputs!$B$24,S68)+IF(A68=Inputs!$B$21-Inputs!$B$24,AC68+PMT(AC68/12,Inputs!$B$20+1-A68-Inputs!$B$24,S68)+(S68*AC68/12),0))))</f>
        <v/>
      </c>
      <c r="X68" s="3">
        <f>S68*(AC68*C68)</f>
        <v/>
      </c>
      <c r="Y68" s="11">
        <f>W68-X68</f>
        <v/>
      </c>
      <c r="Z68" s="19">
        <f>VLOOKUP(A68,Curves!$B$20:'Curves'!$D$32,3)</f>
        <v/>
      </c>
      <c r="AA68" s="35">
        <f>MIN(S68,S68*(1-(1-Z68)^(1/12)))</f>
        <v/>
      </c>
      <c r="AB68" s="3">
        <f>(N68-P68)*IFERROR((1-U68/U67),0)</f>
        <v/>
      </c>
      <c r="AC68" s="36">
        <f>Inputs!$B$16</f>
        <v/>
      </c>
      <c r="AD68" s="3">
        <f>AC68*C68*(N68-P68)</f>
        <v/>
      </c>
      <c r="AE68" s="11">
        <f>X68+Y68+AA68+Q68</f>
        <v/>
      </c>
      <c r="AF68" s="11">
        <f>X68+V68+AA68+Q68</f>
        <v/>
      </c>
      <c r="AG68" s="19">
        <f>AE68/Inputs!$B$13</f>
        <v/>
      </c>
      <c r="AH68" s="35">
        <f>N68-AA68-AB68-P68</f>
        <v/>
      </c>
      <c r="AJ68" s="19">
        <f>AJ67/(1+(Inputs!$B$19)*C67)</f>
        <v/>
      </c>
      <c r="AK68" s="19">
        <f>AG68*AJ68</f>
        <v/>
      </c>
    </row>
    <row r="69" ht="13" customHeight="1" s="53">
      <c r="A69" s="3">
        <f>A68+1</f>
        <v/>
      </c>
      <c r="B69" s="37">
        <f>EDATE(B68, 1)</f>
        <v/>
      </c>
      <c r="C69" s="3">
        <f>C68</f>
        <v/>
      </c>
      <c r="F69" s="3">
        <f>K68</f>
        <v/>
      </c>
      <c r="G69" s="3">
        <f>IF(Inputs!$B$15="Fixed",G68, "Not Implemented Yet")</f>
        <v/>
      </c>
      <c r="H69" s="3">
        <f>IF(Inputs!$B$15="Fixed", IF(K68&gt;H68, -PMT(G69*C69, 360/Inputs!$D$6, Inputs!$B$13), 0), "NOT AVALABLE RN")</f>
        <v/>
      </c>
      <c r="I69" s="3">
        <f>C69*F69*G69</f>
        <v/>
      </c>
      <c r="J69" s="3">
        <f>H69-I69</f>
        <v/>
      </c>
      <c r="K69" s="3">
        <f>K68-J69</f>
        <v/>
      </c>
      <c r="N69" s="35">
        <f>AH68</f>
        <v/>
      </c>
      <c r="O69" s="19">
        <f>VLOOKUP(A69,Curves!$B$3:'Curves'!$D$15,3)/(VLOOKUP(A69,Curves!$B$3:'Curves'!$D$15,2)-(VLOOKUP(A69,Curves!$B$3:'Curves'!$D$15,1)-1))</f>
        <v/>
      </c>
      <c r="P69" s="35">
        <f>MIN(N69,(O69*Inputs!$B$35)*$N$5)</f>
        <v/>
      </c>
      <c r="Q69" s="3">
        <f>IF(ISERROR(Inputs!$B$32*OFFSET(P69,-Inputs!$B$33,0)),0,Inputs!$B$32*OFFSET(P69,-Inputs!$B$33,0))</f>
        <v/>
      </c>
      <c r="R69" s="3">
        <f>IF(ISERROR((1-Inputs!$B$32)*OFFSET(P69,-Inputs!$B$33,0)),0,(1-Inputs!$B$32)*OFFSET(P69,-Inputs!$B$33,0))</f>
        <v/>
      </c>
      <c r="S69" s="35">
        <f>N69-P69</f>
        <v/>
      </c>
      <c r="T69" s="19">
        <f>S69/Inputs!$B$13</f>
        <v/>
      </c>
      <c r="U69" s="19">
        <f>K69/$K$4</f>
        <v/>
      </c>
      <c r="V69" s="11">
        <f>-PMT(AC69*C69,Inputs!$B$20-A69+1,S69)-X69</f>
        <v/>
      </c>
      <c r="W69" s="11">
        <f>IF(A69&lt;Inputs!$B$23-Inputs!$B$24,0,IF(A69&lt;Inputs!$B$22-Inputs!$B$24,S69*AC69/12,IF(ISERROR(-PMT(AC69/12,Inputs!$B$20+1-A69-Inputs!$B$24,S69)),0,-PMT(AC69/12,Inputs!$B$20+1-A69-Inputs!$B$24,S69)+IF(A69=Inputs!$B$21-Inputs!$B$24,AC69+PMT(AC69/12,Inputs!$B$20+1-A69-Inputs!$B$24,S69)+(S69*AC69/12),0))))</f>
        <v/>
      </c>
      <c r="X69" s="3">
        <f>S69*(AC69*C69)</f>
        <v/>
      </c>
      <c r="Y69" s="11">
        <f>W69-X69</f>
        <v/>
      </c>
      <c r="Z69" s="19">
        <f>VLOOKUP(A69,Curves!$B$20:'Curves'!$D$32,3)</f>
        <v/>
      </c>
      <c r="AA69" s="35">
        <f>MIN(S69,S69*(1-(1-Z69)^(1/12)))</f>
        <v/>
      </c>
      <c r="AB69" s="3">
        <f>(N69-P69)*IFERROR((1-U69/U68),0)</f>
        <v/>
      </c>
      <c r="AC69" s="36">
        <f>Inputs!$B$16</f>
        <v/>
      </c>
      <c r="AD69" s="3">
        <f>AC69*C69*(N69-P69)</f>
        <v/>
      </c>
      <c r="AE69" s="11">
        <f>X69+Y69+AA69+Q69</f>
        <v/>
      </c>
      <c r="AF69" s="11">
        <f>X69+V69+AA69+Q69</f>
        <v/>
      </c>
      <c r="AG69" s="19">
        <f>AE69/Inputs!$B$13</f>
        <v/>
      </c>
      <c r="AH69" s="35">
        <f>N69-AA69-AB69-P69</f>
        <v/>
      </c>
      <c r="AJ69" s="19">
        <f>AJ68/(1+(Inputs!$B$19)*C68)</f>
        <v/>
      </c>
      <c r="AK69" s="19">
        <f>AG69*AJ69</f>
        <v/>
      </c>
    </row>
    <row r="70" ht="13" customHeight="1" s="53">
      <c r="A70" s="3">
        <f>A69+1</f>
        <v/>
      </c>
      <c r="B70" s="37">
        <f>EDATE(B69, 1)</f>
        <v/>
      </c>
      <c r="C70" s="3">
        <f>C69</f>
        <v/>
      </c>
      <c r="F70" s="3">
        <f>K69</f>
        <v/>
      </c>
      <c r="G70" s="3">
        <f>IF(Inputs!$B$15="Fixed",G69, "Not Implemented Yet")</f>
        <v/>
      </c>
      <c r="H70" s="3">
        <f>IF(Inputs!$B$15="Fixed", IF(K69&gt;H69, -PMT(G70*C70, 360/Inputs!$D$6, Inputs!$B$13), 0), "NOT AVALABLE RN")</f>
        <v/>
      </c>
      <c r="I70" s="3">
        <f>C70*F70*G70</f>
        <v/>
      </c>
      <c r="J70" s="3">
        <f>H70-I70</f>
        <v/>
      </c>
      <c r="K70" s="3">
        <f>K69-J70</f>
        <v/>
      </c>
      <c r="N70" s="35">
        <f>AH69</f>
        <v/>
      </c>
      <c r="O70" s="19">
        <f>VLOOKUP(A70,Curves!$B$3:'Curves'!$D$15,3)/(VLOOKUP(A70,Curves!$B$3:'Curves'!$D$15,2)-(VLOOKUP(A70,Curves!$B$3:'Curves'!$D$15,1)-1))</f>
        <v/>
      </c>
      <c r="P70" s="35">
        <f>MIN(N70,(O70*Inputs!$B$35)*$N$5)</f>
        <v/>
      </c>
      <c r="Q70" s="3">
        <f>IF(ISERROR(Inputs!$B$32*OFFSET(P70,-Inputs!$B$33,0)),0,Inputs!$B$32*OFFSET(P70,-Inputs!$B$33,0))</f>
        <v/>
      </c>
      <c r="R70" s="3">
        <f>IF(ISERROR((1-Inputs!$B$32)*OFFSET(P70,-Inputs!$B$33,0)),0,(1-Inputs!$B$32)*OFFSET(P70,-Inputs!$B$33,0))</f>
        <v/>
      </c>
      <c r="S70" s="35">
        <f>N70-P70</f>
        <v/>
      </c>
      <c r="T70" s="19">
        <f>S70/Inputs!$B$13</f>
        <v/>
      </c>
      <c r="U70" s="19">
        <f>K70/$K$4</f>
        <v/>
      </c>
      <c r="V70" s="11">
        <f>-PMT(AC70*C70,Inputs!$B$20-A70+1,S70)-X70</f>
        <v/>
      </c>
      <c r="W70" s="11">
        <f>IF(A70&lt;Inputs!$B$23-Inputs!$B$24,0,IF(A70&lt;Inputs!$B$22-Inputs!$B$24,S70*AC70/12,IF(ISERROR(-PMT(AC70/12,Inputs!$B$20+1-A70-Inputs!$B$24,S70)),0,-PMT(AC70/12,Inputs!$B$20+1-A70-Inputs!$B$24,S70)+IF(A70=Inputs!$B$21-Inputs!$B$24,AC70+PMT(AC70/12,Inputs!$B$20+1-A70-Inputs!$B$24,S70)+(S70*AC70/12),0))))</f>
        <v/>
      </c>
      <c r="X70" s="3">
        <f>S70*(AC70*C70)</f>
        <v/>
      </c>
      <c r="Y70" s="11">
        <f>W70-X70</f>
        <v/>
      </c>
      <c r="Z70" s="19">
        <f>VLOOKUP(A70,Curves!$B$20:'Curves'!$D$32,3)</f>
        <v/>
      </c>
      <c r="AA70" s="35">
        <f>MIN(S70,S70*(1-(1-Z70)^(1/12)))</f>
        <v/>
      </c>
      <c r="AB70" s="3">
        <f>(N70-P70)*IFERROR((1-U70/U69),0)</f>
        <v/>
      </c>
      <c r="AC70" s="36">
        <f>Inputs!$B$16</f>
        <v/>
      </c>
      <c r="AD70" s="3">
        <f>AC70*C70*(N70-P70)</f>
        <v/>
      </c>
      <c r="AE70" s="11">
        <f>X70+Y70+AA70+Q70</f>
        <v/>
      </c>
      <c r="AF70" s="11">
        <f>X70+V70+AA70+Q70</f>
        <v/>
      </c>
      <c r="AG70" s="19">
        <f>AE70/Inputs!$B$13</f>
        <v/>
      </c>
      <c r="AH70" s="35">
        <f>N70-AA70-AB70-P70</f>
        <v/>
      </c>
      <c r="AJ70" s="19">
        <f>AJ69/(1+(Inputs!$B$19)*C69)</f>
        <v/>
      </c>
      <c r="AK70" s="19">
        <f>AG70*AJ70</f>
        <v/>
      </c>
    </row>
    <row r="71" ht="13" customHeight="1" s="53">
      <c r="A71" s="3">
        <f>A70+1</f>
        <v/>
      </c>
      <c r="B71" s="37">
        <f>EDATE(B70, 1)</f>
        <v/>
      </c>
      <c r="C71" s="3">
        <f>C70</f>
        <v/>
      </c>
      <c r="F71" s="3">
        <f>K70</f>
        <v/>
      </c>
      <c r="G71" s="3">
        <f>IF(Inputs!$B$15="Fixed",G70, "Not Implemented Yet")</f>
        <v/>
      </c>
      <c r="H71" s="3">
        <f>IF(Inputs!$B$15="Fixed", IF(K70&gt;H70, -PMT(G71*C71, 360/Inputs!$D$6, Inputs!$B$13), 0), "NOT AVALABLE RN")</f>
        <v/>
      </c>
      <c r="I71" s="3">
        <f>C71*F71*G71</f>
        <v/>
      </c>
      <c r="J71" s="3">
        <f>H71-I71</f>
        <v/>
      </c>
      <c r="K71" s="3">
        <f>K70-J71</f>
        <v/>
      </c>
      <c r="N71" s="35">
        <f>AH70</f>
        <v/>
      </c>
      <c r="O71" s="19">
        <f>VLOOKUP(A71,Curves!$B$3:'Curves'!$D$15,3)/(VLOOKUP(A71,Curves!$B$3:'Curves'!$D$15,2)-(VLOOKUP(A71,Curves!$B$3:'Curves'!$D$15,1)-1))</f>
        <v/>
      </c>
      <c r="P71" s="35">
        <f>MIN(N71,(O71*Inputs!$B$35)*$N$5)</f>
        <v/>
      </c>
      <c r="Q71" s="3">
        <f>IF(ISERROR(Inputs!$B$32*OFFSET(P71,-Inputs!$B$33,0)),0,Inputs!$B$32*OFFSET(P71,-Inputs!$B$33,0))</f>
        <v/>
      </c>
      <c r="R71" s="3">
        <f>IF(ISERROR((1-Inputs!$B$32)*OFFSET(P71,-Inputs!$B$33,0)),0,(1-Inputs!$B$32)*OFFSET(P71,-Inputs!$B$33,0))</f>
        <v/>
      </c>
      <c r="S71" s="35">
        <f>N71-P71</f>
        <v/>
      </c>
      <c r="T71" s="19">
        <f>S71/Inputs!$B$13</f>
        <v/>
      </c>
      <c r="U71" s="19">
        <f>K71/$K$4</f>
        <v/>
      </c>
      <c r="V71" s="11">
        <f>-PMT(AC71*C71,Inputs!$B$20-A71+1,S71)-X71</f>
        <v/>
      </c>
      <c r="W71" s="11">
        <f>IF(A71&lt;Inputs!$B$23-Inputs!$B$24,0,IF(A71&lt;Inputs!$B$22-Inputs!$B$24,S71*AC71/12,IF(ISERROR(-PMT(AC71/12,Inputs!$B$20+1-A71-Inputs!$B$24,S71)),0,-PMT(AC71/12,Inputs!$B$20+1-A71-Inputs!$B$24,S71)+IF(A71=Inputs!$B$21-Inputs!$B$24,AC71+PMT(AC71/12,Inputs!$B$20+1-A71-Inputs!$B$24,S71)+(S71*AC71/12),0))))</f>
        <v/>
      </c>
      <c r="X71" s="3">
        <f>S71*(AC71*C71)</f>
        <v/>
      </c>
      <c r="Y71" s="11">
        <f>W71-X71</f>
        <v/>
      </c>
      <c r="Z71" s="19">
        <f>VLOOKUP(A71,Curves!$B$20:'Curves'!$D$32,3)</f>
        <v/>
      </c>
      <c r="AA71" s="35">
        <f>MIN(S71,S71*(1-(1-Z71)^(1/12)))</f>
        <v/>
      </c>
      <c r="AB71" s="3">
        <f>(N71-P71)*IFERROR((1-U71/U70),0)</f>
        <v/>
      </c>
      <c r="AC71" s="36">
        <f>Inputs!$B$16</f>
        <v/>
      </c>
      <c r="AD71" s="3">
        <f>AC71*C71*(N71-P71)</f>
        <v/>
      </c>
      <c r="AE71" s="11">
        <f>X71+Y71+AA71+Q71</f>
        <v/>
      </c>
      <c r="AF71" s="11">
        <f>X71+V71+AA71+Q71</f>
        <v/>
      </c>
      <c r="AG71" s="19">
        <f>AE71/Inputs!$B$13</f>
        <v/>
      </c>
      <c r="AH71" s="35">
        <f>N71-AA71-AB71-P71</f>
        <v/>
      </c>
      <c r="AJ71" s="19">
        <f>AJ70/(1+(Inputs!$B$19)*C70)</f>
        <v/>
      </c>
      <c r="AK71" s="19">
        <f>AG71*AJ71</f>
        <v/>
      </c>
    </row>
    <row r="72" ht="13" customHeight="1" s="53">
      <c r="A72" s="3">
        <f>A71+1</f>
        <v/>
      </c>
      <c r="B72" s="37">
        <f>EDATE(B71, 1)</f>
        <v/>
      </c>
      <c r="C72" s="3">
        <f>C71</f>
        <v/>
      </c>
      <c r="F72" s="3">
        <f>K71</f>
        <v/>
      </c>
      <c r="G72" s="3">
        <f>IF(Inputs!$B$15="Fixed",G71, "Not Implemented Yet")</f>
        <v/>
      </c>
      <c r="H72" s="3">
        <f>IF(Inputs!$B$15="Fixed", IF(K71&gt;H71, -PMT(G72*C72, 360/Inputs!$D$6, Inputs!$B$13), 0), "NOT AVALABLE RN")</f>
        <v/>
      </c>
      <c r="I72" s="3">
        <f>C72*F72*G72</f>
        <v/>
      </c>
      <c r="J72" s="3">
        <f>H72-I72</f>
        <v/>
      </c>
      <c r="K72" s="3">
        <f>K71-J72</f>
        <v/>
      </c>
      <c r="N72" s="35">
        <f>AH71</f>
        <v/>
      </c>
      <c r="O72" s="19">
        <f>VLOOKUP(A72,Curves!$B$3:'Curves'!$D$15,3)/(VLOOKUP(A72,Curves!$B$3:'Curves'!$D$15,2)-(VLOOKUP(A72,Curves!$B$3:'Curves'!$D$15,1)-1))</f>
        <v/>
      </c>
      <c r="P72" s="35">
        <f>MIN(N72,(O72*Inputs!$B$35)*$N$5)</f>
        <v/>
      </c>
      <c r="Q72" s="3">
        <f>IF(ISERROR(Inputs!$B$32*OFFSET(P72,-Inputs!$B$33,0)),0,Inputs!$B$32*OFFSET(P72,-Inputs!$B$33,0))</f>
        <v/>
      </c>
      <c r="R72" s="3">
        <f>IF(ISERROR((1-Inputs!$B$32)*OFFSET(P72,-Inputs!$B$33,0)),0,(1-Inputs!$B$32)*OFFSET(P72,-Inputs!$B$33,0))</f>
        <v/>
      </c>
      <c r="S72" s="35">
        <f>N72-P72</f>
        <v/>
      </c>
      <c r="T72" s="19">
        <f>S72/Inputs!$B$13</f>
        <v/>
      </c>
      <c r="U72" s="19">
        <f>K72/$K$4</f>
        <v/>
      </c>
      <c r="V72" s="11">
        <f>-PMT(AC72*C72,Inputs!$B$20-A72+1,S72)-X72</f>
        <v/>
      </c>
      <c r="W72" s="11">
        <f>IF(A72&lt;Inputs!$B$23-Inputs!$B$24,0,IF(A72&lt;Inputs!$B$22-Inputs!$B$24,S72*AC72/12,IF(ISERROR(-PMT(AC72/12,Inputs!$B$20+1-A72-Inputs!$B$24,S72)),0,-PMT(AC72/12,Inputs!$B$20+1-A72-Inputs!$B$24,S72)+IF(A72=Inputs!$B$21-Inputs!$B$24,AC72+PMT(AC72/12,Inputs!$B$20+1-A72-Inputs!$B$24,S72)+(S72*AC72/12),0))))</f>
        <v/>
      </c>
      <c r="X72" s="3">
        <f>S72*(AC72*C72)</f>
        <v/>
      </c>
      <c r="Y72" s="11">
        <f>W72-X72</f>
        <v/>
      </c>
      <c r="Z72" s="19">
        <f>VLOOKUP(A72,Curves!$B$20:'Curves'!$D$32,3)</f>
        <v/>
      </c>
      <c r="AA72" s="35">
        <f>MIN(S72,S72*(1-(1-Z72)^(1/12)))</f>
        <v/>
      </c>
      <c r="AB72" s="3">
        <f>(N72-P72)*IFERROR((1-U72/U71),0)</f>
        <v/>
      </c>
      <c r="AC72" s="36">
        <f>Inputs!$B$16</f>
        <v/>
      </c>
      <c r="AD72" s="3">
        <f>AC72*C72*(N72-P72)</f>
        <v/>
      </c>
      <c r="AE72" s="11">
        <f>X72+Y72+AA72+Q72</f>
        <v/>
      </c>
      <c r="AF72" s="11">
        <f>X72+V72+AA72+Q72</f>
        <v/>
      </c>
      <c r="AG72" s="19">
        <f>AE72/Inputs!$B$13</f>
        <v/>
      </c>
      <c r="AH72" s="35">
        <f>N72-AA72-AB72-P72</f>
        <v/>
      </c>
      <c r="AJ72" s="19">
        <f>AJ71/(1+(Inputs!$B$19)*C71)</f>
        <v/>
      </c>
      <c r="AK72" s="19">
        <f>AG72*AJ72</f>
        <v/>
      </c>
    </row>
    <row r="73" ht="13" customHeight="1" s="53">
      <c r="A73" s="3">
        <f>A72+1</f>
        <v/>
      </c>
      <c r="B73" s="37">
        <f>EDATE(B72, 1)</f>
        <v/>
      </c>
      <c r="C73" s="3">
        <f>C72</f>
        <v/>
      </c>
      <c r="F73" s="3">
        <f>K72</f>
        <v/>
      </c>
      <c r="G73" s="3">
        <f>IF(Inputs!$B$15="Fixed",G72, "Not Implemented Yet")</f>
        <v/>
      </c>
      <c r="H73" s="3">
        <f>IF(Inputs!$B$15="Fixed", IF(K72&gt;H72, -PMT(G73*C73, 360/Inputs!$D$6, Inputs!$B$13), 0), "NOT AVALABLE RN")</f>
        <v/>
      </c>
      <c r="I73" s="3">
        <f>C73*F73*G73</f>
        <v/>
      </c>
      <c r="J73" s="3">
        <f>H73-I73</f>
        <v/>
      </c>
      <c r="K73" s="3">
        <f>K72-J73</f>
        <v/>
      </c>
      <c r="N73" s="35">
        <f>AH72</f>
        <v/>
      </c>
      <c r="O73" s="19">
        <f>VLOOKUP(A73,Curves!$B$3:'Curves'!$D$15,3)/(VLOOKUP(A73,Curves!$B$3:'Curves'!$D$15,2)-(VLOOKUP(A73,Curves!$B$3:'Curves'!$D$15,1)-1))</f>
        <v/>
      </c>
      <c r="P73" s="35">
        <f>MIN(N73,(O73*Inputs!$B$35)*$N$5)</f>
        <v/>
      </c>
      <c r="Q73" s="3">
        <f>IF(ISERROR(Inputs!$B$32*OFFSET(P73,-Inputs!$B$33,0)),0,Inputs!$B$32*OFFSET(P73,-Inputs!$B$33,0))</f>
        <v/>
      </c>
      <c r="R73" s="3">
        <f>IF(ISERROR((1-Inputs!$B$32)*OFFSET(P73,-Inputs!$B$33,0)),0,(1-Inputs!$B$32)*OFFSET(P73,-Inputs!$B$33,0))</f>
        <v/>
      </c>
      <c r="S73" s="35">
        <f>N73-P73</f>
        <v/>
      </c>
      <c r="T73" s="19">
        <f>S73/Inputs!$B$13</f>
        <v/>
      </c>
      <c r="U73" s="19">
        <f>K73/$K$4</f>
        <v/>
      </c>
      <c r="V73" s="11">
        <f>-PMT(AC73*C73,Inputs!$B$20-A73+1,S73)-X73</f>
        <v/>
      </c>
      <c r="W73" s="11">
        <f>IF(A73&lt;Inputs!$B$23-Inputs!$B$24,0,IF(A73&lt;Inputs!$B$22-Inputs!$B$24,S73*AC73/12,IF(ISERROR(-PMT(AC73/12,Inputs!$B$20+1-A73-Inputs!$B$24,S73)),0,-PMT(AC73/12,Inputs!$B$20+1-A73-Inputs!$B$24,S73)+IF(A73=Inputs!$B$21-Inputs!$B$24,AC73+PMT(AC73/12,Inputs!$B$20+1-A73-Inputs!$B$24,S73)+(S73*AC73/12),0))))</f>
        <v/>
      </c>
      <c r="X73" s="3">
        <f>S73*(AC73*C73)</f>
        <v/>
      </c>
      <c r="Y73" s="11">
        <f>W73-X73</f>
        <v/>
      </c>
      <c r="Z73" s="19">
        <f>VLOOKUP(A73,Curves!$B$20:'Curves'!$D$32,3)</f>
        <v/>
      </c>
      <c r="AA73" s="35">
        <f>MIN(S73,S73*(1-(1-Z73)^(1/12)))</f>
        <v/>
      </c>
      <c r="AB73" s="3">
        <f>(N73-P73)*IFERROR((1-U73/U72),0)</f>
        <v/>
      </c>
      <c r="AC73" s="36">
        <f>Inputs!$B$16</f>
        <v/>
      </c>
      <c r="AD73" s="3">
        <f>AC73*C73*(N73-P73)</f>
        <v/>
      </c>
      <c r="AE73" s="11">
        <f>X73+Y73+AA73+Q73</f>
        <v/>
      </c>
      <c r="AF73" s="11">
        <f>X73+V73+AA73+Q73</f>
        <v/>
      </c>
      <c r="AG73" s="19">
        <f>AE73/Inputs!$B$13</f>
        <v/>
      </c>
      <c r="AH73" s="35">
        <f>N73-AA73-AB73-P73</f>
        <v/>
      </c>
      <c r="AJ73" s="19">
        <f>AJ72/(1+(Inputs!$B$19)*C72)</f>
        <v/>
      </c>
      <c r="AK73" s="19">
        <f>AG73*AJ73</f>
        <v/>
      </c>
    </row>
    <row r="74" ht="13" customHeight="1" s="53">
      <c r="A74" s="3">
        <f>A73+1</f>
        <v/>
      </c>
      <c r="B74" s="37">
        <f>EDATE(B73, 1)</f>
        <v/>
      </c>
      <c r="C74" s="3">
        <f>C73</f>
        <v/>
      </c>
      <c r="F74" s="3">
        <f>K73</f>
        <v/>
      </c>
      <c r="G74" s="3">
        <f>IF(Inputs!$B$15="Fixed",G73, "Not Implemented Yet")</f>
        <v/>
      </c>
      <c r="H74" s="3">
        <f>IF(Inputs!$B$15="Fixed", IF(K73&gt;H73, -PMT(G74*C74, 360/Inputs!$D$6, Inputs!$B$13), 0), "NOT AVALABLE RN")</f>
        <v/>
      </c>
      <c r="I74" s="3">
        <f>C74*F74*G74</f>
        <v/>
      </c>
      <c r="J74" s="3">
        <f>H74-I74</f>
        <v/>
      </c>
      <c r="K74" s="3">
        <f>K73-J74</f>
        <v/>
      </c>
      <c r="N74" s="35">
        <f>AH73</f>
        <v/>
      </c>
      <c r="O74" s="19">
        <f>VLOOKUP(A74,Curves!$B$3:'Curves'!$D$15,3)/(VLOOKUP(A74,Curves!$B$3:'Curves'!$D$15,2)-(VLOOKUP(A74,Curves!$B$3:'Curves'!$D$15,1)-1))</f>
        <v/>
      </c>
      <c r="P74" s="35">
        <f>MIN(N74,(O74*Inputs!$B$35)*$N$5)</f>
        <v/>
      </c>
      <c r="Q74" s="3">
        <f>IF(ISERROR(Inputs!$B$32*OFFSET(P74,-Inputs!$B$33,0)),0,Inputs!$B$32*OFFSET(P74,-Inputs!$B$33,0))</f>
        <v/>
      </c>
      <c r="R74" s="3">
        <f>IF(ISERROR((1-Inputs!$B$32)*OFFSET(P74,-Inputs!$B$33,0)),0,(1-Inputs!$B$32)*OFFSET(P74,-Inputs!$B$33,0))</f>
        <v/>
      </c>
      <c r="S74" s="35">
        <f>N74-P74</f>
        <v/>
      </c>
      <c r="T74" s="19">
        <f>S74/Inputs!$B$13</f>
        <v/>
      </c>
      <c r="U74" s="19">
        <f>K74/$K$4</f>
        <v/>
      </c>
      <c r="V74" s="11">
        <f>-PMT(AC74*C74,Inputs!$B$20-A74+1,S74)-X74</f>
        <v/>
      </c>
      <c r="W74" s="11">
        <f>IF(A74&lt;Inputs!$B$23-Inputs!$B$24,0,IF(A74&lt;Inputs!$B$22-Inputs!$B$24,S74*AC74/12,IF(ISERROR(-PMT(AC74/12,Inputs!$B$20+1-A74-Inputs!$B$24,S74)),0,-PMT(AC74/12,Inputs!$B$20+1-A74-Inputs!$B$24,S74)+IF(A74=Inputs!$B$21-Inputs!$B$24,AC74+PMT(AC74/12,Inputs!$B$20+1-A74-Inputs!$B$24,S74)+(S74*AC74/12),0))))</f>
        <v/>
      </c>
      <c r="X74" s="3">
        <f>S74*(AC74*C74)</f>
        <v/>
      </c>
      <c r="Y74" s="11">
        <f>W74-X74</f>
        <v/>
      </c>
      <c r="Z74" s="19">
        <f>VLOOKUP(A74,Curves!$B$20:'Curves'!$D$32,3)</f>
        <v/>
      </c>
      <c r="AA74" s="35">
        <f>MIN(S74,S74*(1-(1-Z74)^(1/12)))</f>
        <v/>
      </c>
      <c r="AB74" s="3">
        <f>(N74-P74)*IFERROR((1-U74/U73),0)</f>
        <v/>
      </c>
      <c r="AC74" s="36">
        <f>Inputs!$B$16</f>
        <v/>
      </c>
      <c r="AD74" s="3">
        <f>AC74*C74*(N74-P74)</f>
        <v/>
      </c>
      <c r="AE74" s="11">
        <f>X74+Y74+AA74+Q74</f>
        <v/>
      </c>
      <c r="AF74" s="11">
        <f>X74+V74+AA74+Q74</f>
        <v/>
      </c>
      <c r="AG74" s="19">
        <f>AE74/Inputs!$B$13</f>
        <v/>
      </c>
      <c r="AH74" s="35">
        <f>N74-AA74-AB74-P74</f>
        <v/>
      </c>
      <c r="AJ74" s="19">
        <f>AJ73/(1+(Inputs!$B$19)*C73)</f>
        <v/>
      </c>
      <c r="AK74" s="19">
        <f>AG74*AJ74</f>
        <v/>
      </c>
    </row>
    <row r="75" ht="13" customHeight="1" s="53">
      <c r="A75" s="3">
        <f>A74+1</f>
        <v/>
      </c>
      <c r="B75" s="37">
        <f>EDATE(B74, 1)</f>
        <v/>
      </c>
      <c r="C75" s="3">
        <f>C74</f>
        <v/>
      </c>
      <c r="F75" s="3">
        <f>K74</f>
        <v/>
      </c>
      <c r="G75" s="3">
        <f>IF(Inputs!$B$15="Fixed",G74, "Not Implemented Yet")</f>
        <v/>
      </c>
      <c r="H75" s="3">
        <f>IF(Inputs!$B$15="Fixed", IF(K74&gt;H74, -PMT(G75*C75, 360/Inputs!$D$6, Inputs!$B$13), 0), "NOT AVALABLE RN")</f>
        <v/>
      </c>
      <c r="I75" s="3">
        <f>C75*F75*G75</f>
        <v/>
      </c>
      <c r="J75" s="3">
        <f>H75-I75</f>
        <v/>
      </c>
      <c r="K75" s="3">
        <f>K74-J75</f>
        <v/>
      </c>
      <c r="N75" s="35">
        <f>AH74</f>
        <v/>
      </c>
      <c r="O75" s="19">
        <f>VLOOKUP(A75,Curves!$B$3:'Curves'!$D$15,3)/(VLOOKUP(A75,Curves!$B$3:'Curves'!$D$15,2)-(VLOOKUP(A75,Curves!$B$3:'Curves'!$D$15,1)-1))</f>
        <v/>
      </c>
      <c r="P75" s="35">
        <f>MIN(N75,(O75*Inputs!$B$35)*$N$5)</f>
        <v/>
      </c>
      <c r="Q75" s="3">
        <f>IF(ISERROR(Inputs!$B$32*OFFSET(P75,-Inputs!$B$33,0)),0,Inputs!$B$32*OFFSET(P75,-Inputs!$B$33,0))</f>
        <v/>
      </c>
      <c r="R75" s="3">
        <f>IF(ISERROR((1-Inputs!$B$32)*OFFSET(P75,-Inputs!$B$33,0)),0,(1-Inputs!$B$32)*OFFSET(P75,-Inputs!$B$33,0))</f>
        <v/>
      </c>
      <c r="S75" s="35">
        <f>N75-P75</f>
        <v/>
      </c>
      <c r="T75" s="19">
        <f>S75/Inputs!$B$13</f>
        <v/>
      </c>
      <c r="U75" s="19">
        <f>K75/$K$4</f>
        <v/>
      </c>
      <c r="V75" s="11">
        <f>-PMT(AC75*C75,Inputs!$B$20-A75+1,S75)-X75</f>
        <v/>
      </c>
      <c r="W75" s="11">
        <f>IF(A75&lt;Inputs!$B$23-Inputs!$B$24,0,IF(A75&lt;Inputs!$B$22-Inputs!$B$24,S75*AC75/12,IF(ISERROR(-PMT(AC75/12,Inputs!$B$20+1-A75-Inputs!$B$24,S75)),0,-PMT(AC75/12,Inputs!$B$20+1-A75-Inputs!$B$24,S75)+IF(A75=Inputs!$B$21-Inputs!$B$24,AC75+PMT(AC75/12,Inputs!$B$20+1-A75-Inputs!$B$24,S75)+(S75*AC75/12),0))))</f>
        <v/>
      </c>
      <c r="X75" s="3">
        <f>S75*(AC75*C75)</f>
        <v/>
      </c>
      <c r="Y75" s="11">
        <f>W75-X75</f>
        <v/>
      </c>
      <c r="Z75" s="19">
        <f>VLOOKUP(A75,Curves!$B$20:'Curves'!$D$32,3)</f>
        <v/>
      </c>
      <c r="AA75" s="35">
        <f>MIN(S75,S75*(1-(1-Z75)^(1/12)))</f>
        <v/>
      </c>
      <c r="AB75" s="3">
        <f>(N75-P75)*IFERROR((1-U75/U74),0)</f>
        <v/>
      </c>
      <c r="AC75" s="36">
        <f>Inputs!$B$16</f>
        <v/>
      </c>
      <c r="AD75" s="3">
        <f>AC75*C75*(N75-P75)</f>
        <v/>
      </c>
      <c r="AE75" s="11">
        <f>X75+Y75+AA75+Q75</f>
        <v/>
      </c>
      <c r="AF75" s="11">
        <f>X75+V75+AA75+Q75</f>
        <v/>
      </c>
      <c r="AG75" s="19">
        <f>AE75/Inputs!$B$13</f>
        <v/>
      </c>
      <c r="AH75" s="35">
        <f>N75-AA75-AB75-P75</f>
        <v/>
      </c>
      <c r="AJ75" s="19">
        <f>AJ74/(1+(Inputs!$B$19)*C74)</f>
        <v/>
      </c>
      <c r="AK75" s="19">
        <f>AG75*AJ75</f>
        <v/>
      </c>
    </row>
    <row r="76" ht="13" customHeight="1" s="53">
      <c r="A76" s="3">
        <f>A75+1</f>
        <v/>
      </c>
      <c r="B76" s="37">
        <f>EDATE(B75, 1)</f>
        <v/>
      </c>
      <c r="C76" s="3">
        <f>C75</f>
        <v/>
      </c>
      <c r="F76" s="3">
        <f>K75</f>
        <v/>
      </c>
      <c r="G76" s="3">
        <f>IF(Inputs!$B$15="Fixed",G75, "Not Implemented Yet")</f>
        <v/>
      </c>
      <c r="H76" s="3">
        <f>IF(Inputs!$B$15="Fixed", IF(K75&gt;H75, -PMT(G76*C76, 360/Inputs!$D$6, Inputs!$B$13), 0), "NOT AVALABLE RN")</f>
        <v/>
      </c>
      <c r="I76" s="3">
        <f>C76*F76*G76</f>
        <v/>
      </c>
      <c r="J76" s="3">
        <f>H76-I76</f>
        <v/>
      </c>
      <c r="K76" s="3">
        <f>K75-J76</f>
        <v/>
      </c>
      <c r="N76" s="35">
        <f>AH75</f>
        <v/>
      </c>
      <c r="O76" s="19">
        <f>VLOOKUP(A76,Curves!$B$3:'Curves'!$D$15,3)/(VLOOKUP(A76,Curves!$B$3:'Curves'!$D$15,2)-(VLOOKUP(A76,Curves!$B$3:'Curves'!$D$15,1)-1))</f>
        <v/>
      </c>
      <c r="P76" s="35">
        <f>MIN(N76,(O76*Inputs!$B$35)*$N$5)</f>
        <v/>
      </c>
      <c r="Q76" s="3">
        <f>IF(ISERROR(Inputs!$B$32*OFFSET(P76,-Inputs!$B$33,0)),0,Inputs!$B$32*OFFSET(P76,-Inputs!$B$33,0))</f>
        <v/>
      </c>
      <c r="R76" s="3">
        <f>IF(ISERROR((1-Inputs!$B$32)*OFFSET(P76,-Inputs!$B$33,0)),0,(1-Inputs!$B$32)*OFFSET(P76,-Inputs!$B$33,0))</f>
        <v/>
      </c>
      <c r="S76" s="35">
        <f>N76-P76</f>
        <v/>
      </c>
      <c r="T76" s="19">
        <f>S76/Inputs!$B$13</f>
        <v/>
      </c>
      <c r="U76" s="19">
        <f>K76/$K$4</f>
        <v/>
      </c>
      <c r="V76" s="11">
        <f>-PMT(AC76*C76,Inputs!$B$20-A76+1,S76)-X76</f>
        <v/>
      </c>
      <c r="W76" s="11">
        <f>IF(A76&lt;Inputs!$B$23-Inputs!$B$24,0,IF(A76&lt;Inputs!$B$22-Inputs!$B$24,S76*AC76/12,IF(ISERROR(-PMT(AC76/12,Inputs!$B$20+1-A76-Inputs!$B$24,S76)),0,-PMT(AC76/12,Inputs!$B$20+1-A76-Inputs!$B$24,S76)+IF(A76=Inputs!$B$21-Inputs!$B$24,AC76+PMT(AC76/12,Inputs!$B$20+1-A76-Inputs!$B$24,S76)+(S76*AC76/12),0))))</f>
        <v/>
      </c>
      <c r="X76" s="3">
        <f>S76*(AC76*C76)</f>
        <v/>
      </c>
      <c r="Y76" s="11">
        <f>W76-X76</f>
        <v/>
      </c>
      <c r="Z76" s="19">
        <f>VLOOKUP(A76,Curves!$B$20:'Curves'!$D$32,3)</f>
        <v/>
      </c>
      <c r="AA76" s="35">
        <f>MIN(S76,S76*(1-(1-Z76)^(1/12)))</f>
        <v/>
      </c>
      <c r="AB76" s="3">
        <f>(N76-P76)*IFERROR((1-U76/U75),0)</f>
        <v/>
      </c>
      <c r="AC76" s="36">
        <f>Inputs!$B$16</f>
        <v/>
      </c>
      <c r="AD76" s="3">
        <f>AC76*C76*(N76-P76)</f>
        <v/>
      </c>
      <c r="AE76" s="11">
        <f>X76+Y76+AA76+Q76</f>
        <v/>
      </c>
      <c r="AF76" s="11">
        <f>X76+V76+AA76+Q76</f>
        <v/>
      </c>
      <c r="AG76" s="19">
        <f>AE76/Inputs!$B$13</f>
        <v/>
      </c>
      <c r="AH76" s="35">
        <f>N76-AA76-AB76-P76</f>
        <v/>
      </c>
      <c r="AJ76" s="19">
        <f>AJ75/(1+(Inputs!$B$19)*C75)</f>
        <v/>
      </c>
      <c r="AK76" s="19">
        <f>AG76*AJ76</f>
        <v/>
      </c>
    </row>
    <row r="77" ht="13" customHeight="1" s="53">
      <c r="A77" s="3">
        <f>A76+1</f>
        <v/>
      </c>
      <c r="B77" s="37">
        <f>EDATE(B76, 1)</f>
        <v/>
      </c>
      <c r="C77" s="3">
        <f>C76</f>
        <v/>
      </c>
      <c r="F77" s="3">
        <f>K76</f>
        <v/>
      </c>
      <c r="G77" s="3">
        <f>IF(Inputs!$B$15="Fixed",G76, "Not Implemented Yet")</f>
        <v/>
      </c>
      <c r="H77" s="3">
        <f>IF(Inputs!$B$15="Fixed", IF(K76&gt;H76, -PMT(G77*C77, 360/Inputs!$D$6, Inputs!$B$13), 0), "NOT AVALABLE RN")</f>
        <v/>
      </c>
      <c r="I77" s="3">
        <f>C77*F77*G77</f>
        <v/>
      </c>
      <c r="J77" s="3">
        <f>H77-I77</f>
        <v/>
      </c>
      <c r="K77" s="3">
        <f>K76-J77</f>
        <v/>
      </c>
      <c r="N77" s="35">
        <f>AH76</f>
        <v/>
      </c>
      <c r="O77" s="19">
        <f>VLOOKUP(A77,Curves!$B$3:'Curves'!$D$15,3)/(VLOOKUP(A77,Curves!$B$3:'Curves'!$D$15,2)-(VLOOKUP(A77,Curves!$B$3:'Curves'!$D$15,1)-1))</f>
        <v/>
      </c>
      <c r="P77" s="35">
        <f>MIN(N77,(O77*Inputs!$B$35)*$N$5)</f>
        <v/>
      </c>
      <c r="Q77" s="3">
        <f>IF(ISERROR(Inputs!$B$32*OFFSET(P77,-Inputs!$B$33,0)),0,Inputs!$B$32*OFFSET(P77,-Inputs!$B$33,0))</f>
        <v/>
      </c>
      <c r="R77" s="3">
        <f>IF(ISERROR((1-Inputs!$B$32)*OFFSET(P77,-Inputs!$B$33,0)),0,(1-Inputs!$B$32)*OFFSET(P77,-Inputs!$B$33,0))</f>
        <v/>
      </c>
      <c r="S77" s="35">
        <f>N77-P77</f>
        <v/>
      </c>
      <c r="T77" s="19">
        <f>S77/Inputs!$B$13</f>
        <v/>
      </c>
      <c r="U77" s="19">
        <f>K77/$K$4</f>
        <v/>
      </c>
      <c r="V77" s="11">
        <f>-PMT(AC77*C77,Inputs!$B$20-A77+1,S77)-X77</f>
        <v/>
      </c>
      <c r="W77" s="11">
        <f>IF(A77&lt;Inputs!$B$23-Inputs!$B$24,0,IF(A77&lt;Inputs!$B$22-Inputs!$B$24,S77*AC77/12,IF(ISERROR(-PMT(AC77/12,Inputs!$B$20+1-A77-Inputs!$B$24,S77)),0,-PMT(AC77/12,Inputs!$B$20+1-A77-Inputs!$B$24,S77)+IF(A77=Inputs!$B$21-Inputs!$B$24,AC77+PMT(AC77/12,Inputs!$B$20+1-A77-Inputs!$B$24,S77)+(S77*AC77/12),0))))</f>
        <v/>
      </c>
      <c r="X77" s="3">
        <f>S77*(AC77*C77)</f>
        <v/>
      </c>
      <c r="Y77" s="11">
        <f>W77-X77</f>
        <v/>
      </c>
      <c r="Z77" s="19">
        <f>VLOOKUP(A77,Curves!$B$20:'Curves'!$D$32,3)</f>
        <v/>
      </c>
      <c r="AA77" s="35">
        <f>MIN(S77,S77*(1-(1-Z77)^(1/12)))</f>
        <v/>
      </c>
      <c r="AB77" s="3">
        <f>(N77-P77)*IFERROR((1-U77/U76),0)</f>
        <v/>
      </c>
      <c r="AC77" s="36">
        <f>Inputs!$B$16</f>
        <v/>
      </c>
      <c r="AD77" s="3">
        <f>AC77*C77*(N77-P77)</f>
        <v/>
      </c>
      <c r="AE77" s="11">
        <f>X77+Y77+AA77+Q77</f>
        <v/>
      </c>
      <c r="AF77" s="11">
        <f>X77+V77+AA77+Q77</f>
        <v/>
      </c>
      <c r="AG77" s="19">
        <f>AE77/Inputs!$B$13</f>
        <v/>
      </c>
      <c r="AH77" s="35">
        <f>N77-AA77-AB77-P77</f>
        <v/>
      </c>
      <c r="AJ77" s="19">
        <f>AJ76/(1+(Inputs!$B$19)*C76)</f>
        <v/>
      </c>
      <c r="AK77" s="19">
        <f>AG77*AJ77</f>
        <v/>
      </c>
    </row>
    <row r="78" ht="13" customHeight="1" s="53">
      <c r="A78" s="3">
        <f>A77+1</f>
        <v/>
      </c>
      <c r="B78" s="37">
        <f>EDATE(B77, 1)</f>
        <v/>
      </c>
      <c r="C78" s="3">
        <f>C77</f>
        <v/>
      </c>
      <c r="F78" s="3">
        <f>K77</f>
        <v/>
      </c>
      <c r="G78" s="3">
        <f>IF(Inputs!$B$15="Fixed",G77, "Not Implemented Yet")</f>
        <v/>
      </c>
      <c r="H78" s="3">
        <f>IF(Inputs!$B$15="Fixed", IF(K77&gt;H77, -PMT(G78*C78, 360/Inputs!$D$6, Inputs!$B$13), 0), "NOT AVALABLE RN")</f>
        <v/>
      </c>
      <c r="I78" s="3">
        <f>C78*F78*G78</f>
        <v/>
      </c>
      <c r="J78" s="3">
        <f>H78-I78</f>
        <v/>
      </c>
      <c r="K78" s="3">
        <f>K77-J78</f>
        <v/>
      </c>
      <c r="N78" s="35">
        <f>AH77</f>
        <v/>
      </c>
      <c r="O78" s="19">
        <f>VLOOKUP(A78,Curves!$B$3:'Curves'!$D$15,3)/(VLOOKUP(A78,Curves!$B$3:'Curves'!$D$15,2)-(VLOOKUP(A78,Curves!$B$3:'Curves'!$D$15,1)-1))</f>
        <v/>
      </c>
      <c r="P78" s="35">
        <f>MIN(N78,(O78*Inputs!$B$35)*$N$5)</f>
        <v/>
      </c>
      <c r="Q78" s="3">
        <f>IF(ISERROR(Inputs!$B$32*OFFSET(P78,-Inputs!$B$33,0)),0,Inputs!$B$32*OFFSET(P78,-Inputs!$B$33,0))</f>
        <v/>
      </c>
      <c r="R78" s="3">
        <f>IF(ISERROR((1-Inputs!$B$32)*OFFSET(P78,-Inputs!$B$33,0)),0,(1-Inputs!$B$32)*OFFSET(P78,-Inputs!$B$33,0))</f>
        <v/>
      </c>
      <c r="S78" s="35">
        <f>N78-P78</f>
        <v/>
      </c>
      <c r="T78" s="19">
        <f>S78/Inputs!$B$13</f>
        <v/>
      </c>
      <c r="U78" s="19">
        <f>K78/$K$4</f>
        <v/>
      </c>
      <c r="V78" s="11">
        <f>-PMT(AC78*C78,Inputs!$B$20-A78+1,S78)-X78</f>
        <v/>
      </c>
      <c r="W78" s="11">
        <f>IF(A78&lt;Inputs!$B$23-Inputs!$B$24,0,IF(A78&lt;Inputs!$B$22-Inputs!$B$24,S78*AC78/12,IF(ISERROR(-PMT(AC78/12,Inputs!$B$20+1-A78-Inputs!$B$24,S78)),0,-PMT(AC78/12,Inputs!$B$20+1-A78-Inputs!$B$24,S78)+IF(A78=Inputs!$B$21-Inputs!$B$24,AC78+PMT(AC78/12,Inputs!$B$20+1-A78-Inputs!$B$24,S78)+(S78*AC78/12),0))))</f>
        <v/>
      </c>
      <c r="X78" s="3">
        <f>S78*(AC78*C78)</f>
        <v/>
      </c>
      <c r="Y78" s="11">
        <f>W78-X78</f>
        <v/>
      </c>
      <c r="Z78" s="19">
        <f>VLOOKUP(A78,Curves!$B$20:'Curves'!$D$32,3)</f>
        <v/>
      </c>
      <c r="AA78" s="35">
        <f>MIN(S78,S78*(1-(1-Z78)^(1/12)))</f>
        <v/>
      </c>
      <c r="AB78" s="3">
        <f>(N78-P78)*IFERROR((1-U78/U77),0)</f>
        <v/>
      </c>
      <c r="AC78" s="36">
        <f>Inputs!$B$16</f>
        <v/>
      </c>
      <c r="AD78" s="3">
        <f>AC78*C78*(N78-P78)</f>
        <v/>
      </c>
      <c r="AE78" s="11">
        <f>X78+Y78+AA78+Q78</f>
        <v/>
      </c>
      <c r="AF78" s="11">
        <f>X78+V78+AA78+Q78</f>
        <v/>
      </c>
      <c r="AG78" s="19">
        <f>AE78/Inputs!$B$13</f>
        <v/>
      </c>
      <c r="AH78" s="35">
        <f>N78-AA78-AB78-P78</f>
        <v/>
      </c>
      <c r="AJ78" s="19">
        <f>AJ77/(1+(Inputs!$B$19)*C77)</f>
        <v/>
      </c>
      <c r="AK78" s="19">
        <f>AG78*AJ78</f>
        <v/>
      </c>
    </row>
    <row r="79" ht="13" customHeight="1" s="53">
      <c r="A79" s="3">
        <f>A78+1</f>
        <v/>
      </c>
      <c r="B79" s="37">
        <f>EDATE(B78, 1)</f>
        <v/>
      </c>
      <c r="C79" s="3">
        <f>C78</f>
        <v/>
      </c>
      <c r="F79" s="3">
        <f>K78</f>
        <v/>
      </c>
      <c r="G79" s="3">
        <f>IF(Inputs!$B$15="Fixed",G78, "Not Implemented Yet")</f>
        <v/>
      </c>
      <c r="H79" s="3">
        <f>IF(Inputs!$B$15="Fixed", IF(K78&gt;H78, -PMT(G79*C79, 360/Inputs!$D$6, Inputs!$B$13), 0), "NOT AVALABLE RN")</f>
        <v/>
      </c>
      <c r="I79" s="3">
        <f>C79*F79*G79</f>
        <v/>
      </c>
      <c r="J79" s="3">
        <f>H79-I79</f>
        <v/>
      </c>
      <c r="K79" s="3">
        <f>K78-J79</f>
        <v/>
      </c>
      <c r="N79" s="35">
        <f>AH78</f>
        <v/>
      </c>
      <c r="O79" s="19">
        <f>VLOOKUP(A79,Curves!$B$3:'Curves'!$D$15,3)/(VLOOKUP(A79,Curves!$B$3:'Curves'!$D$15,2)-(VLOOKUP(A79,Curves!$B$3:'Curves'!$D$15,1)-1))</f>
        <v/>
      </c>
      <c r="P79" s="35">
        <f>MIN(N79,(O79*Inputs!$B$35)*$N$5)</f>
        <v/>
      </c>
      <c r="Q79" s="3">
        <f>IF(ISERROR(Inputs!$B$32*OFFSET(P79,-Inputs!$B$33,0)),0,Inputs!$B$32*OFFSET(P79,-Inputs!$B$33,0))</f>
        <v/>
      </c>
      <c r="R79" s="3">
        <f>IF(ISERROR((1-Inputs!$B$32)*OFFSET(P79,-Inputs!$B$33,0)),0,(1-Inputs!$B$32)*OFFSET(P79,-Inputs!$B$33,0))</f>
        <v/>
      </c>
      <c r="S79" s="35">
        <f>N79-P79</f>
        <v/>
      </c>
      <c r="T79" s="19">
        <f>S79/Inputs!$B$13</f>
        <v/>
      </c>
      <c r="U79" s="19">
        <f>K79/$K$4</f>
        <v/>
      </c>
      <c r="V79" s="11">
        <f>-PMT(AC79*C79,Inputs!$B$20-A79+1,S79)-X79</f>
        <v/>
      </c>
      <c r="W79" s="11">
        <f>IF(A79&lt;Inputs!$B$23-Inputs!$B$24,0,IF(A79&lt;Inputs!$B$22-Inputs!$B$24,S79*AC79/12,IF(ISERROR(-PMT(AC79/12,Inputs!$B$20+1-A79-Inputs!$B$24,S79)),0,-PMT(AC79/12,Inputs!$B$20+1-A79-Inputs!$B$24,S79)+IF(A79=Inputs!$B$21-Inputs!$B$24,AC79+PMT(AC79/12,Inputs!$B$20+1-A79-Inputs!$B$24,S79)+(S79*AC79/12),0))))</f>
        <v/>
      </c>
      <c r="X79" s="3">
        <f>S79*(AC79*C79)</f>
        <v/>
      </c>
      <c r="Y79" s="11">
        <f>W79-X79</f>
        <v/>
      </c>
      <c r="Z79" s="19">
        <f>VLOOKUP(A79,Curves!$B$20:'Curves'!$D$32,3)</f>
        <v/>
      </c>
      <c r="AA79" s="35">
        <f>MIN(S79,S79*(1-(1-Z79)^(1/12)))</f>
        <v/>
      </c>
      <c r="AB79" s="3">
        <f>(N79-P79)*IFERROR((1-U79/U78),0)</f>
        <v/>
      </c>
      <c r="AC79" s="36">
        <f>Inputs!$B$16</f>
        <v/>
      </c>
      <c r="AD79" s="3">
        <f>AC79*C79*(N79-P79)</f>
        <v/>
      </c>
      <c r="AE79" s="11">
        <f>X79+Y79+AA79+Q79</f>
        <v/>
      </c>
      <c r="AF79" s="11">
        <f>X79+V79+AA79+Q79</f>
        <v/>
      </c>
      <c r="AG79" s="19">
        <f>AE79/Inputs!$B$13</f>
        <v/>
      </c>
      <c r="AH79" s="35">
        <f>N79-AA79-AB79-P79</f>
        <v/>
      </c>
      <c r="AJ79" s="19">
        <f>AJ78/(1+(Inputs!$B$19)*C78)</f>
        <v/>
      </c>
      <c r="AK79" s="19">
        <f>AG79*AJ79</f>
        <v/>
      </c>
    </row>
    <row r="80" ht="13" customHeight="1" s="53">
      <c r="A80" s="3">
        <f>A79+1</f>
        <v/>
      </c>
      <c r="B80" s="37">
        <f>EDATE(B79, 1)</f>
        <v/>
      </c>
      <c r="C80" s="3">
        <f>C79</f>
        <v/>
      </c>
      <c r="F80" s="3">
        <f>K79</f>
        <v/>
      </c>
      <c r="G80" s="3">
        <f>IF(Inputs!$B$15="Fixed",G79, "Not Implemented Yet")</f>
        <v/>
      </c>
      <c r="H80" s="3">
        <f>IF(Inputs!$B$15="Fixed", IF(K79&gt;H79, -PMT(G80*C80, 360/Inputs!$D$6, Inputs!$B$13), 0), "NOT AVALABLE RN")</f>
        <v/>
      </c>
      <c r="I80" s="3">
        <f>C80*F80*G80</f>
        <v/>
      </c>
      <c r="J80" s="3">
        <f>H80-I80</f>
        <v/>
      </c>
      <c r="K80" s="3">
        <f>K79-J80</f>
        <v/>
      </c>
      <c r="N80" s="35">
        <f>AH79</f>
        <v/>
      </c>
      <c r="O80" s="19">
        <f>VLOOKUP(A80,Curves!$B$3:'Curves'!$D$15,3)/(VLOOKUP(A80,Curves!$B$3:'Curves'!$D$15,2)-(VLOOKUP(A80,Curves!$B$3:'Curves'!$D$15,1)-1))</f>
        <v/>
      </c>
      <c r="P80" s="35">
        <f>MIN(N80,(O80*Inputs!$B$35)*$N$5)</f>
        <v/>
      </c>
      <c r="Q80" s="3">
        <f>IF(ISERROR(Inputs!$B$32*OFFSET(P80,-Inputs!$B$33,0)),0,Inputs!$B$32*OFFSET(P80,-Inputs!$B$33,0))</f>
        <v/>
      </c>
      <c r="R80" s="3">
        <f>IF(ISERROR((1-Inputs!$B$32)*OFFSET(P80,-Inputs!$B$33,0)),0,(1-Inputs!$B$32)*OFFSET(P80,-Inputs!$B$33,0))</f>
        <v/>
      </c>
      <c r="S80" s="35">
        <f>N80-P80</f>
        <v/>
      </c>
      <c r="T80" s="19">
        <f>S80/Inputs!$B$13</f>
        <v/>
      </c>
      <c r="U80" s="19">
        <f>K80/$K$4</f>
        <v/>
      </c>
      <c r="V80" s="11">
        <f>-PMT(AC80*C80,Inputs!$B$20-A80+1,S80)-X80</f>
        <v/>
      </c>
      <c r="W80" s="11">
        <f>IF(A80&lt;Inputs!$B$23-Inputs!$B$24,0,IF(A80&lt;Inputs!$B$22-Inputs!$B$24,S80*AC80/12,IF(ISERROR(-PMT(AC80/12,Inputs!$B$20+1-A80-Inputs!$B$24,S80)),0,-PMT(AC80/12,Inputs!$B$20+1-A80-Inputs!$B$24,S80)+IF(A80=Inputs!$B$21-Inputs!$B$24,AC80+PMT(AC80/12,Inputs!$B$20+1-A80-Inputs!$B$24,S80)+(S80*AC80/12),0))))</f>
        <v/>
      </c>
      <c r="X80" s="3">
        <f>S80*(AC80*C80)</f>
        <v/>
      </c>
      <c r="Y80" s="11">
        <f>W80-X80</f>
        <v/>
      </c>
      <c r="Z80" s="19">
        <f>VLOOKUP(A80,Curves!$B$20:'Curves'!$D$32,3)</f>
        <v/>
      </c>
      <c r="AA80" s="35">
        <f>MIN(S80,S80*(1-(1-Z80)^(1/12)))</f>
        <v/>
      </c>
      <c r="AB80" s="3">
        <f>(N80-P80)*IFERROR((1-U80/U79),0)</f>
        <v/>
      </c>
      <c r="AC80" s="36">
        <f>Inputs!$B$16</f>
        <v/>
      </c>
      <c r="AD80" s="3">
        <f>AC80*C80*(N80-P80)</f>
        <v/>
      </c>
      <c r="AE80" s="11">
        <f>X80+Y80+AA80+Q80</f>
        <v/>
      </c>
      <c r="AF80" s="11">
        <f>X80+V80+AA80+Q80</f>
        <v/>
      </c>
      <c r="AG80" s="19">
        <f>AE80/Inputs!$B$13</f>
        <v/>
      </c>
      <c r="AH80" s="35">
        <f>N80-AA80-AB80-P80</f>
        <v/>
      </c>
      <c r="AJ80" s="19">
        <f>AJ79/(1+(Inputs!$B$19)*C79)</f>
        <v/>
      </c>
      <c r="AK80" s="19">
        <f>AG80*AJ80</f>
        <v/>
      </c>
    </row>
    <row r="81" ht="13" customHeight="1" s="53">
      <c r="A81" s="3">
        <f>A80+1</f>
        <v/>
      </c>
      <c r="B81" s="37">
        <f>EDATE(B80, 1)</f>
        <v/>
      </c>
      <c r="C81" s="3">
        <f>C80</f>
        <v/>
      </c>
      <c r="F81" s="3">
        <f>K80</f>
        <v/>
      </c>
      <c r="G81" s="3">
        <f>IF(Inputs!$B$15="Fixed",G80, "Not Implemented Yet")</f>
        <v/>
      </c>
      <c r="H81" s="3">
        <f>IF(Inputs!$B$15="Fixed", IF(K80&gt;H80, -PMT(G81*C81, 360/Inputs!$D$6, Inputs!$B$13), 0), "NOT AVALABLE RN")</f>
        <v/>
      </c>
      <c r="I81" s="3">
        <f>C81*F81*G81</f>
        <v/>
      </c>
      <c r="J81" s="3">
        <f>H81-I81</f>
        <v/>
      </c>
      <c r="K81" s="3">
        <f>K80-J81</f>
        <v/>
      </c>
      <c r="N81" s="35">
        <f>AH80</f>
        <v/>
      </c>
      <c r="O81" s="19">
        <f>VLOOKUP(A81,Curves!$B$3:'Curves'!$D$15,3)/(VLOOKUP(A81,Curves!$B$3:'Curves'!$D$15,2)-(VLOOKUP(A81,Curves!$B$3:'Curves'!$D$15,1)-1))</f>
        <v/>
      </c>
      <c r="P81" s="35">
        <f>MIN(N81,(O81*Inputs!$B$35)*$N$5)</f>
        <v/>
      </c>
      <c r="Q81" s="3">
        <f>IF(ISERROR(Inputs!$B$32*OFFSET(P81,-Inputs!$B$33,0)),0,Inputs!$B$32*OFFSET(P81,-Inputs!$B$33,0))</f>
        <v/>
      </c>
      <c r="R81" s="3">
        <f>IF(ISERROR((1-Inputs!$B$32)*OFFSET(P81,-Inputs!$B$33,0)),0,(1-Inputs!$B$32)*OFFSET(P81,-Inputs!$B$33,0))</f>
        <v/>
      </c>
      <c r="S81" s="35">
        <f>N81-P81</f>
        <v/>
      </c>
      <c r="T81" s="19">
        <f>S81/Inputs!$B$13</f>
        <v/>
      </c>
      <c r="U81" s="19">
        <f>K81/$K$4</f>
        <v/>
      </c>
      <c r="V81" s="11">
        <f>-PMT(AC81*C81,Inputs!$B$20-A81+1,S81)-X81</f>
        <v/>
      </c>
      <c r="W81" s="11">
        <f>IF(A81&lt;Inputs!$B$23-Inputs!$B$24,0,IF(A81&lt;Inputs!$B$22-Inputs!$B$24,S81*AC81/12,IF(ISERROR(-PMT(AC81/12,Inputs!$B$20+1-A81-Inputs!$B$24,S81)),0,-PMT(AC81/12,Inputs!$B$20+1-A81-Inputs!$B$24,S81)+IF(A81=Inputs!$B$21-Inputs!$B$24,AC81+PMT(AC81/12,Inputs!$B$20+1-A81-Inputs!$B$24,S81)+(S81*AC81/12),0))))</f>
        <v/>
      </c>
      <c r="X81" s="3">
        <f>S81*(AC81*C81)</f>
        <v/>
      </c>
      <c r="Y81" s="11">
        <f>W81-X81</f>
        <v/>
      </c>
      <c r="Z81" s="19">
        <f>VLOOKUP(A81,Curves!$B$20:'Curves'!$D$32,3)</f>
        <v/>
      </c>
      <c r="AA81" s="35">
        <f>MIN(S81,S81*(1-(1-Z81)^(1/12)))</f>
        <v/>
      </c>
      <c r="AB81" s="3">
        <f>(N81-P81)*IFERROR((1-U81/U80),0)</f>
        <v/>
      </c>
      <c r="AC81" s="36">
        <f>Inputs!$B$16</f>
        <v/>
      </c>
      <c r="AD81" s="3">
        <f>AC81*C81*(N81-P81)</f>
        <v/>
      </c>
      <c r="AE81" s="11">
        <f>X81+Y81+AA81+Q81</f>
        <v/>
      </c>
      <c r="AF81" s="11">
        <f>X81+V81+AA81+Q81</f>
        <v/>
      </c>
      <c r="AG81" s="19">
        <f>AE81/Inputs!$B$13</f>
        <v/>
      </c>
      <c r="AH81" s="35">
        <f>N81-AA81-AB81-P81</f>
        <v/>
      </c>
      <c r="AJ81" s="19">
        <f>AJ80/(1+(Inputs!$B$19)*C80)</f>
        <v/>
      </c>
      <c r="AK81" s="19">
        <f>AG81*AJ81</f>
        <v/>
      </c>
    </row>
    <row r="82" ht="13" customHeight="1" s="53">
      <c r="A82" s="3">
        <f>A81+1</f>
        <v/>
      </c>
      <c r="B82" s="37">
        <f>EDATE(B81, 1)</f>
        <v/>
      </c>
      <c r="C82" s="3">
        <f>C81</f>
        <v/>
      </c>
      <c r="F82" s="3">
        <f>K81</f>
        <v/>
      </c>
      <c r="G82" s="3">
        <f>IF(Inputs!$B$15="Fixed",G81, "Not Implemented Yet")</f>
        <v/>
      </c>
      <c r="H82" s="3">
        <f>IF(Inputs!$B$15="Fixed", IF(K81&gt;H81, -PMT(G82*C82, 360/Inputs!$D$6, Inputs!$B$13), 0), "NOT AVALABLE RN")</f>
        <v/>
      </c>
      <c r="I82" s="3">
        <f>C82*F82*G82</f>
        <v/>
      </c>
      <c r="J82" s="3">
        <f>H82-I82</f>
        <v/>
      </c>
      <c r="K82" s="3">
        <f>K81-J82</f>
        <v/>
      </c>
      <c r="N82" s="35">
        <f>AH81</f>
        <v/>
      </c>
      <c r="O82" s="19">
        <f>VLOOKUP(A82,Curves!$B$3:'Curves'!$D$15,3)/(VLOOKUP(A82,Curves!$B$3:'Curves'!$D$15,2)-(VLOOKUP(A82,Curves!$B$3:'Curves'!$D$15,1)-1))</f>
        <v/>
      </c>
      <c r="P82" s="35">
        <f>MIN(N82,(O82*Inputs!$B$35)*$N$5)</f>
        <v/>
      </c>
      <c r="Q82" s="3">
        <f>IF(ISERROR(Inputs!$B$32*OFFSET(P82,-Inputs!$B$33,0)),0,Inputs!$B$32*OFFSET(P82,-Inputs!$B$33,0))</f>
        <v/>
      </c>
      <c r="R82" s="3">
        <f>IF(ISERROR((1-Inputs!$B$32)*OFFSET(P82,-Inputs!$B$33,0)),0,(1-Inputs!$B$32)*OFFSET(P82,-Inputs!$B$33,0))</f>
        <v/>
      </c>
      <c r="S82" s="35">
        <f>N82-P82</f>
        <v/>
      </c>
      <c r="T82" s="19">
        <f>S82/Inputs!$B$13</f>
        <v/>
      </c>
      <c r="U82" s="19">
        <f>K82/$K$4</f>
        <v/>
      </c>
      <c r="V82" s="11">
        <f>-PMT(AC82*C82,Inputs!$B$20-A82+1,S82)-X82</f>
        <v/>
      </c>
      <c r="W82" s="11">
        <f>IF(A82&lt;Inputs!$B$23-Inputs!$B$24,0,IF(A82&lt;Inputs!$B$22-Inputs!$B$24,S82*AC82/12,IF(ISERROR(-PMT(AC82/12,Inputs!$B$20+1-A82-Inputs!$B$24,S82)),0,-PMT(AC82/12,Inputs!$B$20+1-A82-Inputs!$B$24,S82)+IF(A82=Inputs!$B$21-Inputs!$B$24,AC82+PMT(AC82/12,Inputs!$B$20+1-A82-Inputs!$B$24,S82)+(S82*AC82/12),0))))</f>
        <v/>
      </c>
      <c r="X82" s="3">
        <f>S82*(AC82*C82)</f>
        <v/>
      </c>
      <c r="Y82" s="11">
        <f>W82-X82</f>
        <v/>
      </c>
      <c r="Z82" s="19">
        <f>VLOOKUP(A82,Curves!$B$20:'Curves'!$D$32,3)</f>
        <v/>
      </c>
      <c r="AA82" s="35">
        <f>MIN(S82,S82*(1-(1-Z82)^(1/12)))</f>
        <v/>
      </c>
      <c r="AB82" s="3">
        <f>(N82-P82)*IFERROR((1-U82/U81),0)</f>
        <v/>
      </c>
      <c r="AC82" s="36">
        <f>Inputs!$B$16</f>
        <v/>
      </c>
      <c r="AD82" s="3">
        <f>AC82*C82*(N82-P82)</f>
        <v/>
      </c>
      <c r="AE82" s="11">
        <f>X82+Y82+AA82+Q82</f>
        <v/>
      </c>
      <c r="AF82" s="11">
        <f>X82+V82+AA82+Q82</f>
        <v/>
      </c>
      <c r="AG82" s="19">
        <f>AE82/Inputs!$B$13</f>
        <v/>
      </c>
      <c r="AH82" s="35">
        <f>N82-AA82-AB82-P82</f>
        <v/>
      </c>
      <c r="AJ82" s="19">
        <f>AJ81/(1+(Inputs!$B$19)*C81)</f>
        <v/>
      </c>
      <c r="AK82" s="19">
        <f>AG82*AJ82</f>
        <v/>
      </c>
    </row>
    <row r="83" ht="13" customHeight="1" s="53">
      <c r="A83" s="3">
        <f>A82+1</f>
        <v/>
      </c>
      <c r="B83" s="37">
        <f>EDATE(B82, 1)</f>
        <v/>
      </c>
      <c r="C83" s="3">
        <f>C82</f>
        <v/>
      </c>
      <c r="F83" s="3">
        <f>K82</f>
        <v/>
      </c>
      <c r="G83" s="3">
        <f>IF(Inputs!$B$15="Fixed",G82, "Not Implemented Yet")</f>
        <v/>
      </c>
      <c r="H83" s="3">
        <f>IF(Inputs!$B$15="Fixed", IF(K82&gt;H82, -PMT(G83*C83, 360/Inputs!$D$6, Inputs!$B$13), 0), "NOT AVALABLE RN")</f>
        <v/>
      </c>
      <c r="I83" s="3">
        <f>C83*F83*G83</f>
        <v/>
      </c>
      <c r="J83" s="3">
        <f>H83-I83</f>
        <v/>
      </c>
      <c r="K83" s="3">
        <f>K82-J83</f>
        <v/>
      </c>
      <c r="N83" s="35">
        <f>AH82</f>
        <v/>
      </c>
      <c r="O83" s="19">
        <f>VLOOKUP(A83,Curves!$B$3:'Curves'!$D$15,3)/(VLOOKUP(A83,Curves!$B$3:'Curves'!$D$15,2)-(VLOOKUP(A83,Curves!$B$3:'Curves'!$D$15,1)-1))</f>
        <v/>
      </c>
      <c r="P83" s="35">
        <f>MIN(N83,(O83*Inputs!$B$35)*$N$5)</f>
        <v/>
      </c>
      <c r="Q83" s="3">
        <f>IF(ISERROR(Inputs!$B$32*OFFSET(P83,-Inputs!$B$33,0)),0,Inputs!$B$32*OFFSET(P83,-Inputs!$B$33,0))</f>
        <v/>
      </c>
      <c r="R83" s="3">
        <f>IF(ISERROR((1-Inputs!$B$32)*OFFSET(P83,-Inputs!$B$33,0)),0,(1-Inputs!$B$32)*OFFSET(P83,-Inputs!$B$33,0))</f>
        <v/>
      </c>
      <c r="S83" s="35">
        <f>N83-P83</f>
        <v/>
      </c>
      <c r="T83" s="19">
        <f>S83/Inputs!$B$13</f>
        <v/>
      </c>
      <c r="U83" s="19">
        <f>K83/$K$4</f>
        <v/>
      </c>
      <c r="V83" s="11">
        <f>-PMT(AC83*C83,Inputs!$B$20-A83+1,S83)-X83</f>
        <v/>
      </c>
      <c r="W83" s="11">
        <f>IF(A83&lt;Inputs!$B$23-Inputs!$B$24,0,IF(A83&lt;Inputs!$B$22-Inputs!$B$24,S83*AC83/12,IF(ISERROR(-PMT(AC83/12,Inputs!$B$20+1-A83-Inputs!$B$24,S83)),0,-PMT(AC83/12,Inputs!$B$20+1-A83-Inputs!$B$24,S83)+IF(A83=Inputs!$B$21-Inputs!$B$24,AC83+PMT(AC83/12,Inputs!$B$20+1-A83-Inputs!$B$24,S83)+(S83*AC83/12),0))))</f>
        <v/>
      </c>
      <c r="X83" s="3">
        <f>S83*(AC83*C83)</f>
        <v/>
      </c>
      <c r="Y83" s="11">
        <f>W83-X83</f>
        <v/>
      </c>
      <c r="Z83" s="19">
        <f>VLOOKUP(A83,Curves!$B$20:'Curves'!$D$32,3)</f>
        <v/>
      </c>
      <c r="AA83" s="35">
        <f>MIN(S83,S83*(1-(1-Z83)^(1/12)))</f>
        <v/>
      </c>
      <c r="AB83" s="3">
        <f>(N83-P83)*IFERROR((1-U83/U82),0)</f>
        <v/>
      </c>
      <c r="AC83" s="36">
        <f>Inputs!$B$16</f>
        <v/>
      </c>
      <c r="AD83" s="3">
        <f>AC83*C83*(N83-P83)</f>
        <v/>
      </c>
      <c r="AE83" s="11">
        <f>X83+Y83+AA83+Q83</f>
        <v/>
      </c>
      <c r="AF83" s="11">
        <f>X83+V83+AA83+Q83</f>
        <v/>
      </c>
      <c r="AG83" s="19">
        <f>AE83/Inputs!$B$13</f>
        <v/>
      </c>
      <c r="AH83" s="35">
        <f>N83-AA83-AB83-P83</f>
        <v/>
      </c>
      <c r="AJ83" s="19">
        <f>AJ82/(1+(Inputs!$B$19)*C82)</f>
        <v/>
      </c>
      <c r="AK83" s="19">
        <f>AG83*AJ83</f>
        <v/>
      </c>
    </row>
    <row r="84" ht="13" customHeight="1" s="53">
      <c r="A84" s="3">
        <f>A83+1</f>
        <v/>
      </c>
      <c r="B84" s="37">
        <f>EDATE(B83, 1)</f>
        <v/>
      </c>
      <c r="C84" s="3">
        <f>C83</f>
        <v/>
      </c>
      <c r="F84" s="3">
        <f>K83</f>
        <v/>
      </c>
      <c r="G84" s="3">
        <f>IF(Inputs!$B$15="Fixed",G83, "Not Implemented Yet")</f>
        <v/>
      </c>
      <c r="H84" s="3">
        <f>IF(Inputs!$B$15="Fixed", IF(K83&gt;H83, -PMT(G84*C84, 360/Inputs!$D$6, Inputs!$B$13), 0), "NOT AVALABLE RN")</f>
        <v/>
      </c>
      <c r="I84" s="3">
        <f>C84*F84*G84</f>
        <v/>
      </c>
      <c r="J84" s="3">
        <f>H84-I84</f>
        <v/>
      </c>
      <c r="K84" s="3">
        <f>K83-J84</f>
        <v/>
      </c>
      <c r="N84" s="35">
        <f>AH83</f>
        <v/>
      </c>
      <c r="O84" s="19">
        <f>VLOOKUP(A84,Curves!$B$3:'Curves'!$D$15,3)/(VLOOKUP(A84,Curves!$B$3:'Curves'!$D$15,2)-(VLOOKUP(A84,Curves!$B$3:'Curves'!$D$15,1)-1))</f>
        <v/>
      </c>
      <c r="P84" s="35">
        <f>MIN(N84,(O84*Inputs!$B$35)*$N$5)</f>
        <v/>
      </c>
      <c r="Q84" s="3">
        <f>IF(ISERROR(Inputs!$B$32*OFFSET(P84,-Inputs!$B$33,0)),0,Inputs!$B$32*OFFSET(P84,-Inputs!$B$33,0))</f>
        <v/>
      </c>
      <c r="R84" s="3">
        <f>IF(ISERROR((1-Inputs!$B$32)*OFFSET(P84,-Inputs!$B$33,0)),0,(1-Inputs!$B$32)*OFFSET(P84,-Inputs!$B$33,0))</f>
        <v/>
      </c>
      <c r="S84" s="35">
        <f>N84-P84</f>
        <v/>
      </c>
      <c r="T84" s="19">
        <f>S84/Inputs!$B$13</f>
        <v/>
      </c>
      <c r="U84" s="19">
        <f>K84/$K$4</f>
        <v/>
      </c>
      <c r="V84" s="11">
        <f>-PMT(AC84*C84,Inputs!$B$20-A84+1,S84)-X84</f>
        <v/>
      </c>
      <c r="W84" s="11">
        <f>IF(A84&lt;Inputs!$B$23-Inputs!$B$24,0,IF(A84&lt;Inputs!$B$22-Inputs!$B$24,S84*AC84/12,IF(ISERROR(-PMT(AC84/12,Inputs!$B$20+1-A84-Inputs!$B$24,S84)),0,-PMT(AC84/12,Inputs!$B$20+1-A84-Inputs!$B$24,S84)+IF(A84=Inputs!$B$21-Inputs!$B$24,AC84+PMT(AC84/12,Inputs!$B$20+1-A84-Inputs!$B$24,S84)+(S84*AC84/12),0))))</f>
        <v/>
      </c>
      <c r="X84" s="3">
        <f>S84*(AC84*C84)</f>
        <v/>
      </c>
      <c r="Y84" s="11">
        <f>W84-X84</f>
        <v/>
      </c>
      <c r="Z84" s="19">
        <f>VLOOKUP(A84,Curves!$B$20:'Curves'!$D$32,3)</f>
        <v/>
      </c>
      <c r="AA84" s="35">
        <f>MIN(S84,S84*(1-(1-Z84)^(1/12)))</f>
        <v/>
      </c>
      <c r="AB84" s="3">
        <f>(N84-P84)*IFERROR((1-U84/U83),0)</f>
        <v/>
      </c>
      <c r="AC84" s="36">
        <f>Inputs!$B$16</f>
        <v/>
      </c>
      <c r="AD84" s="3">
        <f>AC84*C84*(N84-P84)</f>
        <v/>
      </c>
      <c r="AE84" s="11">
        <f>X84+Y84+AA84+Q84</f>
        <v/>
      </c>
      <c r="AF84" s="11">
        <f>X84+V84+AA84+Q84</f>
        <v/>
      </c>
      <c r="AG84" s="19">
        <f>AE84/Inputs!$B$13</f>
        <v/>
      </c>
      <c r="AH84" s="35">
        <f>N84-AA84-AB84-P84</f>
        <v/>
      </c>
      <c r="AJ84" s="19">
        <f>AJ83/(1+(Inputs!$B$19)*C83)</f>
        <v/>
      </c>
      <c r="AK84" s="19">
        <f>AG84*AJ84</f>
        <v/>
      </c>
    </row>
    <row r="85" ht="13" customHeight="1" s="53">
      <c r="A85" s="3">
        <f>A84+1</f>
        <v/>
      </c>
      <c r="B85" s="37">
        <f>EDATE(B84, 1)</f>
        <v/>
      </c>
      <c r="C85" s="3">
        <f>C84</f>
        <v/>
      </c>
      <c r="F85" s="3">
        <f>K84</f>
        <v/>
      </c>
      <c r="G85" s="3">
        <f>IF(Inputs!$B$15="Fixed",G84, "Not Implemented Yet")</f>
        <v/>
      </c>
      <c r="H85" s="3">
        <f>IF(Inputs!$B$15="Fixed", IF(K84&gt;H84, -PMT(G85*C85, 360/Inputs!$D$6, Inputs!$B$13), 0), "NOT AVALABLE RN")</f>
        <v/>
      </c>
      <c r="I85" s="3">
        <f>C85*F85*G85</f>
        <v/>
      </c>
      <c r="J85" s="3">
        <f>H85-I85</f>
        <v/>
      </c>
      <c r="K85" s="3">
        <f>K84-J85</f>
        <v/>
      </c>
      <c r="N85" s="35">
        <f>AH84</f>
        <v/>
      </c>
      <c r="O85" s="19">
        <f>VLOOKUP(A85,Curves!$B$3:'Curves'!$D$15,3)/(VLOOKUP(A85,Curves!$B$3:'Curves'!$D$15,2)-(VLOOKUP(A85,Curves!$B$3:'Curves'!$D$15,1)-1))</f>
        <v/>
      </c>
      <c r="P85" s="35">
        <f>MIN(N85,(O85*Inputs!$B$35)*$N$5)</f>
        <v/>
      </c>
      <c r="Q85" s="3">
        <f>IF(ISERROR(Inputs!$B$32*OFFSET(P85,-Inputs!$B$33,0)),0,Inputs!$B$32*OFFSET(P85,-Inputs!$B$33,0))</f>
        <v/>
      </c>
      <c r="R85" s="3">
        <f>IF(ISERROR((1-Inputs!$B$32)*OFFSET(P85,-Inputs!$B$33,0)),0,(1-Inputs!$B$32)*OFFSET(P85,-Inputs!$B$33,0))</f>
        <v/>
      </c>
      <c r="S85" s="35">
        <f>N85-P85</f>
        <v/>
      </c>
      <c r="T85" s="19">
        <f>S85/Inputs!$B$13</f>
        <v/>
      </c>
      <c r="U85" s="19">
        <f>K85/$K$4</f>
        <v/>
      </c>
      <c r="V85" s="11">
        <f>-PMT(AC85*C85,Inputs!$B$20-A85+1,S85)-X85</f>
        <v/>
      </c>
      <c r="W85" s="11">
        <f>IF(A85&lt;Inputs!$B$23-Inputs!$B$24,0,IF(A85&lt;Inputs!$B$22-Inputs!$B$24,S85*AC85/12,IF(ISERROR(-PMT(AC85/12,Inputs!$B$20+1-A85-Inputs!$B$24,S85)),0,-PMT(AC85/12,Inputs!$B$20+1-A85-Inputs!$B$24,S85)+IF(A85=Inputs!$B$21-Inputs!$B$24,AC85+PMT(AC85/12,Inputs!$B$20+1-A85-Inputs!$B$24,S85)+(S85*AC85/12),0))))</f>
        <v/>
      </c>
      <c r="X85" s="3">
        <f>S85*(AC85*C85)</f>
        <v/>
      </c>
      <c r="Y85" s="11">
        <f>W85-X85</f>
        <v/>
      </c>
      <c r="Z85" s="19">
        <f>VLOOKUP(A85,Curves!$B$20:'Curves'!$D$32,3)</f>
        <v/>
      </c>
      <c r="AA85" s="35">
        <f>MIN(S85,S85*(1-(1-Z85)^(1/12)))</f>
        <v/>
      </c>
      <c r="AB85" s="3">
        <f>(N85-P85)*IFERROR((1-U85/U84),0)</f>
        <v/>
      </c>
      <c r="AC85" s="36">
        <f>Inputs!$B$16</f>
        <v/>
      </c>
      <c r="AD85" s="3">
        <f>AC85*C85*(N85-P85)</f>
        <v/>
      </c>
      <c r="AE85" s="11">
        <f>X85+Y85+AA85+Q85</f>
        <v/>
      </c>
      <c r="AF85" s="11">
        <f>X85+V85+AA85+Q85</f>
        <v/>
      </c>
      <c r="AG85" s="19">
        <f>AE85/Inputs!$B$13</f>
        <v/>
      </c>
      <c r="AH85" s="35">
        <f>N85-AA85-AB85-P85</f>
        <v/>
      </c>
      <c r="AJ85" s="19">
        <f>AJ84/(1+(Inputs!$B$19)*C84)</f>
        <v/>
      </c>
      <c r="AK85" s="19">
        <f>AG85*AJ85</f>
        <v/>
      </c>
    </row>
    <row r="86" ht="13" customHeight="1" s="53">
      <c r="A86" s="3">
        <f>A85+1</f>
        <v/>
      </c>
      <c r="B86" s="37">
        <f>EDATE(B85, 1)</f>
        <v/>
      </c>
      <c r="C86" s="3">
        <f>C85</f>
        <v/>
      </c>
      <c r="F86" s="3">
        <f>K85</f>
        <v/>
      </c>
      <c r="G86" s="3">
        <f>IF(Inputs!$B$15="Fixed",G85, "Not Implemented Yet")</f>
        <v/>
      </c>
      <c r="H86" s="3">
        <f>IF(Inputs!$B$15="Fixed", IF(K85&gt;H85, -PMT(G86*C86, 360/Inputs!$D$6, Inputs!$B$13), 0), "NOT AVALABLE RN")</f>
        <v/>
      </c>
      <c r="I86" s="3">
        <f>C86*F86*G86</f>
        <v/>
      </c>
      <c r="J86" s="3">
        <f>H86-I86</f>
        <v/>
      </c>
      <c r="K86" s="3">
        <f>K85-J86</f>
        <v/>
      </c>
      <c r="N86" s="35">
        <f>AH85</f>
        <v/>
      </c>
      <c r="O86" s="19">
        <f>VLOOKUP(A86,Curves!$B$3:'Curves'!$D$15,3)/(VLOOKUP(A86,Curves!$B$3:'Curves'!$D$15,2)-(VLOOKUP(A86,Curves!$B$3:'Curves'!$D$15,1)-1))</f>
        <v/>
      </c>
      <c r="P86" s="35">
        <f>MIN(N86,(O86*Inputs!$B$35)*$N$5)</f>
        <v/>
      </c>
      <c r="Q86" s="3">
        <f>IF(ISERROR(Inputs!$B$32*OFFSET(P86,-Inputs!$B$33,0)),0,Inputs!$B$32*OFFSET(P86,-Inputs!$B$33,0))</f>
        <v/>
      </c>
      <c r="R86" s="3">
        <f>IF(ISERROR((1-Inputs!$B$32)*OFFSET(P86,-Inputs!$B$33,0)),0,(1-Inputs!$B$32)*OFFSET(P86,-Inputs!$B$33,0))</f>
        <v/>
      </c>
      <c r="S86" s="35">
        <f>N86-P86</f>
        <v/>
      </c>
      <c r="T86" s="19">
        <f>S86/Inputs!$B$13</f>
        <v/>
      </c>
      <c r="U86" s="19">
        <f>K86/$K$4</f>
        <v/>
      </c>
      <c r="V86" s="11">
        <f>-PMT(AC86*C86,Inputs!$B$20-A86+1,S86)-X86</f>
        <v/>
      </c>
      <c r="W86" s="11">
        <f>IF(A86&lt;Inputs!$B$23-Inputs!$B$24,0,IF(A86&lt;Inputs!$B$22-Inputs!$B$24,S86*AC86/12,IF(ISERROR(-PMT(AC86/12,Inputs!$B$20+1-A86-Inputs!$B$24,S86)),0,-PMT(AC86/12,Inputs!$B$20+1-A86-Inputs!$B$24,S86)+IF(A86=Inputs!$B$21-Inputs!$B$24,AC86+PMT(AC86/12,Inputs!$B$20+1-A86-Inputs!$B$24,S86)+(S86*AC86/12),0))))</f>
        <v/>
      </c>
      <c r="X86" s="3">
        <f>S86*(AC86*C86)</f>
        <v/>
      </c>
      <c r="Y86" s="11">
        <f>W86-X86</f>
        <v/>
      </c>
      <c r="Z86" s="19">
        <f>VLOOKUP(A86,Curves!$B$20:'Curves'!$D$32,3)</f>
        <v/>
      </c>
      <c r="AA86" s="35">
        <f>MIN(S86,S86*(1-(1-Z86)^(1/12)))</f>
        <v/>
      </c>
      <c r="AB86" s="3">
        <f>(N86-P86)*IFERROR((1-U86/U85),0)</f>
        <v/>
      </c>
      <c r="AC86" s="36">
        <f>Inputs!$B$16</f>
        <v/>
      </c>
      <c r="AD86" s="3">
        <f>AC86*C86*(N86-P86)</f>
        <v/>
      </c>
      <c r="AE86" s="11">
        <f>X86+Y86+AA86+Q86</f>
        <v/>
      </c>
      <c r="AF86" s="11">
        <f>X86+V86+AA86+Q86</f>
        <v/>
      </c>
      <c r="AG86" s="19">
        <f>AE86/Inputs!$B$13</f>
        <v/>
      </c>
      <c r="AH86" s="35">
        <f>N86-AA86-AB86-P86</f>
        <v/>
      </c>
      <c r="AJ86" s="19">
        <f>AJ85/(1+(Inputs!$B$19)*C85)</f>
        <v/>
      </c>
      <c r="AK86" s="19">
        <f>AG86*AJ86</f>
        <v/>
      </c>
    </row>
    <row r="87" ht="13" customHeight="1" s="53">
      <c r="A87" s="3">
        <f>A86+1</f>
        <v/>
      </c>
      <c r="B87" s="37">
        <f>EDATE(B86, 1)</f>
        <v/>
      </c>
      <c r="C87" s="3">
        <f>C86</f>
        <v/>
      </c>
      <c r="F87" s="3">
        <f>K86</f>
        <v/>
      </c>
      <c r="G87" s="3">
        <f>IF(Inputs!$B$15="Fixed",G86, "Not Implemented Yet")</f>
        <v/>
      </c>
      <c r="H87" s="3">
        <f>IF(Inputs!$B$15="Fixed", IF(K86&gt;H86, -PMT(G87*C87, 360/Inputs!$D$6, Inputs!$B$13), 0), "NOT AVALABLE RN")</f>
        <v/>
      </c>
      <c r="I87" s="3">
        <f>C87*F87*G87</f>
        <v/>
      </c>
      <c r="J87" s="3">
        <f>H87-I87</f>
        <v/>
      </c>
      <c r="K87" s="3">
        <f>K86-J87</f>
        <v/>
      </c>
      <c r="N87" s="35">
        <f>AH86</f>
        <v/>
      </c>
      <c r="O87" s="19">
        <f>VLOOKUP(A87,Curves!$B$3:'Curves'!$D$15,3)/(VLOOKUP(A87,Curves!$B$3:'Curves'!$D$15,2)-(VLOOKUP(A87,Curves!$B$3:'Curves'!$D$15,1)-1))</f>
        <v/>
      </c>
      <c r="P87" s="35">
        <f>MIN(N87,(O87*Inputs!$B$35)*$N$5)</f>
        <v/>
      </c>
      <c r="Q87" s="3">
        <f>IF(ISERROR(Inputs!$B$32*OFFSET(P87,-Inputs!$B$33,0)),0,Inputs!$B$32*OFFSET(P87,-Inputs!$B$33,0))</f>
        <v/>
      </c>
      <c r="R87" s="3">
        <f>IF(ISERROR((1-Inputs!$B$32)*OFFSET(P87,-Inputs!$B$33,0)),0,(1-Inputs!$B$32)*OFFSET(P87,-Inputs!$B$33,0))</f>
        <v/>
      </c>
      <c r="S87" s="35">
        <f>N87-P87</f>
        <v/>
      </c>
      <c r="T87" s="19">
        <f>S87/Inputs!$B$13</f>
        <v/>
      </c>
      <c r="U87" s="19">
        <f>K87/$K$4</f>
        <v/>
      </c>
      <c r="V87" s="11">
        <f>-PMT(AC87*C87,Inputs!$B$20-A87+1,S87)-X87</f>
        <v/>
      </c>
      <c r="W87" s="11">
        <f>IF(A87&lt;Inputs!$B$23-Inputs!$B$24,0,IF(A87&lt;Inputs!$B$22-Inputs!$B$24,S87*AC87/12,IF(ISERROR(-PMT(AC87/12,Inputs!$B$20+1-A87-Inputs!$B$24,S87)),0,-PMT(AC87/12,Inputs!$B$20+1-A87-Inputs!$B$24,S87)+IF(A87=Inputs!$B$21-Inputs!$B$24,AC87+PMT(AC87/12,Inputs!$B$20+1-A87-Inputs!$B$24,S87)+(S87*AC87/12),0))))</f>
        <v/>
      </c>
      <c r="X87" s="3">
        <f>S87*(AC87*C87)</f>
        <v/>
      </c>
      <c r="Y87" s="11">
        <f>W87-X87</f>
        <v/>
      </c>
      <c r="Z87" s="19">
        <f>VLOOKUP(A87,Curves!$B$20:'Curves'!$D$32,3)</f>
        <v/>
      </c>
      <c r="AA87" s="35">
        <f>MIN(S87,S87*(1-(1-Z87)^(1/12)))</f>
        <v/>
      </c>
      <c r="AB87" s="3">
        <f>(N87-P87)*IFERROR((1-U87/U86),0)</f>
        <v/>
      </c>
      <c r="AC87" s="36">
        <f>Inputs!$B$16</f>
        <v/>
      </c>
      <c r="AD87" s="3">
        <f>AC87*C87*(N87-P87)</f>
        <v/>
      </c>
      <c r="AE87" s="11">
        <f>X87+Y87+AA87+Q87</f>
        <v/>
      </c>
      <c r="AF87" s="11">
        <f>X87+V87+AA87+Q87</f>
        <v/>
      </c>
      <c r="AG87" s="19">
        <f>AE87/Inputs!$B$13</f>
        <v/>
      </c>
      <c r="AH87" s="35">
        <f>N87-AA87-AB87-P87</f>
        <v/>
      </c>
      <c r="AJ87" s="19">
        <f>AJ86/(1+(Inputs!$B$19)*C86)</f>
        <v/>
      </c>
      <c r="AK87" s="19">
        <f>AG87*AJ87</f>
        <v/>
      </c>
    </row>
    <row r="88" ht="13" customHeight="1" s="53">
      <c r="A88" s="3">
        <f>A87+1</f>
        <v/>
      </c>
      <c r="B88" s="37">
        <f>EDATE(B87, 1)</f>
        <v/>
      </c>
      <c r="C88" s="3">
        <f>C87</f>
        <v/>
      </c>
      <c r="F88" s="3">
        <f>K87</f>
        <v/>
      </c>
      <c r="G88" s="3">
        <f>IF(Inputs!$B$15="Fixed",G87, "Not Implemented Yet")</f>
        <v/>
      </c>
      <c r="H88" s="3">
        <f>IF(Inputs!$B$15="Fixed", IF(K87&gt;H87, -PMT(G88*C88, 360/Inputs!$D$6, Inputs!$B$13), 0), "NOT AVALABLE RN")</f>
        <v/>
      </c>
      <c r="I88" s="3">
        <f>C88*F88*G88</f>
        <v/>
      </c>
      <c r="J88" s="3">
        <f>H88-I88</f>
        <v/>
      </c>
      <c r="K88" s="3">
        <f>K87-J88</f>
        <v/>
      </c>
      <c r="N88" s="35">
        <f>AH87</f>
        <v/>
      </c>
      <c r="O88" s="19">
        <f>VLOOKUP(A88,Curves!$B$3:'Curves'!$D$15,3)/(VLOOKUP(A88,Curves!$B$3:'Curves'!$D$15,2)-(VLOOKUP(A88,Curves!$B$3:'Curves'!$D$15,1)-1))</f>
        <v/>
      </c>
      <c r="P88" s="35">
        <f>MIN(N88,(O88*Inputs!$B$35)*$N$5)</f>
        <v/>
      </c>
      <c r="Q88" s="3">
        <f>IF(ISERROR(Inputs!$B$32*OFFSET(P88,-Inputs!$B$33,0)),0,Inputs!$B$32*OFFSET(P88,-Inputs!$B$33,0))</f>
        <v/>
      </c>
      <c r="R88" s="3">
        <f>IF(ISERROR((1-Inputs!$B$32)*OFFSET(P88,-Inputs!$B$33,0)),0,(1-Inputs!$B$32)*OFFSET(P88,-Inputs!$B$33,0))</f>
        <v/>
      </c>
      <c r="S88" s="35">
        <f>N88-P88</f>
        <v/>
      </c>
      <c r="T88" s="19">
        <f>S88/Inputs!$B$13</f>
        <v/>
      </c>
      <c r="U88" s="19">
        <f>K88/$K$4</f>
        <v/>
      </c>
      <c r="V88" s="11">
        <f>-PMT(AC88*C88,Inputs!$B$20-A88+1,S88)-X88</f>
        <v/>
      </c>
      <c r="W88" s="11">
        <f>IF(A88&lt;Inputs!$B$23-Inputs!$B$24,0,IF(A88&lt;Inputs!$B$22-Inputs!$B$24,S88*AC88/12,IF(ISERROR(-PMT(AC88/12,Inputs!$B$20+1-A88-Inputs!$B$24,S88)),0,-PMT(AC88/12,Inputs!$B$20+1-A88-Inputs!$B$24,S88)+IF(A88=Inputs!$B$21-Inputs!$B$24,AC88+PMT(AC88/12,Inputs!$B$20+1-A88-Inputs!$B$24,S88)+(S88*AC88/12),0))))</f>
        <v/>
      </c>
      <c r="X88" s="3">
        <f>S88*(AC88*C88)</f>
        <v/>
      </c>
      <c r="Y88" s="11">
        <f>W88-X88</f>
        <v/>
      </c>
      <c r="Z88" s="19">
        <f>VLOOKUP(A88,Curves!$B$20:'Curves'!$D$32,3)</f>
        <v/>
      </c>
      <c r="AA88" s="35">
        <f>MIN(S88,S88*(1-(1-Z88)^(1/12)))</f>
        <v/>
      </c>
      <c r="AB88" s="3">
        <f>(N88-P88)*IFERROR((1-U88/U87),0)</f>
        <v/>
      </c>
      <c r="AC88" s="36">
        <f>Inputs!$B$16</f>
        <v/>
      </c>
      <c r="AD88" s="3">
        <f>AC88*C88*(N88-P88)</f>
        <v/>
      </c>
      <c r="AE88" s="11">
        <f>X88+Y88+AA88+Q88</f>
        <v/>
      </c>
      <c r="AF88" s="11">
        <f>X88+V88+AA88+Q88</f>
        <v/>
      </c>
      <c r="AG88" s="19">
        <f>AE88/Inputs!$B$13</f>
        <v/>
      </c>
      <c r="AH88" s="35">
        <f>N88-AA88-AB88-P88</f>
        <v/>
      </c>
      <c r="AJ88" s="19">
        <f>AJ87/(1+(Inputs!$B$19)*C87)</f>
        <v/>
      </c>
      <c r="AK88" s="19">
        <f>AG88*AJ88</f>
        <v/>
      </c>
    </row>
    <row r="89" ht="13" customHeight="1" s="53">
      <c r="A89" s="3">
        <f>A88+1</f>
        <v/>
      </c>
      <c r="B89" s="37">
        <f>EDATE(B88, 1)</f>
        <v/>
      </c>
      <c r="C89" s="3">
        <f>C88</f>
        <v/>
      </c>
      <c r="F89" s="3">
        <f>K88</f>
        <v/>
      </c>
      <c r="G89" s="3">
        <f>IF(Inputs!$B$15="Fixed",G88, "Not Implemented Yet")</f>
        <v/>
      </c>
      <c r="H89" s="3">
        <f>IF(Inputs!$B$15="Fixed", IF(K88&gt;H88, -PMT(G89*C89, 360/Inputs!$D$6, Inputs!$B$13), 0), "NOT AVALABLE RN")</f>
        <v/>
      </c>
      <c r="I89" s="3">
        <f>C89*F89*G89</f>
        <v/>
      </c>
      <c r="J89" s="3">
        <f>H89-I89</f>
        <v/>
      </c>
      <c r="K89" s="3">
        <f>K88-J89</f>
        <v/>
      </c>
      <c r="N89" s="35">
        <f>AH88</f>
        <v/>
      </c>
      <c r="O89" s="19">
        <f>VLOOKUP(A89,Curves!$B$3:'Curves'!$D$15,3)/(VLOOKUP(A89,Curves!$B$3:'Curves'!$D$15,2)-(VLOOKUP(A89,Curves!$B$3:'Curves'!$D$15,1)-1))</f>
        <v/>
      </c>
      <c r="P89" s="35">
        <f>MIN(N89,(O89*Inputs!$B$35)*$N$5)</f>
        <v/>
      </c>
      <c r="Q89" s="3">
        <f>IF(ISERROR(Inputs!$B$32*OFFSET(P89,-Inputs!$B$33,0)),0,Inputs!$B$32*OFFSET(P89,-Inputs!$B$33,0))</f>
        <v/>
      </c>
      <c r="R89" s="3">
        <f>IF(ISERROR((1-Inputs!$B$32)*OFFSET(P89,-Inputs!$B$33,0)),0,(1-Inputs!$B$32)*OFFSET(P89,-Inputs!$B$33,0))</f>
        <v/>
      </c>
      <c r="S89" s="35">
        <f>N89-P89</f>
        <v/>
      </c>
      <c r="T89" s="19">
        <f>S89/Inputs!$B$13</f>
        <v/>
      </c>
      <c r="U89" s="19">
        <f>K89/$K$4</f>
        <v/>
      </c>
      <c r="V89" s="11">
        <f>-PMT(AC89*C89,Inputs!$B$20-A89+1,S89)-X89</f>
        <v/>
      </c>
      <c r="W89" s="11">
        <f>IF(A89&lt;Inputs!$B$23-Inputs!$B$24,0,IF(A89&lt;Inputs!$B$22-Inputs!$B$24,S89*AC89/12,IF(ISERROR(-PMT(AC89/12,Inputs!$B$20+1-A89-Inputs!$B$24,S89)),0,-PMT(AC89/12,Inputs!$B$20+1-A89-Inputs!$B$24,S89)+IF(A89=Inputs!$B$21-Inputs!$B$24,AC89+PMT(AC89/12,Inputs!$B$20+1-A89-Inputs!$B$24,S89)+(S89*AC89/12),0))))</f>
        <v/>
      </c>
      <c r="X89" s="3">
        <f>S89*(AC89*C89)</f>
        <v/>
      </c>
      <c r="Y89" s="11">
        <f>W89-X89</f>
        <v/>
      </c>
      <c r="Z89" s="19">
        <f>VLOOKUP(A89,Curves!$B$20:'Curves'!$D$32,3)</f>
        <v/>
      </c>
      <c r="AA89" s="35">
        <f>MIN(S89,S89*(1-(1-Z89)^(1/12)))</f>
        <v/>
      </c>
      <c r="AB89" s="3">
        <f>(N89-P89)*IFERROR((1-U89/U88),0)</f>
        <v/>
      </c>
      <c r="AC89" s="36">
        <f>Inputs!$B$16</f>
        <v/>
      </c>
      <c r="AD89" s="3">
        <f>AC89*C89*(N89-P89)</f>
        <v/>
      </c>
      <c r="AE89" s="11">
        <f>X89+Y89+AA89+Q89</f>
        <v/>
      </c>
      <c r="AF89" s="11">
        <f>X89+V89+AA89+Q89</f>
        <v/>
      </c>
      <c r="AG89" s="19">
        <f>AE89/Inputs!$B$13</f>
        <v/>
      </c>
      <c r="AH89" s="35">
        <f>N89-AA89-AB89-P89</f>
        <v/>
      </c>
      <c r="AJ89" s="19">
        <f>AJ88/(1+(Inputs!$B$19)*C88)</f>
        <v/>
      </c>
      <c r="AK89" s="19">
        <f>AG89*AJ89</f>
        <v/>
      </c>
    </row>
    <row r="90" ht="13" customHeight="1" s="53">
      <c r="A90" s="3">
        <f>A89+1</f>
        <v/>
      </c>
      <c r="B90" s="37">
        <f>EDATE(B89, 1)</f>
        <v/>
      </c>
      <c r="C90" s="3">
        <f>C89</f>
        <v/>
      </c>
      <c r="F90" s="3">
        <f>K89</f>
        <v/>
      </c>
      <c r="G90" s="3">
        <f>IF(Inputs!$B$15="Fixed",G89, "Not Implemented Yet")</f>
        <v/>
      </c>
      <c r="H90" s="3">
        <f>IF(Inputs!$B$15="Fixed", IF(K89&gt;H89, -PMT(G90*C90, 360/Inputs!$D$6, Inputs!$B$13), 0), "NOT AVALABLE RN")</f>
        <v/>
      </c>
      <c r="I90" s="3">
        <f>C90*F90*G90</f>
        <v/>
      </c>
      <c r="J90" s="3">
        <f>H90-I90</f>
        <v/>
      </c>
      <c r="K90" s="3">
        <f>K89-J90</f>
        <v/>
      </c>
      <c r="N90" s="35">
        <f>AH89</f>
        <v/>
      </c>
      <c r="O90" s="19">
        <f>VLOOKUP(A90,Curves!$B$3:'Curves'!$D$15,3)/(VLOOKUP(A90,Curves!$B$3:'Curves'!$D$15,2)-(VLOOKUP(A90,Curves!$B$3:'Curves'!$D$15,1)-1))</f>
        <v/>
      </c>
      <c r="P90" s="35">
        <f>MIN(N90,(O90*Inputs!$B$35)*$N$5)</f>
        <v/>
      </c>
      <c r="Q90" s="3">
        <f>IF(ISERROR(Inputs!$B$32*OFFSET(P90,-Inputs!$B$33,0)),0,Inputs!$B$32*OFFSET(P90,-Inputs!$B$33,0))</f>
        <v/>
      </c>
      <c r="R90" s="3">
        <f>IF(ISERROR((1-Inputs!$B$32)*OFFSET(P90,-Inputs!$B$33,0)),0,(1-Inputs!$B$32)*OFFSET(P90,-Inputs!$B$33,0))</f>
        <v/>
      </c>
      <c r="S90" s="35">
        <f>N90-P90</f>
        <v/>
      </c>
      <c r="T90" s="19">
        <f>S90/Inputs!$B$13</f>
        <v/>
      </c>
      <c r="U90" s="19">
        <f>K90/$K$4</f>
        <v/>
      </c>
      <c r="V90" s="11">
        <f>-PMT(AC90*C90,Inputs!$B$20-A90+1,S90)-X90</f>
        <v/>
      </c>
      <c r="W90" s="11">
        <f>IF(A90&lt;Inputs!$B$23-Inputs!$B$24,0,IF(A90&lt;Inputs!$B$22-Inputs!$B$24,S90*AC90/12,IF(ISERROR(-PMT(AC90/12,Inputs!$B$20+1-A90-Inputs!$B$24,S90)),0,-PMT(AC90/12,Inputs!$B$20+1-A90-Inputs!$B$24,S90)+IF(A90=Inputs!$B$21-Inputs!$B$24,AC90+PMT(AC90/12,Inputs!$B$20+1-A90-Inputs!$B$24,S90)+(S90*AC90/12),0))))</f>
        <v/>
      </c>
      <c r="X90" s="3">
        <f>S90*(AC90*C90)</f>
        <v/>
      </c>
      <c r="Y90" s="11">
        <f>W90-X90</f>
        <v/>
      </c>
      <c r="Z90" s="19">
        <f>VLOOKUP(A90,Curves!$B$20:'Curves'!$D$32,3)</f>
        <v/>
      </c>
      <c r="AA90" s="35">
        <f>MIN(S90,S90*(1-(1-Z90)^(1/12)))</f>
        <v/>
      </c>
      <c r="AB90" s="3">
        <f>(N90-P90)*IFERROR((1-U90/U89),0)</f>
        <v/>
      </c>
      <c r="AC90" s="36">
        <f>Inputs!$B$16</f>
        <v/>
      </c>
      <c r="AD90" s="3">
        <f>AC90*C90*(N90-P90)</f>
        <v/>
      </c>
      <c r="AE90" s="11">
        <f>X90+Y90+AA90+Q90</f>
        <v/>
      </c>
      <c r="AF90" s="11">
        <f>X90+V90+AA90+Q90</f>
        <v/>
      </c>
      <c r="AG90" s="19">
        <f>AE90/Inputs!$B$13</f>
        <v/>
      </c>
      <c r="AH90" s="35">
        <f>N90-AA90-AB90-P90</f>
        <v/>
      </c>
      <c r="AJ90" s="19">
        <f>AJ89/(1+(Inputs!$B$19)*C89)</f>
        <v/>
      </c>
      <c r="AK90" s="19">
        <f>AG90*AJ90</f>
        <v/>
      </c>
    </row>
    <row r="91" ht="13" customHeight="1" s="53">
      <c r="A91" s="3">
        <f>A90+1</f>
        <v/>
      </c>
      <c r="B91" s="37">
        <f>EDATE(B90, 1)</f>
        <v/>
      </c>
      <c r="C91" s="3">
        <f>C90</f>
        <v/>
      </c>
      <c r="F91" s="3">
        <f>K90</f>
        <v/>
      </c>
      <c r="G91" s="3">
        <f>IF(Inputs!$B$15="Fixed",G90, "Not Implemented Yet")</f>
        <v/>
      </c>
      <c r="H91" s="3">
        <f>IF(Inputs!$B$15="Fixed", IF(K90&gt;H90, -PMT(G91*C91, 360/Inputs!$D$6, Inputs!$B$13), 0), "NOT AVALABLE RN")</f>
        <v/>
      </c>
      <c r="I91" s="3">
        <f>C91*F91*G91</f>
        <v/>
      </c>
      <c r="J91" s="3">
        <f>H91-I91</f>
        <v/>
      </c>
      <c r="K91" s="3">
        <f>K90-J91</f>
        <v/>
      </c>
      <c r="N91" s="35">
        <f>AH90</f>
        <v/>
      </c>
      <c r="O91" s="19">
        <f>VLOOKUP(A91,Curves!$B$3:'Curves'!$D$15,3)/(VLOOKUP(A91,Curves!$B$3:'Curves'!$D$15,2)-(VLOOKUP(A91,Curves!$B$3:'Curves'!$D$15,1)-1))</f>
        <v/>
      </c>
      <c r="P91" s="35">
        <f>MIN(N91,(O91*Inputs!$B$35)*$N$5)</f>
        <v/>
      </c>
      <c r="Q91" s="3">
        <f>IF(ISERROR(Inputs!$B$32*OFFSET(P91,-Inputs!$B$33,0)),0,Inputs!$B$32*OFFSET(P91,-Inputs!$B$33,0))</f>
        <v/>
      </c>
      <c r="R91" s="3">
        <f>IF(ISERROR((1-Inputs!$B$32)*OFFSET(P91,-Inputs!$B$33,0)),0,(1-Inputs!$B$32)*OFFSET(P91,-Inputs!$B$33,0))</f>
        <v/>
      </c>
      <c r="S91" s="35">
        <f>N91-P91</f>
        <v/>
      </c>
      <c r="T91" s="19">
        <f>S91/Inputs!$B$13</f>
        <v/>
      </c>
      <c r="U91" s="19">
        <f>K91/$K$4</f>
        <v/>
      </c>
      <c r="V91" s="11">
        <f>-PMT(AC91*C91,Inputs!$B$20-A91+1,S91)-X91</f>
        <v/>
      </c>
      <c r="W91" s="11">
        <f>IF(A91&lt;Inputs!$B$23-Inputs!$B$24,0,IF(A91&lt;Inputs!$B$22-Inputs!$B$24,S91*AC91/12,IF(ISERROR(-PMT(AC91/12,Inputs!$B$20+1-A91-Inputs!$B$24,S91)),0,-PMT(AC91/12,Inputs!$B$20+1-A91-Inputs!$B$24,S91)+IF(A91=Inputs!$B$21-Inputs!$B$24,AC91+PMT(AC91/12,Inputs!$B$20+1-A91-Inputs!$B$24,S91)+(S91*AC91/12),0))))</f>
        <v/>
      </c>
      <c r="X91" s="3">
        <f>S91*(AC91*C91)</f>
        <v/>
      </c>
      <c r="Y91" s="11">
        <f>W91-X91</f>
        <v/>
      </c>
      <c r="Z91" s="19">
        <f>VLOOKUP(A91,Curves!$B$20:'Curves'!$D$32,3)</f>
        <v/>
      </c>
      <c r="AA91" s="35">
        <f>MIN(S91,S91*(1-(1-Z91)^(1/12)))</f>
        <v/>
      </c>
      <c r="AB91" s="3">
        <f>(N91-P91)*IFERROR((1-U91/U90),0)</f>
        <v/>
      </c>
      <c r="AC91" s="36">
        <f>Inputs!$B$16</f>
        <v/>
      </c>
      <c r="AD91" s="3">
        <f>AC91*C91*(N91-P91)</f>
        <v/>
      </c>
      <c r="AE91" s="11">
        <f>X91+Y91+AA91+Q91</f>
        <v/>
      </c>
      <c r="AF91" s="11">
        <f>X91+V91+AA91+Q91</f>
        <v/>
      </c>
      <c r="AG91" s="19">
        <f>AE91/Inputs!$B$13</f>
        <v/>
      </c>
      <c r="AH91" s="35">
        <f>N91-AA91-AB91-P91</f>
        <v/>
      </c>
      <c r="AJ91" s="19">
        <f>AJ90/(1+(Inputs!$B$19)*C90)</f>
        <v/>
      </c>
      <c r="AK91" s="19">
        <f>AG91*AJ91</f>
        <v/>
      </c>
    </row>
    <row r="92" ht="13" customHeight="1" s="53">
      <c r="A92" s="3">
        <f>A91+1</f>
        <v/>
      </c>
      <c r="B92" s="37">
        <f>EDATE(B91, 1)</f>
        <v/>
      </c>
      <c r="C92" s="3">
        <f>C91</f>
        <v/>
      </c>
      <c r="F92" s="3">
        <f>K91</f>
        <v/>
      </c>
      <c r="G92" s="3">
        <f>IF(Inputs!$B$15="Fixed",G91, "Not Implemented Yet")</f>
        <v/>
      </c>
      <c r="H92" s="3">
        <f>IF(Inputs!$B$15="Fixed", IF(K91&gt;H91, -PMT(G92*C92, 360/Inputs!$D$6, Inputs!$B$13), 0), "NOT AVALABLE RN")</f>
        <v/>
      </c>
      <c r="I92" s="3">
        <f>C92*F92*G92</f>
        <v/>
      </c>
      <c r="J92" s="3">
        <f>H92-I92</f>
        <v/>
      </c>
      <c r="K92" s="3">
        <f>K91-J92</f>
        <v/>
      </c>
      <c r="N92" s="35">
        <f>AH91</f>
        <v/>
      </c>
      <c r="O92" s="19">
        <f>VLOOKUP(A92,Curves!$B$3:'Curves'!$D$15,3)/(VLOOKUP(A92,Curves!$B$3:'Curves'!$D$15,2)-(VLOOKUP(A92,Curves!$B$3:'Curves'!$D$15,1)-1))</f>
        <v/>
      </c>
      <c r="P92" s="35">
        <f>MIN(N92,(O92*Inputs!$B$35)*$N$5)</f>
        <v/>
      </c>
      <c r="Q92" s="3">
        <f>IF(ISERROR(Inputs!$B$32*OFFSET(P92,-Inputs!$B$33,0)),0,Inputs!$B$32*OFFSET(P92,-Inputs!$B$33,0))</f>
        <v/>
      </c>
      <c r="R92" s="3">
        <f>IF(ISERROR((1-Inputs!$B$32)*OFFSET(P92,-Inputs!$B$33,0)),0,(1-Inputs!$B$32)*OFFSET(P92,-Inputs!$B$33,0))</f>
        <v/>
      </c>
      <c r="S92" s="35">
        <f>N92-P92</f>
        <v/>
      </c>
      <c r="T92" s="19">
        <f>S92/Inputs!$B$13</f>
        <v/>
      </c>
      <c r="U92" s="19">
        <f>K92/$K$4</f>
        <v/>
      </c>
      <c r="V92" s="11">
        <f>-PMT(AC92*C92,Inputs!$B$20-A92+1,S92)-X92</f>
        <v/>
      </c>
      <c r="W92" s="11">
        <f>IF(A92&lt;Inputs!$B$23-Inputs!$B$24,0,IF(A92&lt;Inputs!$B$22-Inputs!$B$24,S92*AC92/12,IF(ISERROR(-PMT(AC92/12,Inputs!$B$20+1-A92-Inputs!$B$24,S92)),0,-PMT(AC92/12,Inputs!$B$20+1-A92-Inputs!$B$24,S92)+IF(A92=Inputs!$B$21-Inputs!$B$24,AC92+PMT(AC92/12,Inputs!$B$20+1-A92-Inputs!$B$24,S92)+(S92*AC92/12),0))))</f>
        <v/>
      </c>
      <c r="X92" s="3">
        <f>S92*(AC92*C92)</f>
        <v/>
      </c>
      <c r="Y92" s="11">
        <f>W92-X92</f>
        <v/>
      </c>
      <c r="Z92" s="19">
        <f>VLOOKUP(A92,Curves!$B$20:'Curves'!$D$32,3)</f>
        <v/>
      </c>
      <c r="AA92" s="35">
        <f>MIN(S92,S92*(1-(1-Z92)^(1/12)))</f>
        <v/>
      </c>
      <c r="AB92" s="3">
        <f>(N92-P92)*IFERROR((1-U92/U91),0)</f>
        <v/>
      </c>
      <c r="AC92" s="36">
        <f>Inputs!$B$16</f>
        <v/>
      </c>
      <c r="AD92" s="3">
        <f>AC92*C92*(N92-P92)</f>
        <v/>
      </c>
      <c r="AE92" s="11">
        <f>X92+Y92+AA92+Q92</f>
        <v/>
      </c>
      <c r="AF92" s="11">
        <f>X92+V92+AA92+Q92</f>
        <v/>
      </c>
      <c r="AG92" s="19">
        <f>AE92/Inputs!$B$13</f>
        <v/>
      </c>
      <c r="AH92" s="35">
        <f>N92-AA92-AB92-P92</f>
        <v/>
      </c>
      <c r="AJ92" s="19">
        <f>AJ91/(1+(Inputs!$B$19)*C91)</f>
        <v/>
      </c>
      <c r="AK92" s="19">
        <f>AG92*AJ92</f>
        <v/>
      </c>
    </row>
    <row r="93" ht="13" customHeight="1" s="53">
      <c r="A93" s="3">
        <f>A92+1</f>
        <v/>
      </c>
      <c r="B93" s="37">
        <f>EDATE(B92, 1)</f>
        <v/>
      </c>
      <c r="C93" s="3">
        <f>C92</f>
        <v/>
      </c>
      <c r="F93" s="3">
        <f>K92</f>
        <v/>
      </c>
      <c r="G93" s="3">
        <f>IF(Inputs!$B$15="Fixed",G92, "Not Implemented Yet")</f>
        <v/>
      </c>
      <c r="H93" s="3">
        <f>IF(Inputs!$B$15="Fixed", IF(K92&gt;H92, -PMT(G93*C93, 360/Inputs!$D$6, Inputs!$B$13), 0), "NOT AVALABLE RN")</f>
        <v/>
      </c>
      <c r="I93" s="3">
        <f>C93*F93*G93</f>
        <v/>
      </c>
      <c r="J93" s="3">
        <f>H93-I93</f>
        <v/>
      </c>
      <c r="K93" s="3">
        <f>K92-J93</f>
        <v/>
      </c>
      <c r="N93" s="35">
        <f>AH92</f>
        <v/>
      </c>
      <c r="O93" s="19">
        <f>VLOOKUP(A93,Curves!$B$3:'Curves'!$D$15,3)/(VLOOKUP(A93,Curves!$B$3:'Curves'!$D$15,2)-(VLOOKUP(A93,Curves!$B$3:'Curves'!$D$15,1)-1))</f>
        <v/>
      </c>
      <c r="P93" s="35">
        <f>MIN(N93,(O93*Inputs!$B$35)*$N$5)</f>
        <v/>
      </c>
      <c r="Q93" s="3">
        <f>IF(ISERROR(Inputs!$B$32*OFFSET(P93,-Inputs!$B$33,0)),0,Inputs!$B$32*OFFSET(P93,-Inputs!$B$33,0))</f>
        <v/>
      </c>
      <c r="R93" s="3">
        <f>IF(ISERROR((1-Inputs!$B$32)*OFFSET(P93,-Inputs!$B$33,0)),0,(1-Inputs!$B$32)*OFFSET(P93,-Inputs!$B$33,0))</f>
        <v/>
      </c>
      <c r="S93" s="35">
        <f>N93-P93</f>
        <v/>
      </c>
      <c r="T93" s="19">
        <f>S93/Inputs!$B$13</f>
        <v/>
      </c>
      <c r="U93" s="19">
        <f>K93/$K$4</f>
        <v/>
      </c>
      <c r="V93" s="11">
        <f>-PMT(AC93*C93,Inputs!$B$20-A93+1,S93)-X93</f>
        <v/>
      </c>
      <c r="W93" s="11">
        <f>IF(A93&lt;Inputs!$B$23-Inputs!$B$24,0,IF(A93&lt;Inputs!$B$22-Inputs!$B$24,S93*AC93/12,IF(ISERROR(-PMT(AC93/12,Inputs!$B$20+1-A93-Inputs!$B$24,S93)),0,-PMT(AC93/12,Inputs!$B$20+1-A93-Inputs!$B$24,S93)+IF(A93=Inputs!$B$21-Inputs!$B$24,AC93+PMT(AC93/12,Inputs!$B$20+1-A93-Inputs!$B$24,S93)+(S93*AC93/12),0))))</f>
        <v/>
      </c>
      <c r="X93" s="3">
        <f>S93*(AC93*C93)</f>
        <v/>
      </c>
      <c r="Y93" s="11">
        <f>W93-X93</f>
        <v/>
      </c>
      <c r="Z93" s="19">
        <f>VLOOKUP(A93,Curves!$B$20:'Curves'!$D$32,3)</f>
        <v/>
      </c>
      <c r="AA93" s="35">
        <f>MIN(S93,S93*(1-(1-Z93)^(1/12)))</f>
        <v/>
      </c>
      <c r="AB93" s="3">
        <f>(N93-P93)*IFERROR((1-U93/U92),0)</f>
        <v/>
      </c>
      <c r="AC93" s="36">
        <f>Inputs!$B$16</f>
        <v/>
      </c>
      <c r="AD93" s="3">
        <f>AC93*C93*(N93-P93)</f>
        <v/>
      </c>
      <c r="AE93" s="11">
        <f>X93+Y93+AA93+Q93</f>
        <v/>
      </c>
      <c r="AF93" s="11">
        <f>X93+V93+AA93+Q93</f>
        <v/>
      </c>
      <c r="AG93" s="19">
        <f>AE93/Inputs!$B$13</f>
        <v/>
      </c>
      <c r="AH93" s="35">
        <f>N93-AA93-AB93-P93</f>
        <v/>
      </c>
      <c r="AJ93" s="19">
        <f>AJ92/(1+(Inputs!$B$19)*C92)</f>
        <v/>
      </c>
      <c r="AK93" s="19">
        <f>AG93*AJ93</f>
        <v/>
      </c>
    </row>
    <row r="94" ht="13" customHeight="1" s="53">
      <c r="A94" s="3">
        <f>A93+1</f>
        <v/>
      </c>
      <c r="B94" s="37">
        <f>EDATE(B93, 1)</f>
        <v/>
      </c>
      <c r="C94" s="3">
        <f>C93</f>
        <v/>
      </c>
      <c r="F94" s="3">
        <f>K93</f>
        <v/>
      </c>
      <c r="G94" s="3">
        <f>IF(Inputs!$B$15="Fixed",G93, "Not Implemented Yet")</f>
        <v/>
      </c>
      <c r="H94" s="3">
        <f>IF(Inputs!$B$15="Fixed", IF(K93&gt;H93, -PMT(G94*C94, 360/Inputs!$D$6, Inputs!$B$13), 0), "NOT AVALABLE RN")</f>
        <v/>
      </c>
      <c r="I94" s="3">
        <f>C94*F94*G94</f>
        <v/>
      </c>
      <c r="J94" s="3">
        <f>H94-I94</f>
        <v/>
      </c>
      <c r="K94" s="3">
        <f>K93-J94</f>
        <v/>
      </c>
      <c r="N94" s="35">
        <f>AH93</f>
        <v/>
      </c>
      <c r="O94" s="19">
        <f>VLOOKUP(A94,Curves!$B$3:'Curves'!$D$15,3)/(VLOOKUP(A94,Curves!$B$3:'Curves'!$D$15,2)-(VLOOKUP(A94,Curves!$B$3:'Curves'!$D$15,1)-1))</f>
        <v/>
      </c>
      <c r="P94" s="35">
        <f>MIN(N94,(O94*Inputs!$B$35)*$N$5)</f>
        <v/>
      </c>
      <c r="Q94" s="3">
        <f>IF(ISERROR(Inputs!$B$32*OFFSET(P94,-Inputs!$B$33,0)),0,Inputs!$B$32*OFFSET(P94,-Inputs!$B$33,0))</f>
        <v/>
      </c>
      <c r="R94" s="3">
        <f>IF(ISERROR((1-Inputs!$B$32)*OFFSET(P94,-Inputs!$B$33,0)),0,(1-Inputs!$B$32)*OFFSET(P94,-Inputs!$B$33,0))</f>
        <v/>
      </c>
      <c r="S94" s="35">
        <f>N94-P94</f>
        <v/>
      </c>
      <c r="T94" s="19">
        <f>S94/Inputs!$B$13</f>
        <v/>
      </c>
      <c r="U94" s="19">
        <f>K94/$K$4</f>
        <v/>
      </c>
      <c r="V94" s="11">
        <f>-PMT(AC94*C94,Inputs!$B$20-A94+1,S94)-X94</f>
        <v/>
      </c>
      <c r="W94" s="11">
        <f>IF(A94&lt;Inputs!$B$23-Inputs!$B$24,0,IF(A94&lt;Inputs!$B$22-Inputs!$B$24,S94*AC94/12,IF(ISERROR(-PMT(AC94/12,Inputs!$B$20+1-A94-Inputs!$B$24,S94)),0,-PMT(AC94/12,Inputs!$B$20+1-A94-Inputs!$B$24,S94)+IF(A94=Inputs!$B$21-Inputs!$B$24,AC94+PMT(AC94/12,Inputs!$B$20+1-A94-Inputs!$B$24,S94)+(S94*AC94/12),0))))</f>
        <v/>
      </c>
      <c r="X94" s="3">
        <f>S94*(AC94*C94)</f>
        <v/>
      </c>
      <c r="Y94" s="11">
        <f>W94-X94</f>
        <v/>
      </c>
      <c r="Z94" s="19">
        <f>VLOOKUP(A94,Curves!$B$20:'Curves'!$D$32,3)</f>
        <v/>
      </c>
      <c r="AA94" s="35">
        <f>MIN(S94,S94*(1-(1-Z94)^(1/12)))</f>
        <v/>
      </c>
      <c r="AB94" s="3">
        <f>(N94-P94)*IFERROR((1-U94/U93),0)</f>
        <v/>
      </c>
      <c r="AC94" s="36">
        <f>Inputs!$B$16</f>
        <v/>
      </c>
      <c r="AD94" s="3">
        <f>AC94*C94*(N94-P94)</f>
        <v/>
      </c>
      <c r="AE94" s="11">
        <f>X94+Y94+AA94+Q94</f>
        <v/>
      </c>
      <c r="AF94" s="11">
        <f>X94+V94+AA94+Q94</f>
        <v/>
      </c>
      <c r="AG94" s="19">
        <f>AE94/Inputs!$B$13</f>
        <v/>
      </c>
      <c r="AH94" s="35">
        <f>N94-AA94-AB94-P94</f>
        <v/>
      </c>
      <c r="AJ94" s="19">
        <f>AJ93/(1+(Inputs!$B$19)*C93)</f>
        <v/>
      </c>
      <c r="AK94" s="19">
        <f>AG94*AJ94</f>
        <v/>
      </c>
    </row>
    <row r="95" ht="13" customHeight="1" s="53">
      <c r="A95" s="3">
        <f>A94+1</f>
        <v/>
      </c>
      <c r="B95" s="37">
        <f>EDATE(B94, 1)</f>
        <v/>
      </c>
      <c r="C95" s="3">
        <f>C94</f>
        <v/>
      </c>
      <c r="F95" s="3">
        <f>K94</f>
        <v/>
      </c>
      <c r="G95" s="3">
        <f>IF(Inputs!$B$15="Fixed",G94, "Not Implemented Yet")</f>
        <v/>
      </c>
      <c r="H95" s="3">
        <f>IF(Inputs!$B$15="Fixed", IF(K94&gt;H94, -PMT(G95*C95, 360/Inputs!$D$6, Inputs!$B$13), 0), "NOT AVALABLE RN")</f>
        <v/>
      </c>
      <c r="I95" s="3">
        <f>C95*F95*G95</f>
        <v/>
      </c>
      <c r="J95" s="3">
        <f>H95-I95</f>
        <v/>
      </c>
      <c r="K95" s="3">
        <f>K94-J95</f>
        <v/>
      </c>
      <c r="N95" s="35">
        <f>AH94</f>
        <v/>
      </c>
      <c r="O95" s="19">
        <f>VLOOKUP(A95,Curves!$B$3:'Curves'!$D$15,3)/(VLOOKUP(A95,Curves!$B$3:'Curves'!$D$15,2)-(VLOOKUP(A95,Curves!$B$3:'Curves'!$D$15,1)-1))</f>
        <v/>
      </c>
      <c r="P95" s="35">
        <f>MIN(N95,(O95*Inputs!$B$35)*$N$5)</f>
        <v/>
      </c>
      <c r="Q95" s="3">
        <f>IF(ISERROR(Inputs!$B$32*OFFSET(P95,-Inputs!$B$33,0)),0,Inputs!$B$32*OFFSET(P95,-Inputs!$B$33,0))</f>
        <v/>
      </c>
      <c r="R95" s="3">
        <f>IF(ISERROR((1-Inputs!$B$32)*OFFSET(P95,-Inputs!$B$33,0)),0,(1-Inputs!$B$32)*OFFSET(P95,-Inputs!$B$33,0))</f>
        <v/>
      </c>
      <c r="S95" s="35">
        <f>N95-P95</f>
        <v/>
      </c>
      <c r="T95" s="19">
        <f>S95/Inputs!$B$13</f>
        <v/>
      </c>
      <c r="U95" s="19">
        <f>K95/$K$4</f>
        <v/>
      </c>
      <c r="V95" s="11">
        <f>-PMT(AC95*C95,Inputs!$B$20-A95+1,S95)-X95</f>
        <v/>
      </c>
      <c r="W95" s="11">
        <f>IF(A95&lt;Inputs!$B$23-Inputs!$B$24,0,IF(A95&lt;Inputs!$B$22-Inputs!$B$24,S95*AC95/12,IF(ISERROR(-PMT(AC95/12,Inputs!$B$20+1-A95-Inputs!$B$24,S95)),0,-PMT(AC95/12,Inputs!$B$20+1-A95-Inputs!$B$24,S95)+IF(A95=Inputs!$B$21-Inputs!$B$24,AC95+PMT(AC95/12,Inputs!$B$20+1-A95-Inputs!$B$24,S95)+(S95*AC95/12),0))))</f>
        <v/>
      </c>
      <c r="X95" s="3">
        <f>S95*(AC95*C95)</f>
        <v/>
      </c>
      <c r="Y95" s="11">
        <f>W95-X95</f>
        <v/>
      </c>
      <c r="Z95" s="19">
        <f>VLOOKUP(A95,Curves!$B$20:'Curves'!$D$32,3)</f>
        <v/>
      </c>
      <c r="AA95" s="35">
        <f>MIN(S95,S95*(1-(1-Z95)^(1/12)))</f>
        <v/>
      </c>
      <c r="AB95" s="3">
        <f>(N95-P95)*IFERROR((1-U95/U94),0)</f>
        <v/>
      </c>
      <c r="AC95" s="36">
        <f>Inputs!$B$16</f>
        <v/>
      </c>
      <c r="AD95" s="3">
        <f>AC95*C95*(N95-P95)</f>
        <v/>
      </c>
      <c r="AE95" s="11">
        <f>X95+Y95+AA95+Q95</f>
        <v/>
      </c>
      <c r="AF95" s="11">
        <f>X95+V95+AA95+Q95</f>
        <v/>
      </c>
      <c r="AG95" s="19">
        <f>AE95/Inputs!$B$13</f>
        <v/>
      </c>
      <c r="AH95" s="35">
        <f>N95-AA95-AB95-P95</f>
        <v/>
      </c>
      <c r="AJ95" s="19">
        <f>AJ94/(1+(Inputs!$B$19)*C94)</f>
        <v/>
      </c>
      <c r="AK95" s="19">
        <f>AG95*AJ95</f>
        <v/>
      </c>
    </row>
    <row r="96" ht="13" customHeight="1" s="53">
      <c r="A96" s="3">
        <f>A95+1</f>
        <v/>
      </c>
      <c r="B96" s="37">
        <f>EDATE(B95, 1)</f>
        <v/>
      </c>
      <c r="C96" s="3">
        <f>C95</f>
        <v/>
      </c>
      <c r="F96" s="3">
        <f>K95</f>
        <v/>
      </c>
      <c r="G96" s="3">
        <f>IF(Inputs!$B$15="Fixed",G95, "Not Implemented Yet")</f>
        <v/>
      </c>
      <c r="H96" s="3">
        <f>IF(Inputs!$B$15="Fixed", IF(K95&gt;H95, -PMT(G96*C96, 360/Inputs!$D$6, Inputs!$B$13), 0), "NOT AVALABLE RN")</f>
        <v/>
      </c>
      <c r="I96" s="3">
        <f>C96*F96*G96</f>
        <v/>
      </c>
      <c r="J96" s="3">
        <f>H96-I96</f>
        <v/>
      </c>
      <c r="K96" s="3">
        <f>K95-J96</f>
        <v/>
      </c>
      <c r="N96" s="35">
        <f>AH95</f>
        <v/>
      </c>
      <c r="O96" s="19">
        <f>VLOOKUP(A96,Curves!$B$3:'Curves'!$D$15,3)/(VLOOKUP(A96,Curves!$B$3:'Curves'!$D$15,2)-(VLOOKUP(A96,Curves!$B$3:'Curves'!$D$15,1)-1))</f>
        <v/>
      </c>
      <c r="P96" s="35">
        <f>MIN(N96,(O96*Inputs!$B$35)*$N$5)</f>
        <v/>
      </c>
      <c r="Q96" s="3">
        <f>IF(ISERROR(Inputs!$B$32*OFFSET(P96,-Inputs!$B$33,0)),0,Inputs!$B$32*OFFSET(P96,-Inputs!$B$33,0))</f>
        <v/>
      </c>
      <c r="R96" s="3">
        <f>IF(ISERROR((1-Inputs!$B$32)*OFFSET(P96,-Inputs!$B$33,0)),0,(1-Inputs!$B$32)*OFFSET(P96,-Inputs!$B$33,0))</f>
        <v/>
      </c>
      <c r="S96" s="35">
        <f>N96-P96</f>
        <v/>
      </c>
      <c r="T96" s="19">
        <f>S96/Inputs!$B$13</f>
        <v/>
      </c>
      <c r="U96" s="19">
        <f>K96/$K$4</f>
        <v/>
      </c>
      <c r="V96" s="11">
        <f>-PMT(AC96*C96,Inputs!$B$20-A96+1,S96)-X96</f>
        <v/>
      </c>
      <c r="W96" s="11">
        <f>IF(A96&lt;Inputs!$B$23-Inputs!$B$24,0,IF(A96&lt;Inputs!$B$22-Inputs!$B$24,S96*AC96/12,IF(ISERROR(-PMT(AC96/12,Inputs!$B$20+1-A96-Inputs!$B$24,S96)),0,-PMT(AC96/12,Inputs!$B$20+1-A96-Inputs!$B$24,S96)+IF(A96=Inputs!$B$21-Inputs!$B$24,AC96+PMT(AC96/12,Inputs!$B$20+1-A96-Inputs!$B$24,S96)+(S96*AC96/12),0))))</f>
        <v/>
      </c>
      <c r="X96" s="3">
        <f>S96*(AC96*C96)</f>
        <v/>
      </c>
      <c r="Y96" s="11">
        <f>W96-X96</f>
        <v/>
      </c>
      <c r="Z96" s="19">
        <f>VLOOKUP(A96,Curves!$B$20:'Curves'!$D$32,3)</f>
        <v/>
      </c>
      <c r="AA96" s="35">
        <f>MIN(S96,S96*(1-(1-Z96)^(1/12)))</f>
        <v/>
      </c>
      <c r="AB96" s="3">
        <f>(N96-P96)*IFERROR((1-U96/U95),0)</f>
        <v/>
      </c>
      <c r="AC96" s="36">
        <f>Inputs!$B$16</f>
        <v/>
      </c>
      <c r="AD96" s="3">
        <f>AC96*C96*(N96-P96)</f>
        <v/>
      </c>
      <c r="AE96" s="11">
        <f>X96+Y96+AA96+Q96</f>
        <v/>
      </c>
      <c r="AF96" s="11">
        <f>X96+V96+AA96+Q96</f>
        <v/>
      </c>
      <c r="AG96" s="19">
        <f>AE96/Inputs!$B$13</f>
        <v/>
      </c>
      <c r="AH96" s="35">
        <f>N96-AA96-AB96-P96</f>
        <v/>
      </c>
      <c r="AJ96" s="19">
        <f>AJ95/(1+(Inputs!$B$19)*C95)</f>
        <v/>
      </c>
      <c r="AK96" s="19">
        <f>AG96*AJ96</f>
        <v/>
      </c>
    </row>
    <row r="97" ht="13" customHeight="1" s="53">
      <c r="A97" s="3">
        <f>A96+1</f>
        <v/>
      </c>
      <c r="B97" s="37">
        <f>EDATE(B96, 1)</f>
        <v/>
      </c>
      <c r="C97" s="3">
        <f>C96</f>
        <v/>
      </c>
      <c r="F97" s="3">
        <f>K96</f>
        <v/>
      </c>
      <c r="G97" s="3">
        <f>IF(Inputs!$B$15="Fixed",G96, "Not Implemented Yet")</f>
        <v/>
      </c>
      <c r="H97" s="3">
        <f>IF(Inputs!$B$15="Fixed", IF(K96&gt;H96, -PMT(G97*C97, 360/Inputs!$D$6, Inputs!$B$13), 0), "NOT AVALABLE RN")</f>
        <v/>
      </c>
      <c r="I97" s="3">
        <f>C97*F97*G97</f>
        <v/>
      </c>
      <c r="J97" s="3">
        <f>H97-I97</f>
        <v/>
      </c>
      <c r="K97" s="3">
        <f>K96-J97</f>
        <v/>
      </c>
      <c r="N97" s="35">
        <f>AH96</f>
        <v/>
      </c>
      <c r="O97" s="19">
        <f>VLOOKUP(A97,Curves!$B$3:'Curves'!$D$15,3)/(VLOOKUP(A97,Curves!$B$3:'Curves'!$D$15,2)-(VLOOKUP(A97,Curves!$B$3:'Curves'!$D$15,1)-1))</f>
        <v/>
      </c>
      <c r="P97" s="35">
        <f>MIN(N97,(O97*Inputs!$B$35)*$N$5)</f>
        <v/>
      </c>
      <c r="Q97" s="3">
        <f>IF(ISERROR(Inputs!$B$32*OFFSET(P97,-Inputs!$B$33,0)),0,Inputs!$B$32*OFFSET(P97,-Inputs!$B$33,0))</f>
        <v/>
      </c>
      <c r="R97" s="3">
        <f>IF(ISERROR((1-Inputs!$B$32)*OFFSET(P97,-Inputs!$B$33,0)),0,(1-Inputs!$B$32)*OFFSET(P97,-Inputs!$B$33,0))</f>
        <v/>
      </c>
      <c r="S97" s="35">
        <f>N97-P97</f>
        <v/>
      </c>
      <c r="T97" s="19">
        <f>S97/Inputs!$B$13</f>
        <v/>
      </c>
      <c r="U97" s="19">
        <f>K97/$K$4</f>
        <v/>
      </c>
      <c r="V97" s="11">
        <f>-PMT(AC97*C97,Inputs!$B$20-A97+1,S97)-X97</f>
        <v/>
      </c>
      <c r="W97" s="11">
        <f>IF(A97&lt;Inputs!$B$23-Inputs!$B$24,0,IF(A97&lt;Inputs!$B$22-Inputs!$B$24,S97*AC97/12,IF(ISERROR(-PMT(AC97/12,Inputs!$B$20+1-A97-Inputs!$B$24,S97)),0,-PMT(AC97/12,Inputs!$B$20+1-A97-Inputs!$B$24,S97)+IF(A97=Inputs!$B$21-Inputs!$B$24,AC97+PMT(AC97/12,Inputs!$B$20+1-A97-Inputs!$B$24,S97)+(S97*AC97/12),0))))</f>
        <v/>
      </c>
      <c r="X97" s="3">
        <f>S97*(AC97*C97)</f>
        <v/>
      </c>
      <c r="Y97" s="11">
        <f>W97-X97</f>
        <v/>
      </c>
      <c r="Z97" s="19">
        <f>VLOOKUP(A97,Curves!$B$20:'Curves'!$D$32,3)</f>
        <v/>
      </c>
      <c r="AA97" s="35">
        <f>MIN(S97,S97*(1-(1-Z97)^(1/12)))</f>
        <v/>
      </c>
      <c r="AB97" s="3">
        <f>(N97-P97)*IFERROR((1-U97/U96),0)</f>
        <v/>
      </c>
      <c r="AC97" s="36">
        <f>Inputs!$B$16</f>
        <v/>
      </c>
      <c r="AD97" s="3">
        <f>AC97*C97*(N97-P97)</f>
        <v/>
      </c>
      <c r="AE97" s="11">
        <f>X97+Y97+AA97+Q97</f>
        <v/>
      </c>
      <c r="AF97" s="11">
        <f>X97+V97+AA97+Q97</f>
        <v/>
      </c>
      <c r="AG97" s="19">
        <f>AE97/Inputs!$B$13</f>
        <v/>
      </c>
      <c r="AH97" s="35">
        <f>N97-AA97-AB97-P97</f>
        <v/>
      </c>
      <c r="AJ97" s="19">
        <f>AJ96/(1+(Inputs!$B$19)*C96)</f>
        <v/>
      </c>
      <c r="AK97" s="19">
        <f>AG97*AJ97</f>
        <v/>
      </c>
    </row>
    <row r="98" ht="13" customHeight="1" s="53">
      <c r="A98" s="3">
        <f>A97+1</f>
        <v/>
      </c>
      <c r="B98" s="37">
        <f>EDATE(B97, 1)</f>
        <v/>
      </c>
      <c r="C98" s="3">
        <f>C97</f>
        <v/>
      </c>
      <c r="F98" s="3">
        <f>K97</f>
        <v/>
      </c>
      <c r="G98" s="3">
        <f>IF(Inputs!$B$15="Fixed",G97, "Not Implemented Yet")</f>
        <v/>
      </c>
      <c r="H98" s="3">
        <f>IF(Inputs!$B$15="Fixed", IF(K97&gt;H97, -PMT(G98*C98, 360/Inputs!$D$6, Inputs!$B$13), 0), "NOT AVALABLE RN")</f>
        <v/>
      </c>
      <c r="I98" s="3">
        <f>C98*F98*G98</f>
        <v/>
      </c>
      <c r="J98" s="3">
        <f>H98-I98</f>
        <v/>
      </c>
      <c r="K98" s="3">
        <f>K97-J98</f>
        <v/>
      </c>
      <c r="N98" s="35">
        <f>AH97</f>
        <v/>
      </c>
      <c r="O98" s="19">
        <f>VLOOKUP(A98,Curves!$B$3:'Curves'!$D$15,3)/(VLOOKUP(A98,Curves!$B$3:'Curves'!$D$15,2)-(VLOOKUP(A98,Curves!$B$3:'Curves'!$D$15,1)-1))</f>
        <v/>
      </c>
      <c r="P98" s="35">
        <f>MIN(N98,(O98*Inputs!$B$35)*$N$5)</f>
        <v/>
      </c>
      <c r="Q98" s="3">
        <f>IF(ISERROR(Inputs!$B$32*OFFSET(P98,-Inputs!$B$33,0)),0,Inputs!$B$32*OFFSET(P98,-Inputs!$B$33,0))</f>
        <v/>
      </c>
      <c r="R98" s="3">
        <f>IF(ISERROR((1-Inputs!$B$32)*OFFSET(P98,-Inputs!$B$33,0)),0,(1-Inputs!$B$32)*OFFSET(P98,-Inputs!$B$33,0))</f>
        <v/>
      </c>
      <c r="S98" s="35">
        <f>N98-P98</f>
        <v/>
      </c>
      <c r="T98" s="19">
        <f>S98/Inputs!$B$13</f>
        <v/>
      </c>
      <c r="U98" s="19">
        <f>K98/$K$4</f>
        <v/>
      </c>
      <c r="V98" s="11">
        <f>-PMT(AC98*C98,Inputs!$B$20-A98+1,S98)-X98</f>
        <v/>
      </c>
      <c r="W98" s="11">
        <f>IF(A98&lt;Inputs!$B$23-Inputs!$B$24,0,IF(A98&lt;Inputs!$B$22-Inputs!$B$24,S98*AC98/12,IF(ISERROR(-PMT(AC98/12,Inputs!$B$20+1-A98-Inputs!$B$24,S98)),0,-PMT(AC98/12,Inputs!$B$20+1-A98-Inputs!$B$24,S98)+IF(A98=Inputs!$B$21-Inputs!$B$24,AC98+PMT(AC98/12,Inputs!$B$20+1-A98-Inputs!$B$24,S98)+(S98*AC98/12),0))))</f>
        <v/>
      </c>
      <c r="X98" s="3">
        <f>S98*(AC98*C98)</f>
        <v/>
      </c>
      <c r="Y98" s="11">
        <f>W98-X98</f>
        <v/>
      </c>
      <c r="Z98" s="19">
        <f>VLOOKUP(A98,Curves!$B$20:'Curves'!$D$32,3)</f>
        <v/>
      </c>
      <c r="AA98" s="35">
        <f>MIN(S98,S98*(1-(1-Z98)^(1/12)))</f>
        <v/>
      </c>
      <c r="AB98" s="3">
        <f>(N98-P98)*IFERROR((1-U98/U97),0)</f>
        <v/>
      </c>
      <c r="AC98" s="36">
        <f>Inputs!$B$16</f>
        <v/>
      </c>
      <c r="AD98" s="3">
        <f>AC98*C98*(N98-P98)</f>
        <v/>
      </c>
      <c r="AE98" s="11">
        <f>X98+Y98+AA98+Q98</f>
        <v/>
      </c>
      <c r="AF98" s="11">
        <f>X98+V98+AA98+Q98</f>
        <v/>
      </c>
      <c r="AG98" s="19">
        <f>AE98/Inputs!$B$13</f>
        <v/>
      </c>
      <c r="AH98" s="35">
        <f>N98-AA98-AB98-P98</f>
        <v/>
      </c>
      <c r="AJ98" s="19">
        <f>AJ97/(1+(Inputs!$B$19)*C97)</f>
        <v/>
      </c>
      <c r="AK98" s="19">
        <f>AG98*AJ98</f>
        <v/>
      </c>
    </row>
    <row r="99" ht="13" customHeight="1" s="53">
      <c r="A99" s="3">
        <f>A98+1</f>
        <v/>
      </c>
      <c r="B99" s="37">
        <f>EDATE(B98, 1)</f>
        <v/>
      </c>
      <c r="C99" s="3">
        <f>C98</f>
        <v/>
      </c>
      <c r="F99" s="3">
        <f>K98</f>
        <v/>
      </c>
      <c r="G99" s="3">
        <f>IF(Inputs!$B$15="Fixed",G98, "Not Implemented Yet")</f>
        <v/>
      </c>
      <c r="H99" s="3">
        <f>IF(Inputs!$B$15="Fixed", IF(K98&gt;H98, -PMT(G99*C99, 360/Inputs!$D$6, Inputs!$B$13), 0), "NOT AVALABLE RN")</f>
        <v/>
      </c>
      <c r="I99" s="3">
        <f>C99*F99*G99</f>
        <v/>
      </c>
      <c r="J99" s="3">
        <f>H99-I99</f>
        <v/>
      </c>
      <c r="K99" s="3">
        <f>K98-J99</f>
        <v/>
      </c>
      <c r="N99" s="35">
        <f>AH98</f>
        <v/>
      </c>
      <c r="O99" s="19">
        <f>VLOOKUP(A99,Curves!$B$3:'Curves'!$D$15,3)/(VLOOKUP(A99,Curves!$B$3:'Curves'!$D$15,2)-(VLOOKUP(A99,Curves!$B$3:'Curves'!$D$15,1)-1))</f>
        <v/>
      </c>
      <c r="P99" s="35">
        <f>MIN(N99,(O99*Inputs!$B$35)*$N$5)</f>
        <v/>
      </c>
      <c r="Q99" s="3">
        <f>IF(ISERROR(Inputs!$B$32*OFFSET(P99,-Inputs!$B$33,0)),0,Inputs!$B$32*OFFSET(P99,-Inputs!$B$33,0))</f>
        <v/>
      </c>
      <c r="R99" s="3">
        <f>IF(ISERROR((1-Inputs!$B$32)*OFFSET(P99,-Inputs!$B$33,0)),0,(1-Inputs!$B$32)*OFFSET(P99,-Inputs!$B$33,0))</f>
        <v/>
      </c>
      <c r="S99" s="35">
        <f>N99-P99</f>
        <v/>
      </c>
      <c r="T99" s="19">
        <f>S99/Inputs!$B$13</f>
        <v/>
      </c>
      <c r="U99" s="19">
        <f>K99/$K$4</f>
        <v/>
      </c>
      <c r="V99" s="11">
        <f>-PMT(AC99*C99,Inputs!$B$20-A99+1,S99)-X99</f>
        <v/>
      </c>
      <c r="W99" s="11">
        <f>IF(A99&lt;Inputs!$B$23-Inputs!$B$24,0,IF(A99&lt;Inputs!$B$22-Inputs!$B$24,S99*AC99/12,IF(ISERROR(-PMT(AC99/12,Inputs!$B$20+1-A99-Inputs!$B$24,S99)),0,-PMT(AC99/12,Inputs!$B$20+1-A99-Inputs!$B$24,S99)+IF(A99=Inputs!$B$21-Inputs!$B$24,AC99+PMT(AC99/12,Inputs!$B$20+1-A99-Inputs!$B$24,S99)+(S99*AC99/12),0))))</f>
        <v/>
      </c>
      <c r="X99" s="3">
        <f>S99*(AC99*C99)</f>
        <v/>
      </c>
      <c r="Y99" s="11">
        <f>W99-X99</f>
        <v/>
      </c>
      <c r="Z99" s="19">
        <f>VLOOKUP(A99,Curves!$B$20:'Curves'!$D$32,3)</f>
        <v/>
      </c>
      <c r="AA99" s="35">
        <f>MIN(S99,S99*(1-(1-Z99)^(1/12)))</f>
        <v/>
      </c>
      <c r="AB99" s="3">
        <f>(N99-P99)*IFERROR((1-U99/U98),0)</f>
        <v/>
      </c>
      <c r="AC99" s="36">
        <f>Inputs!$B$16</f>
        <v/>
      </c>
      <c r="AD99" s="3">
        <f>AC99*C99*(N99-P99)</f>
        <v/>
      </c>
      <c r="AE99" s="11">
        <f>X99+Y99+AA99+Q99</f>
        <v/>
      </c>
      <c r="AF99" s="11">
        <f>X99+V99+AA99+Q99</f>
        <v/>
      </c>
      <c r="AG99" s="19">
        <f>AE99/Inputs!$B$13</f>
        <v/>
      </c>
      <c r="AH99" s="35">
        <f>N99-AA99-AB99-P99</f>
        <v/>
      </c>
      <c r="AJ99" s="19">
        <f>AJ98/(1+(Inputs!$B$19)*C98)</f>
        <v/>
      </c>
      <c r="AK99" s="19">
        <f>AG99*AJ99</f>
        <v/>
      </c>
    </row>
    <row r="100" ht="13" customHeight="1" s="53">
      <c r="A100" s="3">
        <f>A99+1</f>
        <v/>
      </c>
      <c r="B100" s="37">
        <f>EDATE(B99, 1)</f>
        <v/>
      </c>
      <c r="C100" s="3">
        <f>C99</f>
        <v/>
      </c>
      <c r="F100" s="3">
        <f>K99</f>
        <v/>
      </c>
      <c r="G100" s="3">
        <f>IF(Inputs!$B$15="Fixed",G99, "Not Implemented Yet")</f>
        <v/>
      </c>
      <c r="H100" s="3">
        <f>IF(Inputs!$B$15="Fixed", IF(K99&gt;H99, -PMT(G100*C100, 360/Inputs!$D$6, Inputs!$B$13), 0), "NOT AVALABLE RN")</f>
        <v/>
      </c>
      <c r="I100" s="3">
        <f>C100*F100*G100</f>
        <v/>
      </c>
      <c r="J100" s="3">
        <f>H100-I100</f>
        <v/>
      </c>
      <c r="K100" s="3">
        <f>K99-J100</f>
        <v/>
      </c>
      <c r="N100" s="35">
        <f>AH99</f>
        <v/>
      </c>
      <c r="O100" s="19">
        <f>VLOOKUP(A100,Curves!$B$3:'Curves'!$D$15,3)/(VLOOKUP(A100,Curves!$B$3:'Curves'!$D$15,2)-(VLOOKUP(A100,Curves!$B$3:'Curves'!$D$15,1)-1))</f>
        <v/>
      </c>
      <c r="P100" s="35">
        <f>MIN(N100,(O100*Inputs!$B$35)*$N$5)</f>
        <v/>
      </c>
      <c r="Q100" s="3">
        <f>IF(ISERROR(Inputs!$B$32*OFFSET(P100,-Inputs!$B$33,0)),0,Inputs!$B$32*OFFSET(P100,-Inputs!$B$33,0))</f>
        <v/>
      </c>
      <c r="R100" s="3">
        <f>IF(ISERROR((1-Inputs!$B$32)*OFFSET(P100,-Inputs!$B$33,0)),0,(1-Inputs!$B$32)*OFFSET(P100,-Inputs!$B$33,0))</f>
        <v/>
      </c>
      <c r="S100" s="35">
        <f>N100-P100</f>
        <v/>
      </c>
      <c r="T100" s="19">
        <f>S100/Inputs!$B$13</f>
        <v/>
      </c>
      <c r="U100" s="19">
        <f>K100/$K$4</f>
        <v/>
      </c>
      <c r="V100" s="11">
        <f>-PMT(AC100*C100,Inputs!$B$20-A100+1,S100)-X100</f>
        <v/>
      </c>
      <c r="W100" s="11">
        <f>IF(A100&lt;Inputs!$B$23-Inputs!$B$24,0,IF(A100&lt;Inputs!$B$22-Inputs!$B$24,S100*AC100/12,IF(ISERROR(-PMT(AC100/12,Inputs!$B$20+1-A100-Inputs!$B$24,S100)),0,-PMT(AC100/12,Inputs!$B$20+1-A100-Inputs!$B$24,S100)+IF(A100=Inputs!$B$21-Inputs!$B$24,AC100+PMT(AC100/12,Inputs!$B$20+1-A100-Inputs!$B$24,S100)+(S100*AC100/12),0))))</f>
        <v/>
      </c>
      <c r="X100" s="3">
        <f>S100*(AC100*C100)</f>
        <v/>
      </c>
      <c r="Y100" s="11">
        <f>W100-X100</f>
        <v/>
      </c>
      <c r="Z100" s="19">
        <f>VLOOKUP(A100,Curves!$B$20:'Curves'!$D$32,3)</f>
        <v/>
      </c>
      <c r="AA100" s="35">
        <f>MIN(S100,S100*(1-(1-Z100)^(1/12)))</f>
        <v/>
      </c>
      <c r="AB100" s="3">
        <f>(N100-P100)*IFERROR((1-U100/U99),0)</f>
        <v/>
      </c>
      <c r="AC100" s="36">
        <f>Inputs!$B$16</f>
        <v/>
      </c>
      <c r="AD100" s="3">
        <f>AC100*C100*(N100-P100)</f>
        <v/>
      </c>
      <c r="AE100" s="11">
        <f>X100+Y100+AA100+Q100</f>
        <v/>
      </c>
      <c r="AF100" s="11">
        <f>X100+V100+AA100+Q100</f>
        <v/>
      </c>
      <c r="AG100" s="19">
        <f>AE100/Inputs!$B$13</f>
        <v/>
      </c>
      <c r="AH100" s="35">
        <f>N100-AA100-AB100-P100</f>
        <v/>
      </c>
      <c r="AJ100" s="19">
        <f>AJ99/(1+(Inputs!$B$19)*C99)</f>
        <v/>
      </c>
      <c r="AK100" s="19">
        <f>AG100*AJ100</f>
        <v/>
      </c>
    </row>
    <row r="101" ht="13" customHeight="1" s="53">
      <c r="A101" s="3">
        <f>A100+1</f>
        <v/>
      </c>
      <c r="B101" s="37">
        <f>EDATE(B100, 1)</f>
        <v/>
      </c>
      <c r="C101" s="3">
        <f>C100</f>
        <v/>
      </c>
      <c r="F101" s="3">
        <f>K100</f>
        <v/>
      </c>
      <c r="G101" s="3">
        <f>IF(Inputs!$B$15="Fixed",G100, "Not Implemented Yet")</f>
        <v/>
      </c>
      <c r="H101" s="3">
        <f>IF(Inputs!$B$15="Fixed", IF(K100&gt;H100, -PMT(G101*C101, 360/Inputs!$D$6, Inputs!$B$13), 0), "NOT AVALABLE RN")</f>
        <v/>
      </c>
      <c r="I101" s="3">
        <f>C101*F101*G101</f>
        <v/>
      </c>
      <c r="J101" s="3">
        <f>H101-I101</f>
        <v/>
      </c>
      <c r="K101" s="3">
        <f>K100-J101</f>
        <v/>
      </c>
      <c r="N101" s="35">
        <f>AH100</f>
        <v/>
      </c>
      <c r="O101" s="19">
        <f>VLOOKUP(A101,Curves!$B$3:'Curves'!$D$15,3)/(VLOOKUP(A101,Curves!$B$3:'Curves'!$D$15,2)-(VLOOKUP(A101,Curves!$B$3:'Curves'!$D$15,1)-1))</f>
        <v/>
      </c>
      <c r="P101" s="35">
        <f>MIN(N101,(O101*Inputs!$B$35)*$N$5)</f>
        <v/>
      </c>
      <c r="Q101" s="3">
        <f>IF(ISERROR(Inputs!$B$32*OFFSET(P101,-Inputs!$B$33,0)),0,Inputs!$B$32*OFFSET(P101,-Inputs!$B$33,0))</f>
        <v/>
      </c>
      <c r="R101" s="3">
        <f>IF(ISERROR((1-Inputs!$B$32)*OFFSET(P101,-Inputs!$B$33,0)),0,(1-Inputs!$B$32)*OFFSET(P101,-Inputs!$B$33,0))</f>
        <v/>
      </c>
      <c r="S101" s="35">
        <f>N101-P101</f>
        <v/>
      </c>
      <c r="T101" s="19">
        <f>S101/Inputs!$B$13</f>
        <v/>
      </c>
      <c r="U101" s="19">
        <f>K101/$K$4</f>
        <v/>
      </c>
      <c r="V101" s="11">
        <f>-PMT(AC101*C101,Inputs!$B$20-A101+1,S101)-X101</f>
        <v/>
      </c>
      <c r="W101" s="11">
        <f>IF(A101&lt;Inputs!$B$23-Inputs!$B$24,0,IF(A101&lt;Inputs!$B$22-Inputs!$B$24,S101*AC101/12,IF(ISERROR(-PMT(AC101/12,Inputs!$B$20+1-A101-Inputs!$B$24,S101)),0,-PMT(AC101/12,Inputs!$B$20+1-A101-Inputs!$B$24,S101)+IF(A101=Inputs!$B$21-Inputs!$B$24,AC101+PMT(AC101/12,Inputs!$B$20+1-A101-Inputs!$B$24,S101)+(S101*AC101/12),0))))</f>
        <v/>
      </c>
      <c r="X101" s="3">
        <f>S101*(AC101*C101)</f>
        <v/>
      </c>
      <c r="Y101" s="11">
        <f>W101-X101</f>
        <v/>
      </c>
      <c r="Z101" s="19">
        <f>VLOOKUP(A101,Curves!$B$20:'Curves'!$D$32,3)</f>
        <v/>
      </c>
      <c r="AA101" s="35">
        <f>MIN(S101,S101*(1-(1-Z101)^(1/12)))</f>
        <v/>
      </c>
      <c r="AB101" s="3">
        <f>(N101-P101)*IFERROR((1-U101/U100),0)</f>
        <v/>
      </c>
      <c r="AC101" s="36">
        <f>Inputs!$B$16</f>
        <v/>
      </c>
      <c r="AD101" s="3">
        <f>AC101*C101*(N101-P101)</f>
        <v/>
      </c>
      <c r="AE101" s="11">
        <f>X101+Y101+AA101+Q101</f>
        <v/>
      </c>
      <c r="AF101" s="11">
        <f>X101+V101+AA101+Q101</f>
        <v/>
      </c>
      <c r="AG101" s="19">
        <f>AE101/Inputs!$B$13</f>
        <v/>
      </c>
      <c r="AH101" s="35">
        <f>N101-AA101-AB101-P101</f>
        <v/>
      </c>
      <c r="AJ101" s="19">
        <f>AJ100/(1+(Inputs!$B$19)*C100)</f>
        <v/>
      </c>
      <c r="AK101" s="19">
        <f>AG101*AJ101</f>
        <v/>
      </c>
    </row>
    <row r="102" ht="13" customHeight="1" s="53">
      <c r="A102" s="3">
        <f>A101+1</f>
        <v/>
      </c>
      <c r="B102" s="37">
        <f>EDATE(B101, 1)</f>
        <v/>
      </c>
      <c r="C102" s="3">
        <f>C101</f>
        <v/>
      </c>
      <c r="F102" s="3">
        <f>K101</f>
        <v/>
      </c>
      <c r="G102" s="3">
        <f>IF(Inputs!$B$15="Fixed",G101, "Not Implemented Yet")</f>
        <v/>
      </c>
      <c r="H102" s="3">
        <f>IF(Inputs!$B$15="Fixed", IF(K101&gt;H101, -PMT(G102*C102, 360/Inputs!$D$6, Inputs!$B$13), 0), "NOT AVALABLE RN")</f>
        <v/>
      </c>
      <c r="I102" s="3">
        <f>C102*F102*G102</f>
        <v/>
      </c>
      <c r="J102" s="3">
        <f>H102-I102</f>
        <v/>
      </c>
      <c r="K102" s="3">
        <f>K101-J102</f>
        <v/>
      </c>
      <c r="N102" s="35">
        <f>AH101</f>
        <v/>
      </c>
      <c r="O102" s="19">
        <f>VLOOKUP(A102,Curves!$B$3:'Curves'!$D$15,3)/(VLOOKUP(A102,Curves!$B$3:'Curves'!$D$15,2)-(VLOOKUP(A102,Curves!$B$3:'Curves'!$D$15,1)-1))</f>
        <v/>
      </c>
      <c r="P102" s="35">
        <f>MIN(N102,(O102*Inputs!$B$35)*$N$5)</f>
        <v/>
      </c>
      <c r="Q102" s="3">
        <f>IF(ISERROR(Inputs!$B$32*OFFSET(P102,-Inputs!$B$33,0)),0,Inputs!$B$32*OFFSET(P102,-Inputs!$B$33,0))</f>
        <v/>
      </c>
      <c r="R102" s="3">
        <f>IF(ISERROR((1-Inputs!$B$32)*OFFSET(P102,-Inputs!$B$33,0)),0,(1-Inputs!$B$32)*OFFSET(P102,-Inputs!$B$33,0))</f>
        <v/>
      </c>
      <c r="S102" s="35">
        <f>N102-P102</f>
        <v/>
      </c>
      <c r="T102" s="19">
        <f>S102/Inputs!$B$13</f>
        <v/>
      </c>
      <c r="U102" s="19">
        <f>K102/$K$4</f>
        <v/>
      </c>
      <c r="V102" s="11">
        <f>-PMT(AC102*C102,Inputs!$B$20-A102+1,S102)-X102</f>
        <v/>
      </c>
      <c r="W102" s="11">
        <f>IF(A102&lt;Inputs!$B$23-Inputs!$B$24,0,IF(A102&lt;Inputs!$B$22-Inputs!$B$24,S102*AC102/12,IF(ISERROR(-PMT(AC102/12,Inputs!$B$20+1-A102-Inputs!$B$24,S102)),0,-PMT(AC102/12,Inputs!$B$20+1-A102-Inputs!$B$24,S102)+IF(A102=Inputs!$B$21-Inputs!$B$24,AC102+PMT(AC102/12,Inputs!$B$20+1-A102-Inputs!$B$24,S102)+(S102*AC102/12),0))))</f>
        <v/>
      </c>
      <c r="X102" s="3">
        <f>S102*(AC102*C102)</f>
        <v/>
      </c>
      <c r="Y102" s="11">
        <f>W102-X102</f>
        <v/>
      </c>
      <c r="Z102" s="19">
        <f>VLOOKUP(A102,Curves!$B$20:'Curves'!$D$32,3)</f>
        <v/>
      </c>
      <c r="AA102" s="35">
        <f>MIN(S102,S102*(1-(1-Z102)^(1/12)))</f>
        <v/>
      </c>
      <c r="AB102" s="3">
        <f>(N102-P102)*IFERROR((1-U102/U101),0)</f>
        <v/>
      </c>
      <c r="AC102" s="36">
        <f>Inputs!$B$16</f>
        <v/>
      </c>
      <c r="AD102" s="3">
        <f>AC102*C102*(N102-P102)</f>
        <v/>
      </c>
      <c r="AE102" s="11">
        <f>X102+Y102+AA102+Q102</f>
        <v/>
      </c>
      <c r="AF102" s="11">
        <f>X102+V102+AA102+Q102</f>
        <v/>
      </c>
      <c r="AG102" s="19">
        <f>AE102/Inputs!$B$13</f>
        <v/>
      </c>
      <c r="AH102" s="35">
        <f>N102-AA102-AB102-P102</f>
        <v/>
      </c>
      <c r="AJ102" s="19">
        <f>AJ101/(1+(Inputs!$B$19)*C101)</f>
        <v/>
      </c>
      <c r="AK102" s="19">
        <f>AG102*AJ102</f>
        <v/>
      </c>
    </row>
    <row r="103" ht="13" customHeight="1" s="53">
      <c r="A103" s="3">
        <f>A102+1</f>
        <v/>
      </c>
      <c r="B103" s="37">
        <f>EDATE(B102, 1)</f>
        <v/>
      </c>
      <c r="C103" s="3">
        <f>C102</f>
        <v/>
      </c>
      <c r="F103" s="3">
        <f>K102</f>
        <v/>
      </c>
      <c r="G103" s="3">
        <f>IF(Inputs!$B$15="Fixed",G102, "Not Implemented Yet")</f>
        <v/>
      </c>
      <c r="H103" s="3">
        <f>IF(Inputs!$B$15="Fixed", IF(K102&gt;H102, -PMT(G103*C103, 360/Inputs!$D$6, Inputs!$B$13), 0), "NOT AVALABLE RN")</f>
        <v/>
      </c>
      <c r="I103" s="3">
        <f>C103*F103*G103</f>
        <v/>
      </c>
      <c r="J103" s="3">
        <f>H103-I103</f>
        <v/>
      </c>
      <c r="K103" s="3">
        <f>K102-J103</f>
        <v/>
      </c>
      <c r="N103" s="35">
        <f>AH102</f>
        <v/>
      </c>
      <c r="O103" s="19">
        <f>VLOOKUP(A103,Curves!$B$3:'Curves'!$D$15,3)/(VLOOKUP(A103,Curves!$B$3:'Curves'!$D$15,2)-(VLOOKUP(A103,Curves!$B$3:'Curves'!$D$15,1)-1))</f>
        <v/>
      </c>
      <c r="P103" s="35">
        <f>MIN(N103,(O103*Inputs!$B$35)*$N$5)</f>
        <v/>
      </c>
      <c r="Q103" s="3">
        <f>IF(ISERROR(Inputs!$B$32*OFFSET(P103,-Inputs!$B$33,0)),0,Inputs!$B$32*OFFSET(P103,-Inputs!$B$33,0))</f>
        <v/>
      </c>
      <c r="R103" s="3">
        <f>IF(ISERROR((1-Inputs!$B$32)*OFFSET(P103,-Inputs!$B$33,0)),0,(1-Inputs!$B$32)*OFFSET(P103,-Inputs!$B$33,0))</f>
        <v/>
      </c>
      <c r="S103" s="35">
        <f>N103-P103</f>
        <v/>
      </c>
      <c r="T103" s="19">
        <f>S103/Inputs!$B$13</f>
        <v/>
      </c>
      <c r="U103" s="19">
        <f>K103/$K$4</f>
        <v/>
      </c>
      <c r="V103" s="11">
        <f>-PMT(AC103*C103,Inputs!$B$20-A103+1,S103)-X103</f>
        <v/>
      </c>
      <c r="W103" s="11">
        <f>IF(A103&lt;Inputs!$B$23-Inputs!$B$24,0,IF(A103&lt;Inputs!$B$22-Inputs!$B$24,S103*AC103/12,IF(ISERROR(-PMT(AC103/12,Inputs!$B$20+1-A103-Inputs!$B$24,S103)),0,-PMT(AC103/12,Inputs!$B$20+1-A103-Inputs!$B$24,S103)+IF(A103=Inputs!$B$21-Inputs!$B$24,AC103+PMT(AC103/12,Inputs!$B$20+1-A103-Inputs!$B$24,S103)+(S103*AC103/12),0))))</f>
        <v/>
      </c>
      <c r="X103" s="3">
        <f>S103*(AC103*C103)</f>
        <v/>
      </c>
      <c r="Y103" s="11">
        <f>W103-X103</f>
        <v/>
      </c>
      <c r="Z103" s="19">
        <f>VLOOKUP(A103,Curves!$B$20:'Curves'!$D$32,3)</f>
        <v/>
      </c>
      <c r="AA103" s="35">
        <f>MIN(S103,S103*(1-(1-Z103)^(1/12)))</f>
        <v/>
      </c>
      <c r="AB103" s="3">
        <f>(N103-P103)*IFERROR((1-U103/U102),0)</f>
        <v/>
      </c>
      <c r="AC103" s="36">
        <f>Inputs!$B$16</f>
        <v/>
      </c>
      <c r="AD103" s="3">
        <f>AC103*C103*(N103-P103)</f>
        <v/>
      </c>
      <c r="AE103" s="11">
        <f>X103+Y103+AA103+Q103</f>
        <v/>
      </c>
      <c r="AF103" s="11">
        <f>X103+V103+AA103+Q103</f>
        <v/>
      </c>
      <c r="AG103" s="19">
        <f>AE103/Inputs!$B$13</f>
        <v/>
      </c>
      <c r="AH103" s="35">
        <f>N103-AA103-AB103-P103</f>
        <v/>
      </c>
      <c r="AJ103" s="19">
        <f>AJ102/(1+(Inputs!$B$19)*C102)</f>
        <v/>
      </c>
      <c r="AK103" s="19">
        <f>AG103*AJ103</f>
        <v/>
      </c>
    </row>
    <row r="104" ht="13" customHeight="1" s="53">
      <c r="A104" s="3">
        <f>A103+1</f>
        <v/>
      </c>
      <c r="B104" s="37">
        <f>EDATE(B103, 1)</f>
        <v/>
      </c>
      <c r="C104" s="3">
        <f>C103</f>
        <v/>
      </c>
      <c r="F104" s="3">
        <f>K103</f>
        <v/>
      </c>
      <c r="G104" s="3">
        <f>IF(Inputs!$B$15="Fixed",G103, "Not Implemented Yet")</f>
        <v/>
      </c>
      <c r="H104" s="3">
        <f>IF(Inputs!$B$15="Fixed", IF(K103&gt;H103, -PMT(G104*C104, 360/Inputs!$D$6, Inputs!$B$13), 0), "NOT AVALABLE RN")</f>
        <v/>
      </c>
      <c r="I104" s="3">
        <f>C104*F104*G104</f>
        <v/>
      </c>
      <c r="J104" s="3">
        <f>H104-I104</f>
        <v/>
      </c>
      <c r="K104" s="3">
        <f>K103-J104</f>
        <v/>
      </c>
      <c r="N104" s="35">
        <f>AH103</f>
        <v/>
      </c>
      <c r="O104" s="19">
        <f>VLOOKUP(A104,Curves!$B$3:'Curves'!$D$15,3)/(VLOOKUP(A104,Curves!$B$3:'Curves'!$D$15,2)-(VLOOKUP(A104,Curves!$B$3:'Curves'!$D$15,1)-1))</f>
        <v/>
      </c>
      <c r="P104" s="35">
        <f>MIN(N104,(O104*Inputs!$B$35)*$N$5)</f>
        <v/>
      </c>
      <c r="Q104" s="3">
        <f>IF(ISERROR(Inputs!$B$32*OFFSET(P104,-Inputs!$B$33,0)),0,Inputs!$B$32*OFFSET(P104,-Inputs!$B$33,0))</f>
        <v/>
      </c>
      <c r="R104" s="3">
        <f>IF(ISERROR((1-Inputs!$B$32)*OFFSET(P104,-Inputs!$B$33,0)),0,(1-Inputs!$B$32)*OFFSET(P104,-Inputs!$B$33,0))</f>
        <v/>
      </c>
      <c r="S104" s="35">
        <f>N104-P104</f>
        <v/>
      </c>
      <c r="T104" s="19">
        <f>S104/Inputs!$B$13</f>
        <v/>
      </c>
      <c r="U104" s="19">
        <f>K104/$K$4</f>
        <v/>
      </c>
      <c r="V104" s="11">
        <f>-PMT(AC104*C104,Inputs!$B$20-A104+1,S104)-X104</f>
        <v/>
      </c>
      <c r="W104" s="11">
        <f>IF(A104&lt;Inputs!$B$23-Inputs!$B$24,0,IF(A104&lt;Inputs!$B$22-Inputs!$B$24,S104*AC104/12,IF(ISERROR(-PMT(AC104/12,Inputs!$B$20+1-A104-Inputs!$B$24,S104)),0,-PMT(AC104/12,Inputs!$B$20+1-A104-Inputs!$B$24,S104)+IF(A104=Inputs!$B$21-Inputs!$B$24,AC104+PMT(AC104/12,Inputs!$B$20+1-A104-Inputs!$B$24,S104)+(S104*AC104/12),0))))</f>
        <v/>
      </c>
      <c r="X104" s="3">
        <f>S104*(AC104*C104)</f>
        <v/>
      </c>
      <c r="Y104" s="11">
        <f>W104-X104</f>
        <v/>
      </c>
      <c r="Z104" s="19">
        <f>VLOOKUP(A104,Curves!$B$20:'Curves'!$D$32,3)</f>
        <v/>
      </c>
      <c r="AA104" s="35">
        <f>MIN(S104,S104*(1-(1-Z104)^(1/12)))</f>
        <v/>
      </c>
      <c r="AB104" s="3">
        <f>(N104-P104)*IFERROR((1-U104/U103),0)</f>
        <v/>
      </c>
      <c r="AC104" s="36">
        <f>Inputs!$B$16</f>
        <v/>
      </c>
      <c r="AD104" s="3">
        <f>AC104*C104*(N104-P104)</f>
        <v/>
      </c>
      <c r="AE104" s="11">
        <f>X104+Y104+AA104+Q104</f>
        <v/>
      </c>
      <c r="AF104" s="11">
        <f>X104+V104+AA104+Q104</f>
        <v/>
      </c>
      <c r="AG104" s="19">
        <f>AE104/Inputs!$B$13</f>
        <v/>
      </c>
      <c r="AH104" s="35">
        <f>N104-AA104-AB104-P104</f>
        <v/>
      </c>
      <c r="AJ104" s="19">
        <f>AJ103/(1+(Inputs!$B$19)*C103)</f>
        <v/>
      </c>
      <c r="AK104" s="19">
        <f>AG104*AJ104</f>
        <v/>
      </c>
    </row>
    <row r="105" ht="13" customHeight="1" s="53">
      <c r="A105" s="3">
        <f>A104+1</f>
        <v/>
      </c>
      <c r="B105" s="37">
        <f>EDATE(B104, 1)</f>
        <v/>
      </c>
      <c r="C105" s="3">
        <f>C104</f>
        <v/>
      </c>
      <c r="F105" s="3">
        <f>K104</f>
        <v/>
      </c>
      <c r="G105" s="3">
        <f>IF(Inputs!$B$15="Fixed",G104, "Not Implemented Yet")</f>
        <v/>
      </c>
      <c r="H105" s="3">
        <f>IF(Inputs!$B$15="Fixed", IF(K104&gt;H104, -PMT(G105*C105, 360/Inputs!$D$6, Inputs!$B$13), 0), "NOT AVALABLE RN")</f>
        <v/>
      </c>
      <c r="I105" s="3">
        <f>C105*F105*G105</f>
        <v/>
      </c>
      <c r="J105" s="3">
        <f>H105-I105</f>
        <v/>
      </c>
      <c r="K105" s="3">
        <f>K104-J105</f>
        <v/>
      </c>
      <c r="N105" s="35">
        <f>AH104</f>
        <v/>
      </c>
      <c r="O105" s="19">
        <f>VLOOKUP(A105,Curves!$B$3:'Curves'!$D$15,3)/(VLOOKUP(A105,Curves!$B$3:'Curves'!$D$15,2)-(VLOOKUP(A105,Curves!$B$3:'Curves'!$D$15,1)-1))</f>
        <v/>
      </c>
      <c r="P105" s="35">
        <f>MIN(N105,(O105*Inputs!$B$35)*$N$5)</f>
        <v/>
      </c>
      <c r="Q105" s="3">
        <f>IF(ISERROR(Inputs!$B$32*OFFSET(P105,-Inputs!$B$33,0)),0,Inputs!$B$32*OFFSET(P105,-Inputs!$B$33,0))</f>
        <v/>
      </c>
      <c r="R105" s="3">
        <f>IF(ISERROR((1-Inputs!$B$32)*OFFSET(P105,-Inputs!$B$33,0)),0,(1-Inputs!$B$32)*OFFSET(P105,-Inputs!$B$33,0))</f>
        <v/>
      </c>
      <c r="S105" s="35">
        <f>N105-P105</f>
        <v/>
      </c>
      <c r="T105" s="19">
        <f>S105/Inputs!$B$13</f>
        <v/>
      </c>
      <c r="U105" s="19">
        <f>K105/$K$4</f>
        <v/>
      </c>
      <c r="V105" s="11">
        <f>-PMT(AC105*C105,Inputs!$B$20-A105+1,S105)-X105</f>
        <v/>
      </c>
      <c r="W105" s="11">
        <f>IF(A105&lt;Inputs!$B$23-Inputs!$B$24,0,IF(A105&lt;Inputs!$B$22-Inputs!$B$24,S105*AC105/12,IF(ISERROR(-PMT(AC105/12,Inputs!$B$20+1-A105-Inputs!$B$24,S105)),0,-PMT(AC105/12,Inputs!$B$20+1-A105-Inputs!$B$24,S105)+IF(A105=Inputs!$B$21-Inputs!$B$24,AC105+PMT(AC105/12,Inputs!$B$20+1-A105-Inputs!$B$24,S105)+(S105*AC105/12),0))))</f>
        <v/>
      </c>
      <c r="X105" s="3">
        <f>S105*(AC105*C105)</f>
        <v/>
      </c>
      <c r="Y105" s="11">
        <f>W105-X105</f>
        <v/>
      </c>
      <c r="Z105" s="19">
        <f>VLOOKUP(A105,Curves!$B$20:'Curves'!$D$32,3)</f>
        <v/>
      </c>
      <c r="AA105" s="35">
        <f>MIN(S105,S105*(1-(1-Z105)^(1/12)))</f>
        <v/>
      </c>
      <c r="AB105" s="3">
        <f>(N105-P105)*IFERROR((1-U105/U104),0)</f>
        <v/>
      </c>
      <c r="AC105" s="36">
        <f>Inputs!$B$16</f>
        <v/>
      </c>
      <c r="AD105" s="3">
        <f>AC105*C105*(N105-P105)</f>
        <v/>
      </c>
      <c r="AE105" s="11">
        <f>X105+Y105+AA105+Q105</f>
        <v/>
      </c>
      <c r="AF105" s="11">
        <f>X105+V105+AA105+Q105</f>
        <v/>
      </c>
      <c r="AG105" s="19">
        <f>AE105/Inputs!$B$13</f>
        <v/>
      </c>
      <c r="AH105" s="35">
        <f>N105-AA105-AB105-P105</f>
        <v/>
      </c>
      <c r="AJ105" s="19">
        <f>AJ104/(1+(Inputs!$B$19)*C104)</f>
        <v/>
      </c>
      <c r="AK105" s="19">
        <f>AG105*AJ105</f>
        <v/>
      </c>
    </row>
    <row r="106" ht="13" customHeight="1" s="53">
      <c r="A106" s="3">
        <f>A105+1</f>
        <v/>
      </c>
      <c r="B106" s="37">
        <f>EDATE(B105, 1)</f>
        <v/>
      </c>
      <c r="C106" s="3">
        <f>C105</f>
        <v/>
      </c>
      <c r="F106" s="3">
        <f>K105</f>
        <v/>
      </c>
      <c r="G106" s="3">
        <f>IF(Inputs!$B$15="Fixed",G105, "Not Implemented Yet")</f>
        <v/>
      </c>
      <c r="H106" s="3">
        <f>IF(Inputs!$B$15="Fixed", IF(K105&gt;H105, -PMT(G106*C106, 360/Inputs!$D$6, Inputs!$B$13), 0), "NOT AVALABLE RN")</f>
        <v/>
      </c>
      <c r="I106" s="3">
        <f>C106*F106*G106</f>
        <v/>
      </c>
      <c r="J106" s="3">
        <f>H106-I106</f>
        <v/>
      </c>
      <c r="K106" s="3">
        <f>K105-J106</f>
        <v/>
      </c>
      <c r="N106" s="35">
        <f>AH105</f>
        <v/>
      </c>
      <c r="O106" s="19">
        <f>VLOOKUP(A106,Curves!$B$3:'Curves'!$D$15,3)/(VLOOKUP(A106,Curves!$B$3:'Curves'!$D$15,2)-(VLOOKUP(A106,Curves!$B$3:'Curves'!$D$15,1)-1))</f>
        <v/>
      </c>
      <c r="P106" s="35">
        <f>MIN(N106,(O106*Inputs!$B$35)*$N$5)</f>
        <v/>
      </c>
      <c r="Q106" s="3">
        <f>IF(ISERROR(Inputs!$B$32*OFFSET(P106,-Inputs!$B$33,0)),0,Inputs!$B$32*OFFSET(P106,-Inputs!$B$33,0))</f>
        <v/>
      </c>
      <c r="R106" s="3">
        <f>IF(ISERROR((1-Inputs!$B$32)*OFFSET(P106,-Inputs!$B$33,0)),0,(1-Inputs!$B$32)*OFFSET(P106,-Inputs!$B$33,0))</f>
        <v/>
      </c>
      <c r="S106" s="35">
        <f>N106-P106</f>
        <v/>
      </c>
      <c r="T106" s="19">
        <f>S106/Inputs!$B$13</f>
        <v/>
      </c>
      <c r="U106" s="19">
        <f>K106/$K$4</f>
        <v/>
      </c>
      <c r="V106" s="11">
        <f>-PMT(AC106*C106,Inputs!$B$20-A106+1,S106)-X106</f>
        <v/>
      </c>
      <c r="W106" s="11">
        <f>IF(A106&lt;Inputs!$B$23-Inputs!$B$24,0,IF(A106&lt;Inputs!$B$22-Inputs!$B$24,S106*AC106/12,IF(ISERROR(-PMT(AC106/12,Inputs!$B$20+1-A106-Inputs!$B$24,S106)),0,-PMT(AC106/12,Inputs!$B$20+1-A106-Inputs!$B$24,S106)+IF(A106=Inputs!$B$21-Inputs!$B$24,AC106+PMT(AC106/12,Inputs!$B$20+1-A106-Inputs!$B$24,S106)+(S106*AC106/12),0))))</f>
        <v/>
      </c>
      <c r="X106" s="3">
        <f>S106*(AC106*C106)</f>
        <v/>
      </c>
      <c r="Y106" s="11">
        <f>W106-X106</f>
        <v/>
      </c>
      <c r="Z106" s="19">
        <f>VLOOKUP(A106,Curves!$B$20:'Curves'!$D$32,3)</f>
        <v/>
      </c>
      <c r="AA106" s="35">
        <f>MIN(S106,S106*(1-(1-Z106)^(1/12)))</f>
        <v/>
      </c>
      <c r="AB106" s="3">
        <f>(N106-P106)*IFERROR((1-U106/U105),0)</f>
        <v/>
      </c>
      <c r="AC106" s="36">
        <f>Inputs!$B$16</f>
        <v/>
      </c>
      <c r="AD106" s="3">
        <f>AC106*C106*(N106-P106)</f>
        <v/>
      </c>
      <c r="AE106" s="11">
        <f>X106+Y106+AA106+Q106</f>
        <v/>
      </c>
      <c r="AF106" s="11">
        <f>X106+V106+AA106+Q106</f>
        <v/>
      </c>
      <c r="AG106" s="19">
        <f>AE106/Inputs!$B$13</f>
        <v/>
      </c>
      <c r="AH106" s="35">
        <f>N106-AA106-AB106-P106</f>
        <v/>
      </c>
      <c r="AJ106" s="19">
        <f>AJ105/(1+(Inputs!$B$19)*C105)</f>
        <v/>
      </c>
      <c r="AK106" s="19">
        <f>AG106*AJ106</f>
        <v/>
      </c>
    </row>
    <row r="107" ht="13" customHeight="1" s="53">
      <c r="A107" s="3">
        <f>A106+1</f>
        <v/>
      </c>
      <c r="B107" s="37">
        <f>EDATE(B106, 1)</f>
        <v/>
      </c>
      <c r="C107" s="3">
        <f>C106</f>
        <v/>
      </c>
      <c r="F107" s="3">
        <f>K106</f>
        <v/>
      </c>
      <c r="G107" s="3">
        <f>IF(Inputs!$B$15="Fixed",G106, "Not Implemented Yet")</f>
        <v/>
      </c>
      <c r="H107" s="3">
        <f>IF(Inputs!$B$15="Fixed", IF(K106&gt;H106, -PMT(G107*C107, 360/Inputs!$D$6, Inputs!$B$13), 0), "NOT AVALABLE RN")</f>
        <v/>
      </c>
      <c r="I107" s="3">
        <f>C107*F107*G107</f>
        <v/>
      </c>
      <c r="J107" s="3">
        <f>H107-I107</f>
        <v/>
      </c>
      <c r="K107" s="3">
        <f>K106-J107</f>
        <v/>
      </c>
      <c r="N107" s="35">
        <f>AH106</f>
        <v/>
      </c>
      <c r="O107" s="19">
        <f>VLOOKUP(A107,Curves!$B$3:'Curves'!$D$15,3)/(VLOOKUP(A107,Curves!$B$3:'Curves'!$D$15,2)-(VLOOKUP(A107,Curves!$B$3:'Curves'!$D$15,1)-1))</f>
        <v/>
      </c>
      <c r="P107" s="35">
        <f>MIN(N107,(O107*Inputs!$B$35)*$N$5)</f>
        <v/>
      </c>
      <c r="Q107" s="3">
        <f>IF(ISERROR(Inputs!$B$32*OFFSET(P107,-Inputs!$B$33,0)),0,Inputs!$B$32*OFFSET(P107,-Inputs!$B$33,0))</f>
        <v/>
      </c>
      <c r="R107" s="3">
        <f>IF(ISERROR((1-Inputs!$B$32)*OFFSET(P107,-Inputs!$B$33,0)),0,(1-Inputs!$B$32)*OFFSET(P107,-Inputs!$B$33,0))</f>
        <v/>
      </c>
      <c r="S107" s="35">
        <f>N107-P107</f>
        <v/>
      </c>
      <c r="T107" s="19">
        <f>S107/Inputs!$B$13</f>
        <v/>
      </c>
      <c r="U107" s="19">
        <f>K107/$K$4</f>
        <v/>
      </c>
      <c r="V107" s="11">
        <f>-PMT(AC107*C107,Inputs!$B$20-A107+1,S107)-X107</f>
        <v/>
      </c>
      <c r="W107" s="11">
        <f>IF(A107&lt;Inputs!$B$23-Inputs!$B$24,0,IF(A107&lt;Inputs!$B$22-Inputs!$B$24,S107*AC107/12,IF(ISERROR(-PMT(AC107/12,Inputs!$B$20+1-A107-Inputs!$B$24,S107)),0,-PMT(AC107/12,Inputs!$B$20+1-A107-Inputs!$B$24,S107)+IF(A107=Inputs!$B$21-Inputs!$B$24,AC107+PMT(AC107/12,Inputs!$B$20+1-A107-Inputs!$B$24,S107)+(S107*AC107/12),0))))</f>
        <v/>
      </c>
      <c r="X107" s="3">
        <f>S107*(AC107*C107)</f>
        <v/>
      </c>
      <c r="Y107" s="11">
        <f>W107-X107</f>
        <v/>
      </c>
      <c r="Z107" s="19">
        <f>VLOOKUP(A107,Curves!$B$20:'Curves'!$D$32,3)</f>
        <v/>
      </c>
      <c r="AA107" s="35">
        <f>MIN(S107,S107*(1-(1-Z107)^(1/12)))</f>
        <v/>
      </c>
      <c r="AB107" s="3">
        <f>(N107-P107)*IFERROR((1-U107/U106),0)</f>
        <v/>
      </c>
      <c r="AC107" s="36">
        <f>Inputs!$B$16</f>
        <v/>
      </c>
      <c r="AD107" s="3">
        <f>AC107*C107*(N107-P107)</f>
        <v/>
      </c>
      <c r="AE107" s="11">
        <f>X107+Y107+AA107+Q107</f>
        <v/>
      </c>
      <c r="AF107" s="11">
        <f>X107+V107+AA107+Q107</f>
        <v/>
      </c>
      <c r="AG107" s="19">
        <f>AE107/Inputs!$B$13</f>
        <v/>
      </c>
      <c r="AH107" s="35">
        <f>N107-AA107-AB107-P107</f>
        <v/>
      </c>
      <c r="AJ107" s="19">
        <f>AJ106/(1+(Inputs!$B$19)*C106)</f>
        <v/>
      </c>
      <c r="AK107" s="19">
        <f>AG107*AJ107</f>
        <v/>
      </c>
    </row>
    <row r="108" ht="13" customHeight="1" s="53">
      <c r="A108" s="3">
        <f>A107+1</f>
        <v/>
      </c>
      <c r="B108" s="37">
        <f>EDATE(B107, 1)</f>
        <v/>
      </c>
      <c r="C108" s="3">
        <f>C107</f>
        <v/>
      </c>
      <c r="F108" s="3">
        <f>K107</f>
        <v/>
      </c>
      <c r="G108" s="3">
        <f>IF(Inputs!$B$15="Fixed",G107, "Not Implemented Yet")</f>
        <v/>
      </c>
      <c r="H108" s="3">
        <f>IF(Inputs!$B$15="Fixed", IF(K107&gt;H107, -PMT(G108*C108, 360/Inputs!$D$6, Inputs!$B$13), 0), "NOT AVALABLE RN")</f>
        <v/>
      </c>
      <c r="I108" s="3">
        <f>C108*F108*G108</f>
        <v/>
      </c>
      <c r="J108" s="3">
        <f>H108-I108</f>
        <v/>
      </c>
      <c r="K108" s="3">
        <f>K107-J108</f>
        <v/>
      </c>
      <c r="N108" s="35">
        <f>AH107</f>
        <v/>
      </c>
      <c r="O108" s="19">
        <f>VLOOKUP(A108,Curves!$B$3:'Curves'!$D$15,3)/(VLOOKUP(A108,Curves!$B$3:'Curves'!$D$15,2)-(VLOOKUP(A108,Curves!$B$3:'Curves'!$D$15,1)-1))</f>
        <v/>
      </c>
      <c r="P108" s="35">
        <f>MIN(N108,(O108*Inputs!$B$35)*$N$5)</f>
        <v/>
      </c>
      <c r="Q108" s="3">
        <f>IF(ISERROR(Inputs!$B$32*OFFSET(P108,-Inputs!$B$33,0)),0,Inputs!$B$32*OFFSET(P108,-Inputs!$B$33,0))</f>
        <v/>
      </c>
      <c r="R108" s="3">
        <f>IF(ISERROR((1-Inputs!$B$32)*OFFSET(P108,-Inputs!$B$33,0)),0,(1-Inputs!$B$32)*OFFSET(P108,-Inputs!$B$33,0))</f>
        <v/>
      </c>
      <c r="S108" s="35">
        <f>N108-P108</f>
        <v/>
      </c>
      <c r="T108" s="19">
        <f>S108/Inputs!$B$13</f>
        <v/>
      </c>
      <c r="U108" s="19">
        <f>K108/$K$4</f>
        <v/>
      </c>
      <c r="V108" s="11">
        <f>-PMT(AC108*C108,Inputs!$B$20-A108+1,S108)-X108</f>
        <v/>
      </c>
      <c r="W108" s="11">
        <f>IF(A108&lt;Inputs!$B$23-Inputs!$B$24,0,IF(A108&lt;Inputs!$B$22-Inputs!$B$24,S108*AC108/12,IF(ISERROR(-PMT(AC108/12,Inputs!$B$20+1-A108-Inputs!$B$24,S108)),0,-PMT(AC108/12,Inputs!$B$20+1-A108-Inputs!$B$24,S108)+IF(A108=Inputs!$B$21-Inputs!$B$24,AC108+PMT(AC108/12,Inputs!$B$20+1-A108-Inputs!$B$24,S108)+(S108*AC108/12),0))))</f>
        <v/>
      </c>
      <c r="X108" s="3">
        <f>S108*(AC108*C108)</f>
        <v/>
      </c>
      <c r="Y108" s="11">
        <f>W108-X108</f>
        <v/>
      </c>
      <c r="Z108" s="19">
        <f>VLOOKUP(A108,Curves!$B$20:'Curves'!$D$32,3)</f>
        <v/>
      </c>
      <c r="AA108" s="35">
        <f>MIN(S108,S108*(1-(1-Z108)^(1/12)))</f>
        <v/>
      </c>
      <c r="AB108" s="3">
        <f>(N108-P108)*IFERROR((1-U108/U107),0)</f>
        <v/>
      </c>
      <c r="AC108" s="36">
        <f>Inputs!$B$16</f>
        <v/>
      </c>
      <c r="AD108" s="3">
        <f>AC108*C108*(N108-P108)</f>
        <v/>
      </c>
      <c r="AE108" s="11">
        <f>X108+Y108+AA108+Q108</f>
        <v/>
      </c>
      <c r="AF108" s="11">
        <f>X108+V108+AA108+Q108</f>
        <v/>
      </c>
      <c r="AG108" s="19">
        <f>AE108/Inputs!$B$13</f>
        <v/>
      </c>
      <c r="AH108" s="35">
        <f>N108-AA108-AB108-P108</f>
        <v/>
      </c>
      <c r="AJ108" s="19">
        <f>AJ107/(1+(Inputs!$B$19)*C107)</f>
        <v/>
      </c>
      <c r="AK108" s="19">
        <f>AG108*AJ108</f>
        <v/>
      </c>
    </row>
    <row r="109" ht="13" customHeight="1" s="53">
      <c r="A109" s="3">
        <f>A108+1</f>
        <v/>
      </c>
      <c r="B109" s="37">
        <f>EDATE(B108, 1)</f>
        <v/>
      </c>
      <c r="C109" s="3">
        <f>C108</f>
        <v/>
      </c>
      <c r="F109" s="3">
        <f>K108</f>
        <v/>
      </c>
      <c r="G109" s="3">
        <f>IF(Inputs!$B$15="Fixed",G108, "Not Implemented Yet")</f>
        <v/>
      </c>
      <c r="H109" s="3">
        <f>IF(Inputs!$B$15="Fixed", IF(K108&gt;H108, -PMT(G109*C109, 360/Inputs!$D$6, Inputs!$B$13), 0), "NOT AVALABLE RN")</f>
        <v/>
      </c>
      <c r="I109" s="3">
        <f>C109*F109*G109</f>
        <v/>
      </c>
      <c r="J109" s="3">
        <f>H109-I109</f>
        <v/>
      </c>
      <c r="K109" s="3">
        <f>K108-J109</f>
        <v/>
      </c>
      <c r="N109" s="35">
        <f>AH108</f>
        <v/>
      </c>
      <c r="O109" s="19">
        <f>VLOOKUP(A109,Curves!$B$3:'Curves'!$D$15,3)/(VLOOKUP(A109,Curves!$B$3:'Curves'!$D$15,2)-(VLOOKUP(A109,Curves!$B$3:'Curves'!$D$15,1)-1))</f>
        <v/>
      </c>
      <c r="P109" s="35">
        <f>MIN(N109,(O109*Inputs!$B$35)*$N$5)</f>
        <v/>
      </c>
      <c r="Q109" s="3">
        <f>IF(ISERROR(Inputs!$B$32*OFFSET(P109,-Inputs!$B$33,0)),0,Inputs!$B$32*OFFSET(P109,-Inputs!$B$33,0))</f>
        <v/>
      </c>
      <c r="R109" s="3">
        <f>IF(ISERROR((1-Inputs!$B$32)*OFFSET(P109,-Inputs!$B$33,0)),0,(1-Inputs!$B$32)*OFFSET(P109,-Inputs!$B$33,0))</f>
        <v/>
      </c>
      <c r="S109" s="35">
        <f>N109-P109</f>
        <v/>
      </c>
      <c r="T109" s="19">
        <f>S109/Inputs!$B$13</f>
        <v/>
      </c>
      <c r="U109" s="19">
        <f>K109/$K$4</f>
        <v/>
      </c>
      <c r="V109" s="11">
        <f>-PMT(AC109*C109,Inputs!$B$20-A109+1,S109)-X109</f>
        <v/>
      </c>
      <c r="W109" s="11">
        <f>IF(A109&lt;Inputs!$B$23-Inputs!$B$24,0,IF(A109&lt;Inputs!$B$22-Inputs!$B$24,S109*AC109/12,IF(ISERROR(-PMT(AC109/12,Inputs!$B$20+1-A109-Inputs!$B$24,S109)),0,-PMT(AC109/12,Inputs!$B$20+1-A109-Inputs!$B$24,S109)+IF(A109=Inputs!$B$21-Inputs!$B$24,AC109+PMT(AC109/12,Inputs!$B$20+1-A109-Inputs!$B$24,S109)+(S109*AC109/12),0))))</f>
        <v/>
      </c>
      <c r="X109" s="3">
        <f>S109*(AC109*C109)</f>
        <v/>
      </c>
      <c r="Y109" s="11">
        <f>W109-X109</f>
        <v/>
      </c>
      <c r="Z109" s="19">
        <f>VLOOKUP(A109,Curves!$B$20:'Curves'!$D$32,3)</f>
        <v/>
      </c>
      <c r="AA109" s="35">
        <f>MIN(S109,S109*(1-(1-Z109)^(1/12)))</f>
        <v/>
      </c>
      <c r="AB109" s="3">
        <f>(N109-P109)*IFERROR((1-U109/U108),0)</f>
        <v/>
      </c>
      <c r="AC109" s="36">
        <f>Inputs!$B$16</f>
        <v/>
      </c>
      <c r="AD109" s="3">
        <f>AC109*C109*(N109-P109)</f>
        <v/>
      </c>
      <c r="AE109" s="11">
        <f>X109+Y109+AA109+Q109</f>
        <v/>
      </c>
      <c r="AF109" s="11">
        <f>X109+V109+AA109+Q109</f>
        <v/>
      </c>
      <c r="AG109" s="19">
        <f>AE109/Inputs!$B$13</f>
        <v/>
      </c>
      <c r="AH109" s="35">
        <f>N109-AA109-AB109-P109</f>
        <v/>
      </c>
      <c r="AJ109" s="19">
        <f>AJ108/(1+(Inputs!$B$19)*C108)</f>
        <v/>
      </c>
      <c r="AK109" s="19">
        <f>AG109*AJ109</f>
        <v/>
      </c>
    </row>
    <row r="110" ht="13" customHeight="1" s="53">
      <c r="A110" s="3">
        <f>A109+1</f>
        <v/>
      </c>
      <c r="B110" s="37">
        <f>EDATE(B109, 1)</f>
        <v/>
      </c>
      <c r="C110" s="3">
        <f>C109</f>
        <v/>
      </c>
      <c r="F110" s="3">
        <f>K109</f>
        <v/>
      </c>
      <c r="G110" s="3">
        <f>IF(Inputs!$B$15="Fixed",G109, "Not Implemented Yet")</f>
        <v/>
      </c>
      <c r="H110" s="3">
        <f>IF(Inputs!$B$15="Fixed", IF(K109&gt;H109, -PMT(G110*C110, 360/Inputs!$D$6, Inputs!$B$13), 0), "NOT AVALABLE RN")</f>
        <v/>
      </c>
      <c r="I110" s="3">
        <f>C110*F110*G110</f>
        <v/>
      </c>
      <c r="J110" s="3">
        <f>H110-I110</f>
        <v/>
      </c>
      <c r="K110" s="3">
        <f>K109-J110</f>
        <v/>
      </c>
      <c r="N110" s="35">
        <f>AH109</f>
        <v/>
      </c>
      <c r="O110" s="19">
        <f>VLOOKUP(A110,Curves!$B$3:'Curves'!$D$15,3)/(VLOOKUP(A110,Curves!$B$3:'Curves'!$D$15,2)-(VLOOKUP(A110,Curves!$B$3:'Curves'!$D$15,1)-1))</f>
        <v/>
      </c>
      <c r="P110" s="35">
        <f>MIN(N110,(O110*Inputs!$B$35)*$N$5)</f>
        <v/>
      </c>
      <c r="Q110" s="3">
        <f>IF(ISERROR(Inputs!$B$32*OFFSET(P110,-Inputs!$B$33,0)),0,Inputs!$B$32*OFFSET(P110,-Inputs!$B$33,0))</f>
        <v/>
      </c>
      <c r="R110" s="3">
        <f>IF(ISERROR((1-Inputs!$B$32)*OFFSET(P110,-Inputs!$B$33,0)),0,(1-Inputs!$B$32)*OFFSET(P110,-Inputs!$B$33,0))</f>
        <v/>
      </c>
      <c r="S110" s="35">
        <f>N110-P110</f>
        <v/>
      </c>
      <c r="T110" s="19">
        <f>S110/Inputs!$B$13</f>
        <v/>
      </c>
      <c r="U110" s="19">
        <f>K110/$K$4</f>
        <v/>
      </c>
      <c r="V110" s="11">
        <f>-PMT(AC110*C110,Inputs!$B$20-A110+1,S110)-X110</f>
        <v/>
      </c>
      <c r="W110" s="11">
        <f>IF(A110&lt;Inputs!$B$23-Inputs!$B$24,0,IF(A110&lt;Inputs!$B$22-Inputs!$B$24,S110*AC110/12,IF(ISERROR(-PMT(AC110/12,Inputs!$B$20+1-A110-Inputs!$B$24,S110)),0,-PMT(AC110/12,Inputs!$B$20+1-A110-Inputs!$B$24,S110)+IF(A110=Inputs!$B$21-Inputs!$B$24,AC110+PMT(AC110/12,Inputs!$B$20+1-A110-Inputs!$B$24,S110)+(S110*AC110/12),0))))</f>
        <v/>
      </c>
      <c r="X110" s="3">
        <f>S110*(AC110*C110)</f>
        <v/>
      </c>
      <c r="Y110" s="11">
        <f>W110-X110</f>
        <v/>
      </c>
      <c r="Z110" s="19">
        <f>VLOOKUP(A110,Curves!$B$20:'Curves'!$D$32,3)</f>
        <v/>
      </c>
      <c r="AA110" s="35">
        <f>MIN(S110,S110*(1-(1-Z110)^(1/12)))</f>
        <v/>
      </c>
      <c r="AB110" s="3">
        <f>(N110-P110)*IFERROR((1-U110/U109),0)</f>
        <v/>
      </c>
      <c r="AC110" s="36">
        <f>Inputs!$B$16</f>
        <v/>
      </c>
      <c r="AD110" s="3">
        <f>AC110*C110*(N110-P110)</f>
        <v/>
      </c>
      <c r="AE110" s="11">
        <f>X110+Y110+AA110+Q110</f>
        <v/>
      </c>
      <c r="AF110" s="11">
        <f>X110+V110+AA110+Q110</f>
        <v/>
      </c>
      <c r="AG110" s="19">
        <f>AE110/Inputs!$B$13</f>
        <v/>
      </c>
      <c r="AH110" s="35">
        <f>N110-AA110-AB110-P110</f>
        <v/>
      </c>
      <c r="AJ110" s="19">
        <f>AJ109/(1+(Inputs!$B$19)*C109)</f>
        <v/>
      </c>
      <c r="AK110" s="19">
        <f>AG110*AJ110</f>
        <v/>
      </c>
    </row>
    <row r="111" ht="13" customHeight="1" s="53">
      <c r="A111" s="3">
        <f>A110+1</f>
        <v/>
      </c>
      <c r="B111" s="37">
        <f>EDATE(B110, 1)</f>
        <v/>
      </c>
      <c r="C111" s="3">
        <f>C110</f>
        <v/>
      </c>
      <c r="F111" s="3">
        <f>K110</f>
        <v/>
      </c>
      <c r="G111" s="3">
        <f>IF(Inputs!$B$15="Fixed",G110, "Not Implemented Yet")</f>
        <v/>
      </c>
      <c r="H111" s="3">
        <f>IF(Inputs!$B$15="Fixed", IF(K110&gt;H110, -PMT(G111*C111, 360/Inputs!$D$6, Inputs!$B$13), 0), "NOT AVALABLE RN")</f>
        <v/>
      </c>
      <c r="I111" s="3">
        <f>C111*F111*G111</f>
        <v/>
      </c>
      <c r="J111" s="3">
        <f>H111-I111</f>
        <v/>
      </c>
      <c r="K111" s="3">
        <f>K110-J111</f>
        <v/>
      </c>
      <c r="N111" s="35">
        <f>AH110</f>
        <v/>
      </c>
      <c r="O111" s="19">
        <f>VLOOKUP(A111,Curves!$B$3:'Curves'!$D$15,3)/(VLOOKUP(A111,Curves!$B$3:'Curves'!$D$15,2)-(VLOOKUP(A111,Curves!$B$3:'Curves'!$D$15,1)-1))</f>
        <v/>
      </c>
      <c r="P111" s="35">
        <f>MIN(N111,(O111*Inputs!$B$35)*$N$5)</f>
        <v/>
      </c>
      <c r="Q111" s="3">
        <f>IF(ISERROR(Inputs!$B$32*OFFSET(P111,-Inputs!$B$33,0)),0,Inputs!$B$32*OFFSET(P111,-Inputs!$B$33,0))</f>
        <v/>
      </c>
      <c r="R111" s="3">
        <f>IF(ISERROR((1-Inputs!$B$32)*OFFSET(P111,-Inputs!$B$33,0)),0,(1-Inputs!$B$32)*OFFSET(P111,-Inputs!$B$33,0))</f>
        <v/>
      </c>
      <c r="S111" s="35">
        <f>N111-P111</f>
        <v/>
      </c>
      <c r="T111" s="19">
        <f>S111/Inputs!$B$13</f>
        <v/>
      </c>
      <c r="U111" s="19">
        <f>K111/$K$4</f>
        <v/>
      </c>
      <c r="V111" s="11">
        <f>-PMT(AC111*C111,Inputs!$B$20-A111+1,S111)-X111</f>
        <v/>
      </c>
      <c r="W111" s="11">
        <f>IF(A111&lt;Inputs!$B$23-Inputs!$B$24,0,IF(A111&lt;Inputs!$B$22-Inputs!$B$24,S111*AC111/12,IF(ISERROR(-PMT(AC111/12,Inputs!$B$20+1-A111-Inputs!$B$24,S111)),0,-PMT(AC111/12,Inputs!$B$20+1-A111-Inputs!$B$24,S111)+IF(A111=Inputs!$B$21-Inputs!$B$24,AC111+PMT(AC111/12,Inputs!$B$20+1-A111-Inputs!$B$24,S111)+(S111*AC111/12),0))))</f>
        <v/>
      </c>
      <c r="X111" s="3">
        <f>S111*(AC111*C111)</f>
        <v/>
      </c>
      <c r="Y111" s="11">
        <f>W111-X111</f>
        <v/>
      </c>
      <c r="Z111" s="19">
        <f>VLOOKUP(A111,Curves!$B$20:'Curves'!$D$32,3)</f>
        <v/>
      </c>
      <c r="AA111" s="35">
        <f>MIN(S111,S111*(1-(1-Z111)^(1/12)))</f>
        <v/>
      </c>
      <c r="AB111" s="3">
        <f>(N111-P111)*IFERROR((1-U111/U110),0)</f>
        <v/>
      </c>
      <c r="AC111" s="36">
        <f>Inputs!$B$16</f>
        <v/>
      </c>
      <c r="AD111" s="3">
        <f>AC111*C111*(N111-P111)</f>
        <v/>
      </c>
      <c r="AE111" s="11">
        <f>X111+Y111+AA111+Q111</f>
        <v/>
      </c>
      <c r="AF111" s="11">
        <f>X111+V111+AA111+Q111</f>
        <v/>
      </c>
      <c r="AG111" s="19">
        <f>AE111/Inputs!$B$13</f>
        <v/>
      </c>
      <c r="AH111" s="35">
        <f>N111-AA111-AB111-P111</f>
        <v/>
      </c>
      <c r="AJ111" s="19">
        <f>AJ110/(1+(Inputs!$B$19)*C110)</f>
        <v/>
      </c>
      <c r="AK111" s="19">
        <f>AG111*AJ111</f>
        <v/>
      </c>
    </row>
    <row r="112" ht="13" customHeight="1" s="53">
      <c r="A112" s="3">
        <f>A111+1</f>
        <v/>
      </c>
      <c r="B112" s="37">
        <f>EDATE(B111, 1)</f>
        <v/>
      </c>
      <c r="C112" s="3">
        <f>C111</f>
        <v/>
      </c>
      <c r="F112" s="3">
        <f>K111</f>
        <v/>
      </c>
      <c r="G112" s="3">
        <f>IF(Inputs!$B$15="Fixed",G111, "Not Implemented Yet")</f>
        <v/>
      </c>
      <c r="H112" s="3">
        <f>IF(Inputs!$B$15="Fixed", IF(K111&gt;H111, -PMT(G112*C112, 360/Inputs!$D$6, Inputs!$B$13), 0), "NOT AVALABLE RN")</f>
        <v/>
      </c>
      <c r="I112" s="3">
        <f>C112*F112*G112</f>
        <v/>
      </c>
      <c r="J112" s="3">
        <f>H112-I112</f>
        <v/>
      </c>
      <c r="K112" s="3">
        <f>K111-J112</f>
        <v/>
      </c>
      <c r="N112" s="35">
        <f>AH111</f>
        <v/>
      </c>
      <c r="O112" s="19">
        <f>VLOOKUP(A112,Curves!$B$3:'Curves'!$D$15,3)/(VLOOKUP(A112,Curves!$B$3:'Curves'!$D$15,2)-(VLOOKUP(A112,Curves!$B$3:'Curves'!$D$15,1)-1))</f>
        <v/>
      </c>
      <c r="P112" s="35">
        <f>MIN(N112,(O112*Inputs!$B$35)*$N$5)</f>
        <v/>
      </c>
      <c r="Q112" s="3">
        <f>IF(ISERROR(Inputs!$B$32*OFFSET(P112,-Inputs!$B$33,0)),0,Inputs!$B$32*OFFSET(P112,-Inputs!$B$33,0))</f>
        <v/>
      </c>
      <c r="R112" s="3">
        <f>IF(ISERROR((1-Inputs!$B$32)*OFFSET(P112,-Inputs!$B$33,0)),0,(1-Inputs!$B$32)*OFFSET(P112,-Inputs!$B$33,0))</f>
        <v/>
      </c>
      <c r="S112" s="35">
        <f>N112-P112</f>
        <v/>
      </c>
      <c r="T112" s="19">
        <f>S112/Inputs!$B$13</f>
        <v/>
      </c>
      <c r="U112" s="19">
        <f>K112/$K$4</f>
        <v/>
      </c>
      <c r="V112" s="11">
        <f>-PMT(AC112*C112,Inputs!$B$20-A112+1,S112)-X112</f>
        <v/>
      </c>
      <c r="W112" s="11">
        <f>IF(A112&lt;Inputs!$B$23-Inputs!$B$24,0,IF(A112&lt;Inputs!$B$22-Inputs!$B$24,S112*AC112/12,IF(ISERROR(-PMT(AC112/12,Inputs!$B$20+1-A112-Inputs!$B$24,S112)),0,-PMT(AC112/12,Inputs!$B$20+1-A112-Inputs!$B$24,S112)+IF(A112=Inputs!$B$21-Inputs!$B$24,AC112+PMT(AC112/12,Inputs!$B$20+1-A112-Inputs!$B$24,S112)+(S112*AC112/12),0))))</f>
        <v/>
      </c>
      <c r="X112" s="3">
        <f>S112*(AC112*C112)</f>
        <v/>
      </c>
      <c r="Y112" s="11">
        <f>W112-X112</f>
        <v/>
      </c>
      <c r="Z112" s="19">
        <f>VLOOKUP(A112,Curves!$B$20:'Curves'!$D$32,3)</f>
        <v/>
      </c>
      <c r="AA112" s="35">
        <f>MIN(S112,S112*(1-(1-Z112)^(1/12)))</f>
        <v/>
      </c>
      <c r="AB112" s="3">
        <f>(N112-P112)*IFERROR((1-U112/U111),0)</f>
        <v/>
      </c>
      <c r="AC112" s="36">
        <f>Inputs!$B$16</f>
        <v/>
      </c>
      <c r="AD112" s="3">
        <f>AC112*C112*(N112-P112)</f>
        <v/>
      </c>
      <c r="AE112" s="11">
        <f>X112+Y112+AA112+Q112</f>
        <v/>
      </c>
      <c r="AF112" s="11">
        <f>X112+V112+AA112+Q112</f>
        <v/>
      </c>
      <c r="AG112" s="19">
        <f>AE112/Inputs!$B$13</f>
        <v/>
      </c>
      <c r="AH112" s="35">
        <f>N112-AA112-AB112-P112</f>
        <v/>
      </c>
      <c r="AJ112" s="19">
        <f>AJ111/(1+(Inputs!$B$19)*C111)</f>
        <v/>
      </c>
      <c r="AK112" s="19">
        <f>AG112*AJ112</f>
        <v/>
      </c>
    </row>
    <row r="113" ht="13" customHeight="1" s="53">
      <c r="A113" s="3">
        <f>A112+1</f>
        <v/>
      </c>
      <c r="B113" s="37">
        <f>EDATE(B112, 1)</f>
        <v/>
      </c>
      <c r="C113" s="3">
        <f>C112</f>
        <v/>
      </c>
      <c r="F113" s="3">
        <f>K112</f>
        <v/>
      </c>
      <c r="G113" s="3">
        <f>IF(Inputs!$B$15="Fixed",G112, "Not Implemented Yet")</f>
        <v/>
      </c>
      <c r="H113" s="3">
        <f>IF(Inputs!$B$15="Fixed", IF(K112&gt;H112, -PMT(G113*C113, 360/Inputs!$D$6, Inputs!$B$13), 0), "NOT AVALABLE RN")</f>
        <v/>
      </c>
      <c r="I113" s="3">
        <f>C113*F113*G113</f>
        <v/>
      </c>
      <c r="J113" s="3">
        <f>H113-I113</f>
        <v/>
      </c>
      <c r="K113" s="3">
        <f>K112-J113</f>
        <v/>
      </c>
      <c r="N113" s="35">
        <f>AH112</f>
        <v/>
      </c>
      <c r="O113" s="19">
        <f>VLOOKUP(A113,Curves!$B$3:'Curves'!$D$15,3)/(VLOOKUP(A113,Curves!$B$3:'Curves'!$D$15,2)-(VLOOKUP(A113,Curves!$B$3:'Curves'!$D$15,1)-1))</f>
        <v/>
      </c>
      <c r="P113" s="35">
        <f>MIN(N113,(O113*Inputs!$B$35)*$N$5)</f>
        <v/>
      </c>
      <c r="Q113" s="3">
        <f>IF(ISERROR(Inputs!$B$32*OFFSET(P113,-Inputs!$B$33,0)),0,Inputs!$B$32*OFFSET(P113,-Inputs!$B$33,0))</f>
        <v/>
      </c>
      <c r="R113" s="3">
        <f>IF(ISERROR((1-Inputs!$B$32)*OFFSET(P113,-Inputs!$B$33,0)),0,(1-Inputs!$B$32)*OFFSET(P113,-Inputs!$B$33,0))</f>
        <v/>
      </c>
      <c r="S113" s="35">
        <f>N113-P113</f>
        <v/>
      </c>
      <c r="T113" s="19">
        <f>S113/Inputs!$B$13</f>
        <v/>
      </c>
      <c r="U113" s="19">
        <f>K113/$K$4</f>
        <v/>
      </c>
      <c r="V113" s="11">
        <f>-PMT(AC113*C113,Inputs!$B$20-A113+1,S113)-X113</f>
        <v/>
      </c>
      <c r="W113" s="11">
        <f>IF(A113&lt;Inputs!$B$23-Inputs!$B$24,0,IF(A113&lt;Inputs!$B$22-Inputs!$B$24,S113*AC113/12,IF(ISERROR(-PMT(AC113/12,Inputs!$B$20+1-A113-Inputs!$B$24,S113)),0,-PMT(AC113/12,Inputs!$B$20+1-A113-Inputs!$B$24,S113)+IF(A113=Inputs!$B$21-Inputs!$B$24,AC113+PMT(AC113/12,Inputs!$B$20+1-A113-Inputs!$B$24,S113)+(S113*AC113/12),0))))</f>
        <v/>
      </c>
      <c r="X113" s="3">
        <f>S113*(AC113*C113)</f>
        <v/>
      </c>
      <c r="Y113" s="11">
        <f>W113-X113</f>
        <v/>
      </c>
      <c r="Z113" s="19">
        <f>VLOOKUP(A113,Curves!$B$20:'Curves'!$D$32,3)</f>
        <v/>
      </c>
      <c r="AA113" s="35">
        <f>MIN(S113,S113*(1-(1-Z113)^(1/12)))</f>
        <v/>
      </c>
      <c r="AB113" s="3">
        <f>(N113-P113)*IFERROR((1-U113/U112),0)</f>
        <v/>
      </c>
      <c r="AC113" s="36">
        <f>Inputs!$B$16</f>
        <v/>
      </c>
      <c r="AD113" s="3">
        <f>AC113*C113*(N113-P113)</f>
        <v/>
      </c>
      <c r="AE113" s="11">
        <f>X113+Y113+AA113+Q113</f>
        <v/>
      </c>
      <c r="AF113" s="11">
        <f>X113+V113+AA113+Q113</f>
        <v/>
      </c>
      <c r="AG113" s="19">
        <f>AE113/Inputs!$B$13</f>
        <v/>
      </c>
      <c r="AH113" s="35">
        <f>N113-AA113-AB113-P113</f>
        <v/>
      </c>
      <c r="AJ113" s="19">
        <f>AJ112/(1+(Inputs!$B$19)*C112)</f>
        <v/>
      </c>
      <c r="AK113" s="19">
        <f>AG113*AJ113</f>
        <v/>
      </c>
    </row>
    <row r="114" ht="13" customHeight="1" s="53">
      <c r="A114" s="3">
        <f>A113+1</f>
        <v/>
      </c>
      <c r="B114" s="37">
        <f>EDATE(B113, 1)</f>
        <v/>
      </c>
      <c r="C114" s="3">
        <f>C113</f>
        <v/>
      </c>
      <c r="F114" s="3">
        <f>K113</f>
        <v/>
      </c>
      <c r="G114" s="3">
        <f>IF(Inputs!$B$15="Fixed",G113, "Not Implemented Yet")</f>
        <v/>
      </c>
      <c r="H114" s="3">
        <f>IF(Inputs!$B$15="Fixed", IF(K113&gt;H113, -PMT(G114*C114, 360/Inputs!$D$6, Inputs!$B$13), 0), "NOT AVALABLE RN")</f>
        <v/>
      </c>
      <c r="I114" s="3">
        <f>C114*F114*G114</f>
        <v/>
      </c>
      <c r="J114" s="3">
        <f>H114-I114</f>
        <v/>
      </c>
      <c r="K114" s="3">
        <f>K113-J114</f>
        <v/>
      </c>
      <c r="N114" s="35">
        <f>AH113</f>
        <v/>
      </c>
      <c r="O114" s="19">
        <f>VLOOKUP(A114,Curves!$B$3:'Curves'!$D$15,3)/(VLOOKUP(A114,Curves!$B$3:'Curves'!$D$15,2)-(VLOOKUP(A114,Curves!$B$3:'Curves'!$D$15,1)-1))</f>
        <v/>
      </c>
      <c r="P114" s="35">
        <f>MIN(N114,(O114*Inputs!$B$35)*$N$5)</f>
        <v/>
      </c>
      <c r="Q114" s="3">
        <f>IF(ISERROR(Inputs!$B$32*OFFSET(P114,-Inputs!$B$33,0)),0,Inputs!$B$32*OFFSET(P114,-Inputs!$B$33,0))</f>
        <v/>
      </c>
      <c r="R114" s="3">
        <f>IF(ISERROR((1-Inputs!$B$32)*OFFSET(P114,-Inputs!$B$33,0)),0,(1-Inputs!$B$32)*OFFSET(P114,-Inputs!$B$33,0))</f>
        <v/>
      </c>
      <c r="S114" s="35">
        <f>N114-P114</f>
        <v/>
      </c>
      <c r="T114" s="19">
        <f>S114/Inputs!$B$13</f>
        <v/>
      </c>
      <c r="U114" s="19">
        <f>K114/$K$4</f>
        <v/>
      </c>
      <c r="V114" s="11">
        <f>-PMT(AC114*C114,Inputs!$B$20-A114+1,S114)-X114</f>
        <v/>
      </c>
      <c r="W114" s="11">
        <f>IF(A114&lt;Inputs!$B$23-Inputs!$B$24,0,IF(A114&lt;Inputs!$B$22-Inputs!$B$24,S114*AC114/12,IF(ISERROR(-PMT(AC114/12,Inputs!$B$20+1-A114-Inputs!$B$24,S114)),0,-PMT(AC114/12,Inputs!$B$20+1-A114-Inputs!$B$24,S114)+IF(A114=Inputs!$B$21-Inputs!$B$24,AC114+PMT(AC114/12,Inputs!$B$20+1-A114-Inputs!$B$24,S114)+(S114*AC114/12),0))))</f>
        <v/>
      </c>
      <c r="X114" s="3">
        <f>S114*(AC114*C114)</f>
        <v/>
      </c>
      <c r="Y114" s="11">
        <f>W114-X114</f>
        <v/>
      </c>
      <c r="Z114" s="19">
        <f>VLOOKUP(A114,Curves!$B$20:'Curves'!$D$32,3)</f>
        <v/>
      </c>
      <c r="AA114" s="35">
        <f>MIN(S114,S114*(1-(1-Z114)^(1/12)))</f>
        <v/>
      </c>
      <c r="AB114" s="3">
        <f>(N114-P114)*IFERROR((1-U114/U113),0)</f>
        <v/>
      </c>
      <c r="AC114" s="36">
        <f>Inputs!$B$16</f>
        <v/>
      </c>
      <c r="AD114" s="3">
        <f>AC114*C114*(N114-P114)</f>
        <v/>
      </c>
      <c r="AE114" s="11">
        <f>X114+Y114+AA114+Q114</f>
        <v/>
      </c>
      <c r="AF114" s="11">
        <f>X114+V114+AA114+Q114</f>
        <v/>
      </c>
      <c r="AG114" s="19">
        <f>AE114/Inputs!$B$13</f>
        <v/>
      </c>
      <c r="AH114" s="35">
        <f>N114-AA114-AB114-P114</f>
        <v/>
      </c>
      <c r="AJ114" s="19">
        <f>AJ113/(1+(Inputs!$B$19)*C113)</f>
        <v/>
      </c>
      <c r="AK114" s="19">
        <f>AG114*AJ114</f>
        <v/>
      </c>
    </row>
    <row r="115" ht="13" customHeight="1" s="53">
      <c r="A115" s="3">
        <f>A114+1</f>
        <v/>
      </c>
      <c r="B115" s="37">
        <f>EDATE(B114, 1)</f>
        <v/>
      </c>
      <c r="C115" s="3">
        <f>C114</f>
        <v/>
      </c>
      <c r="F115" s="3">
        <f>K114</f>
        <v/>
      </c>
      <c r="G115" s="3">
        <f>IF(Inputs!$B$15="Fixed",G114, "Not Implemented Yet")</f>
        <v/>
      </c>
      <c r="H115" s="3">
        <f>IF(Inputs!$B$15="Fixed", IF(K114&gt;H114, -PMT(G115*C115, 360/Inputs!$D$6, Inputs!$B$13), 0), "NOT AVALABLE RN")</f>
        <v/>
      </c>
      <c r="I115" s="3">
        <f>C115*F115*G115</f>
        <v/>
      </c>
      <c r="J115" s="3">
        <f>H115-I115</f>
        <v/>
      </c>
      <c r="K115" s="3">
        <f>K114-J115</f>
        <v/>
      </c>
      <c r="N115" s="35">
        <f>AH114</f>
        <v/>
      </c>
      <c r="O115" s="19">
        <f>VLOOKUP(A115,Curves!$B$3:'Curves'!$D$15,3)/(VLOOKUP(A115,Curves!$B$3:'Curves'!$D$15,2)-(VLOOKUP(A115,Curves!$B$3:'Curves'!$D$15,1)-1))</f>
        <v/>
      </c>
      <c r="P115" s="35">
        <f>MIN(N115,(O115*Inputs!$B$35)*$N$5)</f>
        <v/>
      </c>
      <c r="Q115" s="3">
        <f>IF(ISERROR(Inputs!$B$32*OFFSET(P115,-Inputs!$B$33,0)),0,Inputs!$B$32*OFFSET(P115,-Inputs!$B$33,0))</f>
        <v/>
      </c>
      <c r="R115" s="3">
        <f>IF(ISERROR((1-Inputs!$B$32)*OFFSET(P115,-Inputs!$B$33,0)),0,(1-Inputs!$B$32)*OFFSET(P115,-Inputs!$B$33,0))</f>
        <v/>
      </c>
      <c r="S115" s="35">
        <f>N115-P115</f>
        <v/>
      </c>
      <c r="T115" s="19">
        <f>S115/Inputs!$B$13</f>
        <v/>
      </c>
      <c r="U115" s="19">
        <f>K115/$K$4</f>
        <v/>
      </c>
      <c r="V115" s="11">
        <f>-PMT(AC115*C115,Inputs!$B$20-A115+1,S115)-X115</f>
        <v/>
      </c>
      <c r="W115" s="11">
        <f>IF(A115&lt;Inputs!$B$23-Inputs!$B$24,0,IF(A115&lt;Inputs!$B$22-Inputs!$B$24,S115*AC115/12,IF(ISERROR(-PMT(AC115/12,Inputs!$B$20+1-A115-Inputs!$B$24,S115)),0,-PMT(AC115/12,Inputs!$B$20+1-A115-Inputs!$B$24,S115)+IF(A115=Inputs!$B$21-Inputs!$B$24,AC115+PMT(AC115/12,Inputs!$B$20+1-A115-Inputs!$B$24,S115)+(S115*AC115/12),0))))</f>
        <v/>
      </c>
      <c r="X115" s="3">
        <f>S115*(AC115*C115)</f>
        <v/>
      </c>
      <c r="Y115" s="11">
        <f>W115-X115</f>
        <v/>
      </c>
      <c r="Z115" s="19">
        <f>VLOOKUP(A115,Curves!$B$20:'Curves'!$D$32,3)</f>
        <v/>
      </c>
      <c r="AA115" s="35">
        <f>MIN(S115,S115*(1-(1-Z115)^(1/12)))</f>
        <v/>
      </c>
      <c r="AB115" s="3">
        <f>(N115-P115)*IFERROR((1-U115/U114),0)</f>
        <v/>
      </c>
      <c r="AC115" s="36">
        <f>Inputs!$B$16</f>
        <v/>
      </c>
      <c r="AD115" s="3">
        <f>AC115*C115*(N115-P115)</f>
        <v/>
      </c>
      <c r="AE115" s="11">
        <f>X115+Y115+AA115+Q115</f>
        <v/>
      </c>
      <c r="AF115" s="11">
        <f>X115+V115+AA115+Q115</f>
        <v/>
      </c>
      <c r="AG115" s="19">
        <f>AE115/Inputs!$B$13</f>
        <v/>
      </c>
      <c r="AH115" s="35">
        <f>N115-AA115-AB115-P115</f>
        <v/>
      </c>
      <c r="AJ115" s="19">
        <f>AJ114/(1+(Inputs!$B$19)*C114)</f>
        <v/>
      </c>
      <c r="AK115" s="19">
        <f>AG115*AJ115</f>
        <v/>
      </c>
    </row>
    <row r="116" ht="13" customHeight="1" s="53">
      <c r="A116" s="3">
        <f>A115+1</f>
        <v/>
      </c>
      <c r="B116" s="37">
        <f>EDATE(B115, 1)</f>
        <v/>
      </c>
      <c r="C116" s="3">
        <f>C115</f>
        <v/>
      </c>
      <c r="F116" s="3">
        <f>K115</f>
        <v/>
      </c>
      <c r="G116" s="3">
        <f>IF(Inputs!$B$15="Fixed",G115, "Not Implemented Yet")</f>
        <v/>
      </c>
      <c r="H116" s="3">
        <f>IF(Inputs!$B$15="Fixed", IF(K115&gt;H115, -PMT(G116*C116, 360/Inputs!$D$6, Inputs!$B$13), 0), "NOT AVALABLE RN")</f>
        <v/>
      </c>
      <c r="I116" s="3">
        <f>C116*F116*G116</f>
        <v/>
      </c>
      <c r="J116" s="3">
        <f>H116-I116</f>
        <v/>
      </c>
      <c r="K116" s="3">
        <f>K115-J116</f>
        <v/>
      </c>
      <c r="N116" s="35">
        <f>AH115</f>
        <v/>
      </c>
      <c r="O116" s="19">
        <f>VLOOKUP(A116,Curves!$B$3:'Curves'!$D$15,3)/(VLOOKUP(A116,Curves!$B$3:'Curves'!$D$15,2)-(VLOOKUP(A116,Curves!$B$3:'Curves'!$D$15,1)-1))</f>
        <v/>
      </c>
      <c r="P116" s="35">
        <f>MIN(N116,(O116*Inputs!$B$35)*$N$5)</f>
        <v/>
      </c>
      <c r="Q116" s="3">
        <f>IF(ISERROR(Inputs!$B$32*OFFSET(P116,-Inputs!$B$33,0)),0,Inputs!$B$32*OFFSET(P116,-Inputs!$B$33,0))</f>
        <v/>
      </c>
      <c r="R116" s="3">
        <f>IF(ISERROR((1-Inputs!$B$32)*OFFSET(P116,-Inputs!$B$33,0)),0,(1-Inputs!$B$32)*OFFSET(P116,-Inputs!$B$33,0))</f>
        <v/>
      </c>
      <c r="S116" s="35">
        <f>N116-P116</f>
        <v/>
      </c>
      <c r="T116" s="19">
        <f>S116/Inputs!$B$13</f>
        <v/>
      </c>
      <c r="U116" s="19">
        <f>K116/$K$4</f>
        <v/>
      </c>
      <c r="V116" s="11">
        <f>-PMT(AC116*C116,Inputs!$B$20-A116+1,S116)-X116</f>
        <v/>
      </c>
      <c r="W116" s="11">
        <f>IF(A116&lt;Inputs!$B$23-Inputs!$B$24,0,IF(A116&lt;Inputs!$B$22-Inputs!$B$24,S116*AC116/12,IF(ISERROR(-PMT(AC116/12,Inputs!$B$20+1-A116-Inputs!$B$24,S116)),0,-PMT(AC116/12,Inputs!$B$20+1-A116-Inputs!$B$24,S116)+IF(A116=Inputs!$B$21-Inputs!$B$24,AC116+PMT(AC116/12,Inputs!$B$20+1-A116-Inputs!$B$24,S116)+(S116*AC116/12),0))))</f>
        <v/>
      </c>
      <c r="X116" s="3">
        <f>S116*(AC116*C116)</f>
        <v/>
      </c>
      <c r="Y116" s="11">
        <f>W116-X116</f>
        <v/>
      </c>
      <c r="Z116" s="19">
        <f>VLOOKUP(A116,Curves!$B$20:'Curves'!$D$32,3)</f>
        <v/>
      </c>
      <c r="AA116" s="35">
        <f>MIN(S116,S116*(1-(1-Z116)^(1/12)))</f>
        <v/>
      </c>
      <c r="AB116" s="3">
        <f>(N116-P116)*IFERROR((1-U116/U115),0)</f>
        <v/>
      </c>
      <c r="AC116" s="36">
        <f>Inputs!$B$16</f>
        <v/>
      </c>
      <c r="AD116" s="3">
        <f>AC116*C116*(N116-P116)</f>
        <v/>
      </c>
      <c r="AE116" s="11">
        <f>X116+Y116+AA116+Q116</f>
        <v/>
      </c>
      <c r="AF116" s="11">
        <f>X116+V116+AA116+Q116</f>
        <v/>
      </c>
      <c r="AG116" s="19">
        <f>AE116/Inputs!$B$13</f>
        <v/>
      </c>
      <c r="AH116" s="35">
        <f>N116-AA116-AB116-P116</f>
        <v/>
      </c>
      <c r="AJ116" s="19">
        <f>AJ115/(1+(Inputs!$B$19)*C115)</f>
        <v/>
      </c>
      <c r="AK116" s="19">
        <f>AG116*AJ116</f>
        <v/>
      </c>
    </row>
    <row r="117" ht="13" customHeight="1" s="53">
      <c r="A117" s="3">
        <f>A116+1</f>
        <v/>
      </c>
      <c r="B117" s="37">
        <f>EDATE(B116, 1)</f>
        <v/>
      </c>
      <c r="C117" s="3">
        <f>C116</f>
        <v/>
      </c>
      <c r="F117" s="3">
        <f>K116</f>
        <v/>
      </c>
      <c r="G117" s="3">
        <f>IF(Inputs!$B$15="Fixed",G116, "Not Implemented Yet")</f>
        <v/>
      </c>
      <c r="H117" s="3">
        <f>IF(Inputs!$B$15="Fixed", IF(K116&gt;H116, -PMT(G117*C117, 360/Inputs!$D$6, Inputs!$B$13), 0), "NOT AVALABLE RN")</f>
        <v/>
      </c>
      <c r="I117" s="3">
        <f>C117*F117*G117</f>
        <v/>
      </c>
      <c r="J117" s="3">
        <f>H117-I117</f>
        <v/>
      </c>
      <c r="K117" s="3">
        <f>K116-J117</f>
        <v/>
      </c>
      <c r="N117" s="35">
        <f>AH116</f>
        <v/>
      </c>
      <c r="O117" s="19">
        <f>VLOOKUP(A117,Curves!$B$3:'Curves'!$D$15,3)/(VLOOKUP(A117,Curves!$B$3:'Curves'!$D$15,2)-(VLOOKUP(A117,Curves!$B$3:'Curves'!$D$15,1)-1))</f>
        <v/>
      </c>
      <c r="P117" s="35">
        <f>MIN(N117,(O117*Inputs!$B$35)*$N$5)</f>
        <v/>
      </c>
      <c r="Q117" s="3">
        <f>IF(ISERROR(Inputs!$B$32*OFFSET(P117,-Inputs!$B$33,0)),0,Inputs!$B$32*OFFSET(P117,-Inputs!$B$33,0))</f>
        <v/>
      </c>
      <c r="R117" s="3">
        <f>IF(ISERROR((1-Inputs!$B$32)*OFFSET(P117,-Inputs!$B$33,0)),0,(1-Inputs!$B$32)*OFFSET(P117,-Inputs!$B$33,0))</f>
        <v/>
      </c>
      <c r="S117" s="35">
        <f>N117-P117</f>
        <v/>
      </c>
      <c r="T117" s="19">
        <f>S117/Inputs!$B$13</f>
        <v/>
      </c>
      <c r="U117" s="19">
        <f>K117/$K$4</f>
        <v/>
      </c>
      <c r="V117" s="11">
        <f>-PMT(AC117*C117,Inputs!$B$20-A117+1,S117)-X117</f>
        <v/>
      </c>
      <c r="W117" s="11">
        <f>IF(A117&lt;Inputs!$B$23-Inputs!$B$24,0,IF(A117&lt;Inputs!$B$22-Inputs!$B$24,S117*AC117/12,IF(ISERROR(-PMT(AC117/12,Inputs!$B$20+1-A117-Inputs!$B$24,S117)),0,-PMT(AC117/12,Inputs!$B$20+1-A117-Inputs!$B$24,S117)+IF(A117=Inputs!$B$21-Inputs!$B$24,AC117+PMT(AC117/12,Inputs!$B$20+1-A117-Inputs!$B$24,S117)+(S117*AC117/12),0))))</f>
        <v/>
      </c>
      <c r="X117" s="3">
        <f>S117*(AC117*C117)</f>
        <v/>
      </c>
      <c r="Y117" s="11">
        <f>W117-X117</f>
        <v/>
      </c>
      <c r="Z117" s="19">
        <f>VLOOKUP(A117,Curves!$B$20:'Curves'!$D$32,3)</f>
        <v/>
      </c>
      <c r="AA117" s="35">
        <f>MIN(S117,S117*(1-(1-Z117)^(1/12)))</f>
        <v/>
      </c>
      <c r="AB117" s="3">
        <f>(N117-P117)*IFERROR((1-U117/U116),0)</f>
        <v/>
      </c>
      <c r="AC117" s="36">
        <f>Inputs!$B$16</f>
        <v/>
      </c>
      <c r="AD117" s="3">
        <f>AC117*C117*(N117-P117)</f>
        <v/>
      </c>
      <c r="AE117" s="11">
        <f>X117+Y117+AA117+Q117</f>
        <v/>
      </c>
      <c r="AF117" s="11">
        <f>X117+V117+AA117+Q117</f>
        <v/>
      </c>
      <c r="AG117" s="19">
        <f>AE117/Inputs!$B$13</f>
        <v/>
      </c>
      <c r="AH117" s="35">
        <f>N117-AA117-AB117-P117</f>
        <v/>
      </c>
      <c r="AJ117" s="19">
        <f>AJ116/(1+(Inputs!$B$19)*C116)</f>
        <v/>
      </c>
      <c r="AK117" s="19">
        <f>AG117*AJ117</f>
        <v/>
      </c>
    </row>
    <row r="118" ht="13" customHeight="1" s="53">
      <c r="A118" s="3">
        <f>A117+1</f>
        <v/>
      </c>
      <c r="B118" s="37">
        <f>EDATE(B117, 1)</f>
        <v/>
      </c>
      <c r="C118" s="3">
        <f>C117</f>
        <v/>
      </c>
      <c r="F118" s="3">
        <f>K117</f>
        <v/>
      </c>
      <c r="G118" s="3">
        <f>IF(Inputs!$B$15="Fixed",G117, "Not Implemented Yet")</f>
        <v/>
      </c>
      <c r="H118" s="3">
        <f>IF(Inputs!$B$15="Fixed", IF(K117&gt;H117, -PMT(G118*C118, 360/Inputs!$D$6, Inputs!$B$13), 0), "NOT AVALABLE RN")</f>
        <v/>
      </c>
      <c r="I118" s="3">
        <f>C118*F118*G118</f>
        <v/>
      </c>
      <c r="J118" s="3">
        <f>H118-I118</f>
        <v/>
      </c>
      <c r="K118" s="3">
        <f>K117-J118</f>
        <v/>
      </c>
      <c r="N118" s="35">
        <f>AH117</f>
        <v/>
      </c>
      <c r="O118" s="19">
        <f>VLOOKUP(A118,Curves!$B$3:'Curves'!$D$15,3)/(VLOOKUP(A118,Curves!$B$3:'Curves'!$D$15,2)-(VLOOKUP(A118,Curves!$B$3:'Curves'!$D$15,1)-1))</f>
        <v/>
      </c>
      <c r="P118" s="35">
        <f>MIN(N118,(O118*Inputs!$B$35)*$N$5)</f>
        <v/>
      </c>
      <c r="Q118" s="3">
        <f>IF(ISERROR(Inputs!$B$32*OFFSET(P118,-Inputs!$B$33,0)),0,Inputs!$B$32*OFFSET(P118,-Inputs!$B$33,0))</f>
        <v/>
      </c>
      <c r="R118" s="3">
        <f>IF(ISERROR((1-Inputs!$B$32)*OFFSET(P118,-Inputs!$B$33,0)),0,(1-Inputs!$B$32)*OFFSET(P118,-Inputs!$B$33,0))</f>
        <v/>
      </c>
      <c r="S118" s="35">
        <f>N118-P118</f>
        <v/>
      </c>
      <c r="T118" s="19">
        <f>S118/Inputs!$B$13</f>
        <v/>
      </c>
      <c r="U118" s="19">
        <f>K118/$K$4</f>
        <v/>
      </c>
      <c r="V118" s="11">
        <f>-PMT(AC118*C118,Inputs!$B$20-A118+1,S118)-X118</f>
        <v/>
      </c>
      <c r="W118" s="11">
        <f>IF(A118&lt;Inputs!$B$23-Inputs!$B$24,0,IF(A118&lt;Inputs!$B$22-Inputs!$B$24,S118*AC118/12,IF(ISERROR(-PMT(AC118/12,Inputs!$B$20+1-A118-Inputs!$B$24,S118)),0,-PMT(AC118/12,Inputs!$B$20+1-A118-Inputs!$B$24,S118)+IF(A118=Inputs!$B$21-Inputs!$B$24,AC118+PMT(AC118/12,Inputs!$B$20+1-A118-Inputs!$B$24,S118)+(S118*AC118/12),0))))</f>
        <v/>
      </c>
      <c r="X118" s="3">
        <f>S118*(AC118*C118)</f>
        <v/>
      </c>
      <c r="Y118" s="11">
        <f>W118-X118</f>
        <v/>
      </c>
      <c r="Z118" s="19">
        <f>VLOOKUP(A118,Curves!$B$20:'Curves'!$D$32,3)</f>
        <v/>
      </c>
      <c r="AA118" s="35">
        <f>MIN(S118,S118*(1-(1-Z118)^(1/12)))</f>
        <v/>
      </c>
      <c r="AB118" s="3">
        <f>(N118-P118)*IFERROR((1-U118/U117),0)</f>
        <v/>
      </c>
      <c r="AC118" s="36">
        <f>Inputs!$B$16</f>
        <v/>
      </c>
      <c r="AD118" s="3">
        <f>AC118*C118*(N118-P118)</f>
        <v/>
      </c>
      <c r="AE118" s="11">
        <f>X118+Y118+AA118+Q118</f>
        <v/>
      </c>
      <c r="AF118" s="11">
        <f>X118+V118+AA118+Q118</f>
        <v/>
      </c>
      <c r="AG118" s="19">
        <f>AE118/Inputs!$B$13</f>
        <v/>
      </c>
      <c r="AH118" s="35">
        <f>N118-AA118-AB118-P118</f>
        <v/>
      </c>
      <c r="AJ118" s="19">
        <f>AJ117/(1+(Inputs!$B$19)*C117)</f>
        <v/>
      </c>
      <c r="AK118" s="19">
        <f>AG118*AJ118</f>
        <v/>
      </c>
    </row>
    <row r="119" ht="13" customHeight="1" s="53">
      <c r="A119" s="3">
        <f>A118+1</f>
        <v/>
      </c>
      <c r="B119" s="37">
        <f>EDATE(B118, 1)</f>
        <v/>
      </c>
      <c r="C119" s="3">
        <f>C118</f>
        <v/>
      </c>
      <c r="F119" s="3">
        <f>K118</f>
        <v/>
      </c>
      <c r="G119" s="3">
        <f>IF(Inputs!$B$15="Fixed",G118, "Not Implemented Yet")</f>
        <v/>
      </c>
      <c r="H119" s="3">
        <f>IF(Inputs!$B$15="Fixed", IF(K118&gt;H118, -PMT(G119*C119, 360/Inputs!$D$6, Inputs!$B$13), 0), "NOT AVALABLE RN")</f>
        <v/>
      </c>
      <c r="I119" s="3">
        <f>C119*F119*G119</f>
        <v/>
      </c>
      <c r="J119" s="3">
        <f>H119-I119</f>
        <v/>
      </c>
      <c r="K119" s="3">
        <f>K118-J119</f>
        <v/>
      </c>
      <c r="N119" s="35">
        <f>AH118</f>
        <v/>
      </c>
      <c r="O119" s="19">
        <f>VLOOKUP(A119,Curves!$B$3:'Curves'!$D$15,3)/(VLOOKUP(A119,Curves!$B$3:'Curves'!$D$15,2)-(VLOOKUP(A119,Curves!$B$3:'Curves'!$D$15,1)-1))</f>
        <v/>
      </c>
      <c r="P119" s="35">
        <f>MIN(N119,(O119*Inputs!$B$35)*$N$5)</f>
        <v/>
      </c>
      <c r="Q119" s="3">
        <f>IF(ISERROR(Inputs!$B$32*OFFSET(P119,-Inputs!$B$33,0)),0,Inputs!$B$32*OFFSET(P119,-Inputs!$B$33,0))</f>
        <v/>
      </c>
      <c r="R119" s="3">
        <f>IF(ISERROR((1-Inputs!$B$32)*OFFSET(P119,-Inputs!$B$33,0)),0,(1-Inputs!$B$32)*OFFSET(P119,-Inputs!$B$33,0))</f>
        <v/>
      </c>
      <c r="S119" s="35">
        <f>N119-P119</f>
        <v/>
      </c>
      <c r="T119" s="19">
        <f>S119/Inputs!$B$13</f>
        <v/>
      </c>
      <c r="U119" s="19">
        <f>K119/$K$4</f>
        <v/>
      </c>
      <c r="V119" s="11">
        <f>-PMT(AC119*C119,Inputs!$B$20-A119+1,S119)-X119</f>
        <v/>
      </c>
      <c r="W119" s="11">
        <f>IF(A119&lt;Inputs!$B$23-Inputs!$B$24,0,IF(A119&lt;Inputs!$B$22-Inputs!$B$24,S119*AC119/12,IF(ISERROR(-PMT(AC119/12,Inputs!$B$20+1-A119-Inputs!$B$24,S119)),0,-PMT(AC119/12,Inputs!$B$20+1-A119-Inputs!$B$24,S119)+IF(A119=Inputs!$B$21-Inputs!$B$24,AC119+PMT(AC119/12,Inputs!$B$20+1-A119-Inputs!$B$24,S119)+(S119*AC119/12),0))))</f>
        <v/>
      </c>
      <c r="X119" s="3">
        <f>S119*(AC119*C119)</f>
        <v/>
      </c>
      <c r="Y119" s="11">
        <f>W119-X119</f>
        <v/>
      </c>
      <c r="Z119" s="19">
        <f>VLOOKUP(A119,Curves!$B$20:'Curves'!$D$32,3)</f>
        <v/>
      </c>
      <c r="AA119" s="35">
        <f>MIN(S119,S119*(1-(1-Z119)^(1/12)))</f>
        <v/>
      </c>
      <c r="AB119" s="3">
        <f>(N119-P119)*IFERROR((1-U119/U118),0)</f>
        <v/>
      </c>
      <c r="AC119" s="36">
        <f>Inputs!$B$16</f>
        <v/>
      </c>
      <c r="AD119" s="3">
        <f>AC119*C119*(N119-P119)</f>
        <v/>
      </c>
      <c r="AE119" s="11">
        <f>X119+Y119+AA119+Q119</f>
        <v/>
      </c>
      <c r="AF119" s="11">
        <f>X119+V119+AA119+Q119</f>
        <v/>
      </c>
      <c r="AG119" s="19">
        <f>AE119/Inputs!$B$13</f>
        <v/>
      </c>
      <c r="AH119" s="35">
        <f>N119-AA119-AB119-P119</f>
        <v/>
      </c>
      <c r="AJ119" s="19">
        <f>AJ118/(1+(Inputs!$B$19)*C118)</f>
        <v/>
      </c>
      <c r="AK119" s="19">
        <f>AG119*AJ119</f>
        <v/>
      </c>
    </row>
    <row r="120" ht="13" customHeight="1" s="53">
      <c r="A120" s="3">
        <f>A119+1</f>
        <v/>
      </c>
      <c r="B120" s="37">
        <f>EDATE(B119, 1)</f>
        <v/>
      </c>
      <c r="C120" s="3">
        <f>C119</f>
        <v/>
      </c>
      <c r="F120" s="3">
        <f>K119</f>
        <v/>
      </c>
      <c r="G120" s="3">
        <f>IF(Inputs!$B$15="Fixed",G119, "Not Implemented Yet")</f>
        <v/>
      </c>
      <c r="H120" s="3">
        <f>IF(Inputs!$B$15="Fixed", IF(K119&gt;H119, -PMT(G120*C120, 360/Inputs!$D$6, Inputs!$B$13), 0), "NOT AVALABLE RN")</f>
        <v/>
      </c>
      <c r="I120" s="3">
        <f>C120*F120*G120</f>
        <v/>
      </c>
      <c r="J120" s="3">
        <f>H120-I120</f>
        <v/>
      </c>
      <c r="K120" s="3">
        <f>K119-J120</f>
        <v/>
      </c>
      <c r="N120" s="35">
        <f>AH119</f>
        <v/>
      </c>
      <c r="O120" s="19">
        <f>VLOOKUP(A120,Curves!$B$3:'Curves'!$D$15,3)/(VLOOKUP(A120,Curves!$B$3:'Curves'!$D$15,2)-(VLOOKUP(A120,Curves!$B$3:'Curves'!$D$15,1)-1))</f>
        <v/>
      </c>
      <c r="P120" s="35">
        <f>MIN(N120,(O120*Inputs!$B$35)*$N$5)</f>
        <v/>
      </c>
      <c r="Q120" s="3">
        <f>IF(ISERROR(Inputs!$B$32*OFFSET(P120,-Inputs!$B$33,0)),0,Inputs!$B$32*OFFSET(P120,-Inputs!$B$33,0))</f>
        <v/>
      </c>
      <c r="R120" s="3">
        <f>IF(ISERROR((1-Inputs!$B$32)*OFFSET(P120,-Inputs!$B$33,0)),0,(1-Inputs!$B$32)*OFFSET(P120,-Inputs!$B$33,0))</f>
        <v/>
      </c>
      <c r="S120" s="35">
        <f>N120-P120</f>
        <v/>
      </c>
      <c r="T120" s="19">
        <f>S120/Inputs!$B$13</f>
        <v/>
      </c>
      <c r="U120" s="19">
        <f>K120/$K$4</f>
        <v/>
      </c>
      <c r="V120" s="11">
        <f>-PMT(AC120*C120,Inputs!$B$20-A120+1,S120)-X120</f>
        <v/>
      </c>
      <c r="W120" s="11">
        <f>IF(A120&lt;Inputs!$B$23-Inputs!$B$24,0,IF(A120&lt;Inputs!$B$22-Inputs!$B$24,S120*AC120/12,IF(ISERROR(-PMT(AC120/12,Inputs!$B$20+1-A120-Inputs!$B$24,S120)),0,-PMT(AC120/12,Inputs!$B$20+1-A120-Inputs!$B$24,S120)+IF(A120=Inputs!$B$21-Inputs!$B$24,AC120+PMT(AC120/12,Inputs!$B$20+1-A120-Inputs!$B$24,S120)+(S120*AC120/12),0))))</f>
        <v/>
      </c>
      <c r="X120" s="3">
        <f>S120*(AC120*C120)</f>
        <v/>
      </c>
      <c r="Y120" s="11">
        <f>W120-X120</f>
        <v/>
      </c>
      <c r="Z120" s="19">
        <f>VLOOKUP(A120,Curves!$B$20:'Curves'!$D$32,3)</f>
        <v/>
      </c>
      <c r="AA120" s="35">
        <f>MIN(S120,S120*(1-(1-Z120)^(1/12)))</f>
        <v/>
      </c>
      <c r="AB120" s="3">
        <f>(N120-P120)*IFERROR((1-U120/U119),0)</f>
        <v/>
      </c>
      <c r="AC120" s="36">
        <f>Inputs!$B$16</f>
        <v/>
      </c>
      <c r="AD120" s="3">
        <f>AC120*C120*(N120-P120)</f>
        <v/>
      </c>
      <c r="AE120" s="11">
        <f>X120+Y120+AA120+Q120</f>
        <v/>
      </c>
      <c r="AF120" s="11">
        <f>X120+V120+AA120+Q120</f>
        <v/>
      </c>
      <c r="AG120" s="19">
        <f>AE120/Inputs!$B$13</f>
        <v/>
      </c>
      <c r="AH120" s="35">
        <f>N120-AA120-AB120-P120</f>
        <v/>
      </c>
      <c r="AJ120" s="19">
        <f>AJ119/(1+(Inputs!$B$19)*C119)</f>
        <v/>
      </c>
      <c r="AK120" s="19">
        <f>AG120*AJ120</f>
        <v/>
      </c>
    </row>
    <row r="121" ht="13" customHeight="1" s="53">
      <c r="A121" s="3">
        <f>A120+1</f>
        <v/>
      </c>
      <c r="B121" s="37">
        <f>EDATE(B120, 1)</f>
        <v/>
      </c>
      <c r="C121" s="3">
        <f>C120</f>
        <v/>
      </c>
      <c r="F121" s="3">
        <f>K120</f>
        <v/>
      </c>
      <c r="G121" s="3">
        <f>IF(Inputs!$B$15="Fixed",G120, "Not Implemented Yet")</f>
        <v/>
      </c>
      <c r="H121" s="3">
        <f>IF(Inputs!$B$15="Fixed", IF(K120&gt;H120, -PMT(G121*C121, 360/Inputs!$D$6, Inputs!$B$13), 0), "NOT AVALABLE RN")</f>
        <v/>
      </c>
      <c r="I121" s="3">
        <f>C121*F121*G121</f>
        <v/>
      </c>
      <c r="J121" s="3">
        <f>H121-I121</f>
        <v/>
      </c>
      <c r="K121" s="3">
        <f>K120-J121</f>
        <v/>
      </c>
      <c r="N121" s="35">
        <f>AH120</f>
        <v/>
      </c>
      <c r="O121" s="19">
        <f>VLOOKUP(A121,Curves!$B$3:'Curves'!$D$15,3)/(VLOOKUP(A121,Curves!$B$3:'Curves'!$D$15,2)-(VLOOKUP(A121,Curves!$B$3:'Curves'!$D$15,1)-1))</f>
        <v/>
      </c>
      <c r="P121" s="35">
        <f>MIN(N121,(O121*Inputs!$B$35)*$N$5)</f>
        <v/>
      </c>
      <c r="Q121" s="3">
        <f>IF(ISERROR(Inputs!$B$32*OFFSET(P121,-Inputs!$B$33,0)),0,Inputs!$B$32*OFFSET(P121,-Inputs!$B$33,0))</f>
        <v/>
      </c>
      <c r="R121" s="3">
        <f>IF(ISERROR((1-Inputs!$B$32)*OFFSET(P121,-Inputs!$B$33,0)),0,(1-Inputs!$B$32)*OFFSET(P121,-Inputs!$B$33,0))</f>
        <v/>
      </c>
      <c r="S121" s="35">
        <f>N121-P121</f>
        <v/>
      </c>
      <c r="T121" s="19">
        <f>S121/Inputs!$B$13</f>
        <v/>
      </c>
      <c r="U121" s="19">
        <f>K121/$K$4</f>
        <v/>
      </c>
      <c r="V121" s="11">
        <f>-PMT(AC121*C121,Inputs!$B$20-A121+1,S121)-X121</f>
        <v/>
      </c>
      <c r="W121" s="11">
        <f>IF(A121&lt;Inputs!$B$23-Inputs!$B$24,0,IF(A121&lt;Inputs!$B$22-Inputs!$B$24,S121*AC121/12,IF(ISERROR(-PMT(AC121/12,Inputs!$B$20+1-A121-Inputs!$B$24,S121)),0,-PMT(AC121/12,Inputs!$B$20+1-A121-Inputs!$B$24,S121)+IF(A121=Inputs!$B$21-Inputs!$B$24,AC121+PMT(AC121/12,Inputs!$B$20+1-A121-Inputs!$B$24,S121)+(S121*AC121/12),0))))</f>
        <v/>
      </c>
      <c r="X121" s="3">
        <f>S121*(AC121*C121)</f>
        <v/>
      </c>
      <c r="Y121" s="11">
        <f>W121-X121</f>
        <v/>
      </c>
      <c r="Z121" s="19">
        <f>VLOOKUP(A121,Curves!$B$20:'Curves'!$D$32,3)</f>
        <v/>
      </c>
      <c r="AA121" s="35">
        <f>MIN(S121,S121*(1-(1-Z121)^(1/12)))</f>
        <v/>
      </c>
      <c r="AB121" s="3">
        <f>(N121-P121)*IFERROR((1-U121/U120),0)</f>
        <v/>
      </c>
      <c r="AC121" s="36">
        <f>Inputs!$B$16</f>
        <v/>
      </c>
      <c r="AD121" s="3">
        <f>AC121*C121*(N121-P121)</f>
        <v/>
      </c>
      <c r="AE121" s="11">
        <f>X121+Y121+AA121+Q121</f>
        <v/>
      </c>
      <c r="AF121" s="11">
        <f>X121+V121+AA121+Q121</f>
        <v/>
      </c>
      <c r="AG121" s="19">
        <f>AE121/Inputs!$B$13</f>
        <v/>
      </c>
      <c r="AH121" s="35">
        <f>N121-AA121-AB121-P121</f>
        <v/>
      </c>
      <c r="AJ121" s="19">
        <f>AJ120/(1+(Inputs!$B$19)*C120)</f>
        <v/>
      </c>
      <c r="AK121" s="19">
        <f>AG121*AJ121</f>
        <v/>
      </c>
    </row>
    <row r="122" ht="13" customHeight="1" s="53">
      <c r="A122" s="3">
        <f>A121+1</f>
        <v/>
      </c>
      <c r="B122" s="37">
        <f>EDATE(B121, 1)</f>
        <v/>
      </c>
      <c r="C122" s="3">
        <f>C121</f>
        <v/>
      </c>
      <c r="F122" s="3">
        <f>K121</f>
        <v/>
      </c>
      <c r="G122" s="3">
        <f>IF(Inputs!$B$15="Fixed",G121, "Not Implemented Yet")</f>
        <v/>
      </c>
      <c r="H122" s="3">
        <f>IF(Inputs!$B$15="Fixed", IF(K121&gt;H121, -PMT(G122*C122, 360/Inputs!$D$6, Inputs!$B$13), 0), "NOT AVALABLE RN")</f>
        <v/>
      </c>
      <c r="I122" s="3">
        <f>C122*F122*G122</f>
        <v/>
      </c>
      <c r="J122" s="3">
        <f>H122-I122</f>
        <v/>
      </c>
      <c r="K122" s="3">
        <f>K121-J122</f>
        <v/>
      </c>
      <c r="N122" s="35">
        <f>AH121</f>
        <v/>
      </c>
      <c r="O122" s="19">
        <f>VLOOKUP(A122,Curves!$B$3:'Curves'!$D$15,3)/(VLOOKUP(A122,Curves!$B$3:'Curves'!$D$15,2)-(VLOOKUP(A122,Curves!$B$3:'Curves'!$D$15,1)-1))</f>
        <v/>
      </c>
      <c r="P122" s="35">
        <f>MIN(N122,(O122*Inputs!$B$35)*$N$5)</f>
        <v/>
      </c>
      <c r="Q122" s="3">
        <f>IF(ISERROR(Inputs!$B$32*OFFSET(P122,-Inputs!$B$33,0)),0,Inputs!$B$32*OFFSET(P122,-Inputs!$B$33,0))</f>
        <v/>
      </c>
      <c r="R122" s="3">
        <f>IF(ISERROR((1-Inputs!$B$32)*OFFSET(P122,-Inputs!$B$33,0)),0,(1-Inputs!$B$32)*OFFSET(P122,-Inputs!$B$33,0))</f>
        <v/>
      </c>
      <c r="S122" s="35">
        <f>N122-P122</f>
        <v/>
      </c>
      <c r="T122" s="19">
        <f>S122/Inputs!$B$13</f>
        <v/>
      </c>
      <c r="U122" s="19">
        <f>K122/$K$4</f>
        <v/>
      </c>
      <c r="V122" s="11">
        <f>-PMT(AC122*C122,Inputs!$B$20-A122+1,S122)-X122</f>
        <v/>
      </c>
      <c r="W122" s="11">
        <f>IF(A122&lt;Inputs!$B$23-Inputs!$B$24,0,IF(A122&lt;Inputs!$B$22-Inputs!$B$24,S122*AC122/12,IF(ISERROR(-PMT(AC122/12,Inputs!$B$20+1-A122-Inputs!$B$24,S122)),0,-PMT(AC122/12,Inputs!$B$20+1-A122-Inputs!$B$24,S122)+IF(A122=Inputs!$B$21-Inputs!$B$24,AC122+PMT(AC122/12,Inputs!$B$20+1-A122-Inputs!$B$24,S122)+(S122*AC122/12),0))))</f>
        <v/>
      </c>
      <c r="X122" s="3">
        <f>S122*(AC122*C122)</f>
        <v/>
      </c>
      <c r="Y122" s="11">
        <f>W122-X122</f>
        <v/>
      </c>
      <c r="Z122" s="19">
        <f>VLOOKUP(A122,Curves!$B$20:'Curves'!$D$32,3)</f>
        <v/>
      </c>
      <c r="AA122" s="35">
        <f>MIN(S122,S122*(1-(1-Z122)^(1/12)))</f>
        <v/>
      </c>
      <c r="AB122" s="3">
        <f>(N122-P122)*IFERROR((1-U122/U121),0)</f>
        <v/>
      </c>
      <c r="AC122" s="36">
        <f>Inputs!$B$16</f>
        <v/>
      </c>
      <c r="AD122" s="3">
        <f>AC122*C122*(N122-P122)</f>
        <v/>
      </c>
      <c r="AE122" s="11">
        <f>X122+Y122+AA122+Q122</f>
        <v/>
      </c>
      <c r="AF122" s="11">
        <f>X122+V122+AA122+Q122</f>
        <v/>
      </c>
      <c r="AG122" s="19">
        <f>AE122/Inputs!$B$13</f>
        <v/>
      </c>
      <c r="AH122" s="35">
        <f>N122-AA122-AB122-P122</f>
        <v/>
      </c>
      <c r="AJ122" s="19">
        <f>AJ121/(1+(Inputs!$B$19)*C121)</f>
        <v/>
      </c>
      <c r="AK122" s="19">
        <f>AG122*AJ122</f>
        <v/>
      </c>
    </row>
    <row r="123" ht="13" customHeight="1" s="53">
      <c r="A123" s="3">
        <f>A122+1</f>
        <v/>
      </c>
      <c r="B123" s="37">
        <f>EDATE(B122, 1)</f>
        <v/>
      </c>
      <c r="C123" s="3">
        <f>C122</f>
        <v/>
      </c>
      <c r="F123" s="3">
        <f>K122</f>
        <v/>
      </c>
      <c r="G123" s="3">
        <f>IF(Inputs!$B$15="Fixed",G122, "Not Implemented Yet")</f>
        <v/>
      </c>
      <c r="H123" s="3">
        <f>IF(Inputs!$B$15="Fixed", IF(K122&gt;H122, -PMT(G123*C123, 360/Inputs!$D$6, Inputs!$B$13), 0), "NOT AVALABLE RN")</f>
        <v/>
      </c>
      <c r="I123" s="3">
        <f>C123*F123*G123</f>
        <v/>
      </c>
      <c r="J123" s="3">
        <f>H123-I123</f>
        <v/>
      </c>
      <c r="K123" s="3">
        <f>K122-J123</f>
        <v/>
      </c>
      <c r="N123" s="35">
        <f>AH122</f>
        <v/>
      </c>
      <c r="O123" s="19">
        <f>VLOOKUP(A123,Curves!$B$3:'Curves'!$D$15,3)/(VLOOKUP(A123,Curves!$B$3:'Curves'!$D$15,2)-(VLOOKUP(A123,Curves!$B$3:'Curves'!$D$15,1)-1))</f>
        <v/>
      </c>
      <c r="P123" s="35">
        <f>MIN(N123,(O123*Inputs!$B$35)*$N$5)</f>
        <v/>
      </c>
      <c r="Q123" s="3">
        <f>IF(ISERROR(Inputs!$B$32*OFFSET(P123,-Inputs!$B$33,0)),0,Inputs!$B$32*OFFSET(P123,-Inputs!$B$33,0))</f>
        <v/>
      </c>
      <c r="R123" s="3">
        <f>IF(ISERROR((1-Inputs!$B$32)*OFFSET(P123,-Inputs!$B$33,0)),0,(1-Inputs!$B$32)*OFFSET(P123,-Inputs!$B$33,0))</f>
        <v/>
      </c>
      <c r="S123" s="35">
        <f>N123-P123</f>
        <v/>
      </c>
      <c r="T123" s="19">
        <f>S123/Inputs!$B$13</f>
        <v/>
      </c>
      <c r="U123" s="19">
        <f>K123/$K$4</f>
        <v/>
      </c>
      <c r="V123" s="11">
        <f>-PMT(AC123*C123,Inputs!$B$20-A123+1,S123)-X123</f>
        <v/>
      </c>
      <c r="W123" s="11">
        <f>IF(A123&lt;Inputs!$B$23-Inputs!$B$24,0,IF(A123&lt;Inputs!$B$22-Inputs!$B$24,S123*AC123/12,IF(ISERROR(-PMT(AC123/12,Inputs!$B$20+1-A123-Inputs!$B$24,S123)),0,-PMT(AC123/12,Inputs!$B$20+1-A123-Inputs!$B$24,S123)+IF(A123=Inputs!$B$21-Inputs!$B$24,AC123+PMT(AC123/12,Inputs!$B$20+1-A123-Inputs!$B$24,S123)+(S123*AC123/12),0))))</f>
        <v/>
      </c>
      <c r="X123" s="3">
        <f>S123*(AC123*C123)</f>
        <v/>
      </c>
      <c r="Y123" s="11">
        <f>W123-X123</f>
        <v/>
      </c>
      <c r="Z123" s="19">
        <f>VLOOKUP(A123,Curves!$B$20:'Curves'!$D$32,3)</f>
        <v/>
      </c>
      <c r="AA123" s="35">
        <f>MIN(S123,S123*(1-(1-Z123)^(1/12)))</f>
        <v/>
      </c>
      <c r="AB123" s="3">
        <f>(N123-P123)*IFERROR((1-U123/U122),0)</f>
        <v/>
      </c>
      <c r="AC123" s="36">
        <f>Inputs!$B$16</f>
        <v/>
      </c>
      <c r="AD123" s="3">
        <f>AC123*C123*(N123-P123)</f>
        <v/>
      </c>
      <c r="AE123" s="11">
        <f>X123+Y123+AA123+Q123</f>
        <v/>
      </c>
      <c r="AF123" s="11">
        <f>X123+V123+AA123+Q123</f>
        <v/>
      </c>
      <c r="AG123" s="19">
        <f>AE123/Inputs!$B$13</f>
        <v/>
      </c>
      <c r="AH123" s="35">
        <f>N123-AA123-AB123-P123</f>
        <v/>
      </c>
      <c r="AJ123" s="19">
        <f>AJ122/(1+(Inputs!$B$19)*C122)</f>
        <v/>
      </c>
      <c r="AK123" s="19">
        <f>AG123*AJ123</f>
        <v/>
      </c>
    </row>
    <row r="124" ht="13" customHeight="1" s="53">
      <c r="A124" s="3">
        <f>A123+1</f>
        <v/>
      </c>
      <c r="B124" s="37">
        <f>EDATE(B123, 1)</f>
        <v/>
      </c>
      <c r="C124" s="3">
        <f>C123</f>
        <v/>
      </c>
      <c r="F124" s="3">
        <f>K123</f>
        <v/>
      </c>
      <c r="G124" s="3">
        <f>IF(Inputs!$B$15="Fixed",G123, "Not Implemented Yet")</f>
        <v/>
      </c>
      <c r="H124" s="3">
        <f>IF(Inputs!$B$15="Fixed", IF(K123&gt;H123, -PMT(G124*C124, 360/Inputs!$D$6, Inputs!$B$13), 0), "NOT AVALABLE RN")</f>
        <v/>
      </c>
      <c r="I124" s="3">
        <f>C124*F124*G124</f>
        <v/>
      </c>
      <c r="J124" s="3">
        <f>H124-I124</f>
        <v/>
      </c>
      <c r="K124" s="3">
        <f>K123-J124</f>
        <v/>
      </c>
      <c r="N124" s="35">
        <f>AH123</f>
        <v/>
      </c>
      <c r="O124" s="19">
        <f>VLOOKUP(A124,Curves!$B$3:'Curves'!$D$15,3)/(VLOOKUP(A124,Curves!$B$3:'Curves'!$D$15,2)-(VLOOKUP(A124,Curves!$B$3:'Curves'!$D$15,1)-1))</f>
        <v/>
      </c>
      <c r="P124" s="35">
        <f>MIN(N124,(O124*Inputs!$B$35)*$N$5)</f>
        <v/>
      </c>
      <c r="Q124" s="3">
        <f>IF(ISERROR(Inputs!$B$32*OFFSET(P124,-Inputs!$B$33,0)),0,Inputs!$B$32*OFFSET(P124,-Inputs!$B$33,0))</f>
        <v/>
      </c>
      <c r="R124" s="3">
        <f>IF(ISERROR((1-Inputs!$B$32)*OFFSET(P124,-Inputs!$B$33,0)),0,(1-Inputs!$B$32)*OFFSET(P124,-Inputs!$B$33,0))</f>
        <v/>
      </c>
      <c r="S124" s="35">
        <f>N124-P124</f>
        <v/>
      </c>
      <c r="T124" s="19">
        <f>S124/Inputs!$B$13</f>
        <v/>
      </c>
      <c r="U124" s="19">
        <f>K124/$K$4</f>
        <v/>
      </c>
      <c r="V124" s="11">
        <f>-PMT(AC124*C124,Inputs!$B$20-A124+1,S124)-X124</f>
        <v/>
      </c>
      <c r="W124" s="11">
        <f>IF(A124&lt;Inputs!$B$23-Inputs!$B$24,0,IF(A124&lt;Inputs!$B$22-Inputs!$B$24,S124*AC124/12,IF(ISERROR(-PMT(AC124/12,Inputs!$B$20+1-A124-Inputs!$B$24,S124)),0,-PMT(AC124/12,Inputs!$B$20+1-A124-Inputs!$B$24,S124)+IF(A124=Inputs!$B$21-Inputs!$B$24,AC124+PMT(AC124/12,Inputs!$B$20+1-A124-Inputs!$B$24,S124)+(S124*AC124/12),0))))</f>
        <v/>
      </c>
      <c r="X124" s="3">
        <f>S124*(AC124*C124)</f>
        <v/>
      </c>
      <c r="Y124" s="11">
        <f>W124-X124</f>
        <v/>
      </c>
      <c r="Z124" s="19">
        <f>VLOOKUP(A124,Curves!$B$20:'Curves'!$D$32,3)</f>
        <v/>
      </c>
      <c r="AA124" s="35">
        <f>MIN(S124,S124*(1-(1-Z124)^(1/12)))</f>
        <v/>
      </c>
      <c r="AB124" s="3">
        <f>(N124-P124)*IFERROR((1-U124/U123),0)</f>
        <v/>
      </c>
      <c r="AC124" s="36">
        <f>Inputs!$B$16</f>
        <v/>
      </c>
      <c r="AD124" s="3">
        <f>AC124*C124*(N124-P124)</f>
        <v/>
      </c>
      <c r="AE124" s="11">
        <f>X124+Y124+AA124+Q124</f>
        <v/>
      </c>
      <c r="AF124" s="11">
        <f>X124+V124+AA124+Q124</f>
        <v/>
      </c>
      <c r="AG124" s="19">
        <f>AE124/Inputs!$B$13</f>
        <v/>
      </c>
      <c r="AH124" s="35">
        <f>N124-AA124-AB124-P124</f>
        <v/>
      </c>
      <c r="AJ124" s="19">
        <f>AJ123/(1+(Inputs!$B$19)*C123)</f>
        <v/>
      </c>
      <c r="AK124" s="19">
        <f>AG124*AJ124</f>
        <v/>
      </c>
    </row>
    <row r="125" ht="13" customHeight="1" s="53">
      <c r="A125" s="3">
        <f>A124+1</f>
        <v/>
      </c>
      <c r="B125" s="37">
        <f>EDATE(B124, 1)</f>
        <v/>
      </c>
      <c r="C125" s="3">
        <f>C124</f>
        <v/>
      </c>
      <c r="F125" s="3">
        <f>K124</f>
        <v/>
      </c>
      <c r="G125" s="3">
        <f>IF(Inputs!$B$15="Fixed",G124, "Not Implemented Yet")</f>
        <v/>
      </c>
      <c r="H125" s="3">
        <f>IF(Inputs!$B$15="Fixed", IF(K124&gt;H124, -PMT(G125*C125, 360/Inputs!$D$6, Inputs!$B$13), 0), "NOT AVALABLE RN")</f>
        <v/>
      </c>
      <c r="I125" s="3">
        <f>C125*F125*G125</f>
        <v/>
      </c>
      <c r="J125" s="3">
        <f>H125-I125</f>
        <v/>
      </c>
      <c r="K125" s="3">
        <f>K124-J125</f>
        <v/>
      </c>
      <c r="N125" s="35">
        <f>AH124</f>
        <v/>
      </c>
      <c r="O125" s="19">
        <f>VLOOKUP(A125,Curves!$B$3:'Curves'!$D$15,3)/(VLOOKUP(A125,Curves!$B$3:'Curves'!$D$15,2)-(VLOOKUP(A125,Curves!$B$3:'Curves'!$D$15,1)-1))</f>
        <v/>
      </c>
      <c r="P125" s="35">
        <f>MIN(N125,(O125*Inputs!$B$35)*$N$5)</f>
        <v/>
      </c>
      <c r="Q125" s="3">
        <f>IF(ISERROR(Inputs!$B$32*OFFSET(P125,-Inputs!$B$33,0)),0,Inputs!$B$32*OFFSET(P125,-Inputs!$B$33,0))</f>
        <v/>
      </c>
      <c r="R125" s="3">
        <f>IF(ISERROR((1-Inputs!$B$32)*OFFSET(P125,-Inputs!$B$33,0)),0,(1-Inputs!$B$32)*OFFSET(P125,-Inputs!$B$33,0))</f>
        <v/>
      </c>
      <c r="S125" s="35">
        <f>N125-P125</f>
        <v/>
      </c>
      <c r="T125" s="19">
        <f>S125/Inputs!$B$13</f>
        <v/>
      </c>
      <c r="U125" s="19">
        <f>K125/$K$4</f>
        <v/>
      </c>
      <c r="V125" s="11">
        <f>-PMT(AC125*C125,Inputs!$B$20-A125+1,S125)-X125</f>
        <v/>
      </c>
      <c r="W125" s="11">
        <f>IF(A125&lt;Inputs!$B$23-Inputs!$B$24,0,IF(A125&lt;Inputs!$B$22-Inputs!$B$24,S125*AC125/12,IF(ISERROR(-PMT(AC125/12,Inputs!$B$20+1-A125-Inputs!$B$24,S125)),0,-PMT(AC125/12,Inputs!$B$20+1-A125-Inputs!$B$24,S125)+IF(A125=Inputs!$B$21-Inputs!$B$24,AC125+PMT(AC125/12,Inputs!$B$20+1-A125-Inputs!$B$24,S125)+(S125*AC125/12),0))))</f>
        <v/>
      </c>
      <c r="X125" s="3">
        <f>S125*(AC125*C125)</f>
        <v/>
      </c>
      <c r="Y125" s="11">
        <f>W125-X125</f>
        <v/>
      </c>
      <c r="Z125" s="19">
        <f>VLOOKUP(A125,Curves!$B$20:'Curves'!$D$32,3)</f>
        <v/>
      </c>
      <c r="AA125" s="35">
        <f>MIN(S125,S125*(1-(1-Z125)^(1/12)))</f>
        <v/>
      </c>
      <c r="AB125" s="3">
        <f>(N125-P125)*IFERROR((1-U125/U124),0)</f>
        <v/>
      </c>
      <c r="AC125" s="36">
        <f>Inputs!$B$16</f>
        <v/>
      </c>
      <c r="AD125" s="3">
        <f>AC125*C125*(N125-P125)</f>
        <v/>
      </c>
      <c r="AE125" s="11">
        <f>X125+Y125+AA125+Q125</f>
        <v/>
      </c>
      <c r="AF125" s="11">
        <f>X125+V125+AA125+Q125</f>
        <v/>
      </c>
      <c r="AG125" s="19">
        <f>AE125/Inputs!$B$13</f>
        <v/>
      </c>
      <c r="AH125" s="35">
        <f>N125-AA125-AB125-P125</f>
        <v/>
      </c>
      <c r="AJ125" s="19">
        <f>AJ124/(1+(Inputs!$B$19)*C124)</f>
        <v/>
      </c>
      <c r="AK125" s="19">
        <f>AG125*AJ125</f>
        <v/>
      </c>
    </row>
    <row r="126" ht="13" customHeight="1" s="53">
      <c r="A126" s="3">
        <f>A125+1</f>
        <v/>
      </c>
      <c r="B126" s="37">
        <f>EDATE(B125, 1)</f>
        <v/>
      </c>
      <c r="C126" s="3">
        <f>C125</f>
        <v/>
      </c>
      <c r="F126" s="3">
        <f>K125</f>
        <v/>
      </c>
      <c r="G126" s="3">
        <f>IF(Inputs!$B$15="Fixed",G125, "Not Implemented Yet")</f>
        <v/>
      </c>
      <c r="H126" s="3">
        <f>IF(Inputs!$B$15="Fixed", IF(K125&gt;H125, -PMT(G126*C126, 360/Inputs!$D$6, Inputs!$B$13), 0), "NOT AVALABLE RN")</f>
        <v/>
      </c>
      <c r="I126" s="3">
        <f>C126*F126*G126</f>
        <v/>
      </c>
      <c r="J126" s="3">
        <f>H126-I126</f>
        <v/>
      </c>
      <c r="K126" s="3">
        <f>K125-J126</f>
        <v/>
      </c>
      <c r="N126" s="35">
        <f>AH125</f>
        <v/>
      </c>
      <c r="O126" s="19">
        <f>VLOOKUP(A126,Curves!$B$3:'Curves'!$D$15,3)/(VLOOKUP(A126,Curves!$B$3:'Curves'!$D$15,2)-(VLOOKUP(A126,Curves!$B$3:'Curves'!$D$15,1)-1))</f>
        <v/>
      </c>
      <c r="P126" s="35">
        <f>MIN(N126,(O126*Inputs!$B$35)*$N$5)</f>
        <v/>
      </c>
      <c r="Q126" s="3">
        <f>IF(ISERROR(Inputs!$B$32*OFFSET(P126,-Inputs!$B$33,0)),0,Inputs!$B$32*OFFSET(P126,-Inputs!$B$33,0))</f>
        <v/>
      </c>
      <c r="R126" s="3">
        <f>IF(ISERROR((1-Inputs!$B$32)*OFFSET(P126,-Inputs!$B$33,0)),0,(1-Inputs!$B$32)*OFFSET(P126,-Inputs!$B$33,0))</f>
        <v/>
      </c>
      <c r="S126" s="35">
        <f>N126-P126</f>
        <v/>
      </c>
      <c r="T126" s="19">
        <f>S126/Inputs!$B$13</f>
        <v/>
      </c>
      <c r="U126" s="19">
        <f>K126/$K$4</f>
        <v/>
      </c>
      <c r="V126" s="11">
        <f>-PMT(AC126*C126,Inputs!$B$20-A126+1,S126)-X126</f>
        <v/>
      </c>
      <c r="W126" s="11">
        <f>IF(A126&lt;Inputs!$B$23-Inputs!$B$24,0,IF(A126&lt;Inputs!$B$22-Inputs!$B$24,S126*AC126/12,IF(ISERROR(-PMT(AC126/12,Inputs!$B$20+1-A126-Inputs!$B$24,S126)),0,-PMT(AC126/12,Inputs!$B$20+1-A126-Inputs!$B$24,S126)+IF(A126=Inputs!$B$21-Inputs!$B$24,AC126+PMT(AC126/12,Inputs!$B$20+1-A126-Inputs!$B$24,S126)+(S126*AC126/12),0))))</f>
        <v/>
      </c>
      <c r="X126" s="3">
        <f>S126*(AC126*C126)</f>
        <v/>
      </c>
      <c r="Y126" s="11">
        <f>W126-X126</f>
        <v/>
      </c>
      <c r="Z126" s="19">
        <f>VLOOKUP(A126,Curves!$B$20:'Curves'!$D$32,3)</f>
        <v/>
      </c>
      <c r="AA126" s="35">
        <f>MIN(S126,S126*(1-(1-Z126)^(1/12)))</f>
        <v/>
      </c>
      <c r="AB126" s="3">
        <f>(N126-P126)*IFERROR((1-U126/U125),0)</f>
        <v/>
      </c>
      <c r="AC126" s="36">
        <f>Inputs!$B$16</f>
        <v/>
      </c>
      <c r="AD126" s="3">
        <f>AC126*C126*(N126-P126)</f>
        <v/>
      </c>
      <c r="AE126" s="11">
        <f>X126+Y126+AA126+Q126</f>
        <v/>
      </c>
      <c r="AF126" s="11">
        <f>X126+V126+AA126+Q126</f>
        <v/>
      </c>
      <c r="AG126" s="19">
        <f>AE126/Inputs!$B$13</f>
        <v/>
      </c>
      <c r="AH126" s="35">
        <f>N126-AA126-AB126-P126</f>
        <v/>
      </c>
      <c r="AJ126" s="19">
        <f>AJ125/(1+(Inputs!$B$19)*C125)</f>
        <v/>
      </c>
      <c r="AK126" s="19">
        <f>AG126*AJ126</f>
        <v/>
      </c>
    </row>
    <row r="127" ht="13" customHeight="1" s="53">
      <c r="A127" s="3">
        <f>A126+1</f>
        <v/>
      </c>
      <c r="B127" s="37">
        <f>EDATE(B126, 1)</f>
        <v/>
      </c>
      <c r="C127" s="3">
        <f>C126</f>
        <v/>
      </c>
      <c r="F127" s="3">
        <f>K126</f>
        <v/>
      </c>
      <c r="G127" s="3">
        <f>IF(Inputs!$B$15="Fixed",G126, "Not Implemented Yet")</f>
        <v/>
      </c>
      <c r="H127" s="3">
        <f>IF(Inputs!$B$15="Fixed", IF(K126&gt;H126, -PMT(G127*C127, 360/Inputs!$D$6, Inputs!$B$13), 0), "NOT AVALABLE RN")</f>
        <v/>
      </c>
      <c r="I127" s="3">
        <f>C127*F127*G127</f>
        <v/>
      </c>
      <c r="J127" s="3">
        <f>H127-I127</f>
        <v/>
      </c>
      <c r="K127" s="3">
        <f>K126-J127</f>
        <v/>
      </c>
      <c r="N127" s="35">
        <f>AH126</f>
        <v/>
      </c>
      <c r="O127" s="19">
        <f>VLOOKUP(A127,Curves!$B$3:'Curves'!$D$15,3)/(VLOOKUP(A127,Curves!$B$3:'Curves'!$D$15,2)-(VLOOKUP(A127,Curves!$B$3:'Curves'!$D$15,1)-1))</f>
        <v/>
      </c>
      <c r="P127" s="35">
        <f>MIN(N127,(O127*Inputs!$B$35)*$N$5)</f>
        <v/>
      </c>
      <c r="Q127" s="3">
        <f>IF(ISERROR(Inputs!$B$32*OFFSET(P127,-Inputs!$B$33,0)),0,Inputs!$B$32*OFFSET(P127,-Inputs!$B$33,0))</f>
        <v/>
      </c>
      <c r="R127" s="3">
        <f>IF(ISERROR((1-Inputs!$B$32)*OFFSET(P127,-Inputs!$B$33,0)),0,(1-Inputs!$B$32)*OFFSET(P127,-Inputs!$B$33,0))</f>
        <v/>
      </c>
      <c r="S127" s="35">
        <f>N127-P127</f>
        <v/>
      </c>
      <c r="T127" s="19">
        <f>S127/Inputs!$B$13</f>
        <v/>
      </c>
      <c r="U127" s="19">
        <f>K127/$K$4</f>
        <v/>
      </c>
      <c r="V127" s="11">
        <f>-PMT(AC127*C127,Inputs!$B$20-A127+1,S127)-X127</f>
        <v/>
      </c>
      <c r="W127" s="11">
        <f>IF(A127&lt;Inputs!$B$23-Inputs!$B$24,0,IF(A127&lt;Inputs!$B$22-Inputs!$B$24,S127*AC127/12,IF(ISERROR(-PMT(AC127/12,Inputs!$B$20+1-A127-Inputs!$B$24,S127)),0,-PMT(AC127/12,Inputs!$B$20+1-A127-Inputs!$B$24,S127)+IF(A127=Inputs!$B$21-Inputs!$B$24,AC127+PMT(AC127/12,Inputs!$B$20+1-A127-Inputs!$B$24,S127)+(S127*AC127/12),0))))</f>
        <v/>
      </c>
      <c r="X127" s="3">
        <f>S127*(AC127*C127)</f>
        <v/>
      </c>
      <c r="Y127" s="11">
        <f>W127-X127</f>
        <v/>
      </c>
      <c r="Z127" s="19">
        <f>VLOOKUP(A127,Curves!$B$20:'Curves'!$D$32,3)</f>
        <v/>
      </c>
      <c r="AA127" s="35">
        <f>MIN(S127,S127*(1-(1-Z127)^(1/12)))</f>
        <v/>
      </c>
      <c r="AB127" s="3">
        <f>(N127-P127)*IFERROR((1-U127/U126),0)</f>
        <v/>
      </c>
      <c r="AC127" s="36">
        <f>Inputs!$B$16</f>
        <v/>
      </c>
      <c r="AD127" s="3">
        <f>AC127*C127*(N127-P127)</f>
        <v/>
      </c>
      <c r="AE127" s="11">
        <f>X127+Y127+AA127+Q127</f>
        <v/>
      </c>
      <c r="AF127" s="11">
        <f>X127+V127+AA127+Q127</f>
        <v/>
      </c>
      <c r="AG127" s="19">
        <f>AE127/Inputs!$B$13</f>
        <v/>
      </c>
      <c r="AH127" s="35">
        <f>N127-AA127-AB127-P127</f>
        <v/>
      </c>
      <c r="AJ127" s="19">
        <f>AJ126/(1+(Inputs!$B$19)*C126)</f>
        <v/>
      </c>
      <c r="AK127" s="19">
        <f>AG127*AJ127</f>
        <v/>
      </c>
    </row>
    <row r="128" ht="13" customHeight="1" s="53">
      <c r="A128" s="3">
        <f>A127+1</f>
        <v/>
      </c>
      <c r="B128" s="37">
        <f>EDATE(B127, 1)</f>
        <v/>
      </c>
      <c r="C128" s="3">
        <f>C127</f>
        <v/>
      </c>
      <c r="F128" s="3">
        <f>K127</f>
        <v/>
      </c>
      <c r="G128" s="3">
        <f>IF(Inputs!$B$15="Fixed",G127, "Not Implemented Yet")</f>
        <v/>
      </c>
      <c r="H128" s="3">
        <f>IF(Inputs!$B$15="Fixed", IF(K127&gt;H127, -PMT(G128*C128, 360/Inputs!$D$6, Inputs!$B$13), 0), "NOT AVALABLE RN")</f>
        <v/>
      </c>
      <c r="I128" s="3">
        <f>C128*F128*G128</f>
        <v/>
      </c>
      <c r="J128" s="3">
        <f>H128-I128</f>
        <v/>
      </c>
      <c r="K128" s="3">
        <f>K127-J128</f>
        <v/>
      </c>
      <c r="N128" s="35">
        <f>AH127</f>
        <v/>
      </c>
      <c r="O128" s="19">
        <f>VLOOKUP(A128,Curves!$B$3:'Curves'!$D$15,3)/(VLOOKUP(A128,Curves!$B$3:'Curves'!$D$15,2)-(VLOOKUP(A128,Curves!$B$3:'Curves'!$D$15,1)-1))</f>
        <v/>
      </c>
      <c r="P128" s="35">
        <f>MIN(N128,(O128*Inputs!$B$35)*$N$5)</f>
        <v/>
      </c>
      <c r="Q128" s="3">
        <f>IF(ISERROR(Inputs!$B$32*OFFSET(P128,-Inputs!$B$33,0)),0,Inputs!$B$32*OFFSET(P128,-Inputs!$B$33,0))</f>
        <v/>
      </c>
      <c r="R128" s="3">
        <f>IF(ISERROR((1-Inputs!$B$32)*OFFSET(P128,-Inputs!$B$33,0)),0,(1-Inputs!$B$32)*OFFSET(P128,-Inputs!$B$33,0))</f>
        <v/>
      </c>
      <c r="S128" s="35">
        <f>N128-P128</f>
        <v/>
      </c>
      <c r="T128" s="19">
        <f>S128/Inputs!$B$13</f>
        <v/>
      </c>
      <c r="U128" s="19">
        <f>K128/$K$4</f>
        <v/>
      </c>
      <c r="V128" s="11">
        <f>-PMT(AC128*C128,Inputs!$B$20-A128+1,S128)-X128</f>
        <v/>
      </c>
      <c r="W128" s="11">
        <f>IF(A128&lt;Inputs!$B$23-Inputs!$B$24,0,IF(A128&lt;Inputs!$B$22-Inputs!$B$24,S128*AC128/12,IF(ISERROR(-PMT(AC128/12,Inputs!$B$20+1-A128-Inputs!$B$24,S128)),0,-PMT(AC128/12,Inputs!$B$20+1-A128-Inputs!$B$24,S128)+IF(A128=Inputs!$B$21-Inputs!$B$24,AC128+PMT(AC128/12,Inputs!$B$20+1-A128-Inputs!$B$24,S128)+(S128*AC128/12),0))))</f>
        <v/>
      </c>
      <c r="X128" s="3">
        <f>S128*(AC128*C128)</f>
        <v/>
      </c>
      <c r="Y128" s="11">
        <f>W128-X128</f>
        <v/>
      </c>
      <c r="Z128" s="19">
        <f>VLOOKUP(A128,Curves!$B$20:'Curves'!$D$32,3)</f>
        <v/>
      </c>
      <c r="AA128" s="35">
        <f>MIN(S128,S128*(1-(1-Z128)^(1/12)))</f>
        <v/>
      </c>
      <c r="AB128" s="3">
        <f>(N128-P128)*IFERROR((1-U128/U127),0)</f>
        <v/>
      </c>
      <c r="AC128" s="36">
        <f>Inputs!$B$16</f>
        <v/>
      </c>
      <c r="AD128" s="3">
        <f>AC128*C128*(N128-P128)</f>
        <v/>
      </c>
      <c r="AE128" s="11">
        <f>X128+Y128+AA128+Q128</f>
        <v/>
      </c>
      <c r="AF128" s="11">
        <f>X128+V128+AA128+Q128</f>
        <v/>
      </c>
      <c r="AG128" s="19">
        <f>AE128/Inputs!$B$13</f>
        <v/>
      </c>
      <c r="AH128" s="35">
        <f>N128-AA128-AB128-P128</f>
        <v/>
      </c>
      <c r="AJ128" s="19">
        <f>AJ127/(1+(Inputs!$B$19)*C127)</f>
        <v/>
      </c>
      <c r="AK128" s="19">
        <f>AG128*AJ128</f>
        <v/>
      </c>
    </row>
    <row r="129" ht="13" customHeight="1" s="53">
      <c r="A129" s="3">
        <f>A128+1</f>
        <v/>
      </c>
      <c r="B129" s="37">
        <f>EDATE(B128, 1)</f>
        <v/>
      </c>
      <c r="C129" s="3">
        <f>C128</f>
        <v/>
      </c>
      <c r="F129" s="3">
        <f>K128</f>
        <v/>
      </c>
      <c r="G129" s="3">
        <f>IF(Inputs!$B$15="Fixed",G128, "Not Implemented Yet")</f>
        <v/>
      </c>
      <c r="H129" s="3">
        <f>IF(Inputs!$B$15="Fixed", IF(K128&gt;H128, -PMT(G129*C129, 360/Inputs!$D$6, Inputs!$B$13), 0), "NOT AVALABLE RN")</f>
        <v/>
      </c>
      <c r="I129" s="3">
        <f>C129*F129*G129</f>
        <v/>
      </c>
      <c r="J129" s="3">
        <f>H129-I129</f>
        <v/>
      </c>
      <c r="K129" s="3">
        <f>K128-J129</f>
        <v/>
      </c>
      <c r="N129" s="35">
        <f>AH128</f>
        <v/>
      </c>
      <c r="O129" s="19">
        <f>VLOOKUP(A129,Curves!$B$3:'Curves'!$D$15,3)/(VLOOKUP(A129,Curves!$B$3:'Curves'!$D$15,2)-(VLOOKUP(A129,Curves!$B$3:'Curves'!$D$15,1)-1))</f>
        <v/>
      </c>
      <c r="P129" s="35">
        <f>MIN(N129,(O129*Inputs!$B$35)*$N$5)</f>
        <v/>
      </c>
      <c r="Q129" s="3">
        <f>IF(ISERROR(Inputs!$B$32*OFFSET(P129,-Inputs!$B$33,0)),0,Inputs!$B$32*OFFSET(P129,-Inputs!$B$33,0))</f>
        <v/>
      </c>
      <c r="R129" s="3">
        <f>IF(ISERROR((1-Inputs!$B$32)*OFFSET(P129,-Inputs!$B$33,0)),0,(1-Inputs!$B$32)*OFFSET(P129,-Inputs!$B$33,0))</f>
        <v/>
      </c>
      <c r="S129" s="35">
        <f>N129-P129</f>
        <v/>
      </c>
      <c r="T129" s="19">
        <f>S129/Inputs!$B$13</f>
        <v/>
      </c>
      <c r="U129" s="19">
        <f>K129/$K$4</f>
        <v/>
      </c>
      <c r="V129" s="11">
        <f>-PMT(AC129*C129,Inputs!$B$20-A129+1,S129)-X129</f>
        <v/>
      </c>
      <c r="W129" s="11">
        <f>IF(A129&lt;Inputs!$B$23-Inputs!$B$24,0,IF(A129&lt;Inputs!$B$22-Inputs!$B$24,S129*AC129/12,IF(ISERROR(-PMT(AC129/12,Inputs!$B$20+1-A129-Inputs!$B$24,S129)),0,-PMT(AC129/12,Inputs!$B$20+1-A129-Inputs!$B$24,S129)+IF(A129=Inputs!$B$21-Inputs!$B$24,AC129+PMT(AC129/12,Inputs!$B$20+1-A129-Inputs!$B$24,S129)+(S129*AC129/12),0))))</f>
        <v/>
      </c>
      <c r="X129" s="3">
        <f>S129*(AC129*C129)</f>
        <v/>
      </c>
      <c r="Y129" s="11">
        <f>W129-X129</f>
        <v/>
      </c>
      <c r="Z129" s="19">
        <f>VLOOKUP(A129,Curves!$B$20:'Curves'!$D$32,3)</f>
        <v/>
      </c>
      <c r="AA129" s="35">
        <f>MIN(S129,S129*(1-(1-Z129)^(1/12)))</f>
        <v/>
      </c>
      <c r="AB129" s="3">
        <f>(N129-P129)*IFERROR((1-U129/U128),0)</f>
        <v/>
      </c>
      <c r="AC129" s="36">
        <f>Inputs!$B$16</f>
        <v/>
      </c>
      <c r="AD129" s="3">
        <f>AC129*C129*(N129-P129)</f>
        <v/>
      </c>
      <c r="AE129" s="11">
        <f>X129+Y129+AA129+Q129</f>
        <v/>
      </c>
      <c r="AF129" s="11">
        <f>X129+V129+AA129+Q129</f>
        <v/>
      </c>
      <c r="AG129" s="19">
        <f>AE129/Inputs!$B$13</f>
        <v/>
      </c>
      <c r="AH129" s="35">
        <f>N129-AA129-AB129-P129</f>
        <v/>
      </c>
      <c r="AJ129" s="19">
        <f>AJ128/(1+(Inputs!$B$19)*C128)</f>
        <v/>
      </c>
      <c r="AK129" s="19">
        <f>AG129*AJ129</f>
        <v/>
      </c>
    </row>
    <row r="130" ht="13" customHeight="1" s="53">
      <c r="A130" s="3">
        <f>A129+1</f>
        <v/>
      </c>
      <c r="B130" s="37">
        <f>EDATE(B129, 1)</f>
        <v/>
      </c>
      <c r="C130" s="3">
        <f>C129</f>
        <v/>
      </c>
      <c r="F130" s="3">
        <f>K129</f>
        <v/>
      </c>
      <c r="G130" s="3">
        <f>IF(Inputs!$B$15="Fixed",G129, "Not Implemented Yet")</f>
        <v/>
      </c>
      <c r="H130" s="3">
        <f>IF(Inputs!$B$15="Fixed", IF(K129&gt;H129, -PMT(G130*C130, 360/Inputs!$D$6, Inputs!$B$13), 0), "NOT AVALABLE RN")</f>
        <v/>
      </c>
      <c r="I130" s="3">
        <f>C130*F130*G130</f>
        <v/>
      </c>
      <c r="J130" s="3">
        <f>H130-I130</f>
        <v/>
      </c>
      <c r="K130" s="3">
        <f>K129-J130</f>
        <v/>
      </c>
      <c r="N130" s="35">
        <f>AH129</f>
        <v/>
      </c>
      <c r="O130" s="19">
        <f>VLOOKUP(A130,Curves!$B$3:'Curves'!$D$15,3)/(VLOOKUP(A130,Curves!$B$3:'Curves'!$D$15,2)-(VLOOKUP(A130,Curves!$B$3:'Curves'!$D$15,1)-1))</f>
        <v/>
      </c>
      <c r="P130" s="35">
        <f>MIN(N130,(O130*Inputs!$B$35)*$N$5)</f>
        <v/>
      </c>
      <c r="Q130" s="3">
        <f>IF(ISERROR(Inputs!$B$32*OFFSET(P130,-Inputs!$B$33,0)),0,Inputs!$B$32*OFFSET(P130,-Inputs!$B$33,0))</f>
        <v/>
      </c>
      <c r="R130" s="3">
        <f>IF(ISERROR((1-Inputs!$B$32)*OFFSET(P130,-Inputs!$B$33,0)),0,(1-Inputs!$B$32)*OFFSET(P130,-Inputs!$B$33,0))</f>
        <v/>
      </c>
      <c r="S130" s="35">
        <f>N130-P130</f>
        <v/>
      </c>
      <c r="T130" s="19">
        <f>S130/Inputs!$B$13</f>
        <v/>
      </c>
      <c r="U130" s="19">
        <f>K130/$K$4</f>
        <v/>
      </c>
      <c r="V130" s="11">
        <f>-PMT(AC130*C130,Inputs!$B$20-A130+1,S130)-X130</f>
        <v/>
      </c>
      <c r="W130" s="11">
        <f>IF(A130&lt;Inputs!$B$23-Inputs!$B$24,0,IF(A130&lt;Inputs!$B$22-Inputs!$B$24,S130*AC130/12,IF(ISERROR(-PMT(AC130/12,Inputs!$B$20+1-A130-Inputs!$B$24,S130)),0,-PMT(AC130/12,Inputs!$B$20+1-A130-Inputs!$B$24,S130)+IF(A130=Inputs!$B$21-Inputs!$B$24,AC130+PMT(AC130/12,Inputs!$B$20+1-A130-Inputs!$B$24,S130)+(S130*AC130/12),0))))</f>
        <v/>
      </c>
      <c r="X130" s="3">
        <f>S130*(AC130*C130)</f>
        <v/>
      </c>
      <c r="Y130" s="11">
        <f>W130-X130</f>
        <v/>
      </c>
      <c r="Z130" s="19">
        <f>VLOOKUP(A130,Curves!$B$20:'Curves'!$D$32,3)</f>
        <v/>
      </c>
      <c r="AA130" s="35">
        <f>MIN(S130,S130*(1-(1-Z130)^(1/12)))</f>
        <v/>
      </c>
      <c r="AB130" s="3">
        <f>(N130-P130)*IFERROR((1-U130/U129),0)</f>
        <v/>
      </c>
      <c r="AC130" s="36">
        <f>Inputs!$B$16</f>
        <v/>
      </c>
      <c r="AD130" s="3">
        <f>AC130*C130*(N130-P130)</f>
        <v/>
      </c>
      <c r="AE130" s="11">
        <f>X130+Y130+AA130+Q130</f>
        <v/>
      </c>
      <c r="AF130" s="11">
        <f>X130+V130+AA130+Q130</f>
        <v/>
      </c>
      <c r="AG130" s="19">
        <f>AE130/Inputs!$B$13</f>
        <v/>
      </c>
      <c r="AH130" s="35">
        <f>N130-AA130-AB130-P130</f>
        <v/>
      </c>
      <c r="AJ130" s="19">
        <f>AJ129/(1+(Inputs!$B$19)*C129)</f>
        <v/>
      </c>
      <c r="AK130" s="19">
        <f>AG130*AJ130</f>
        <v/>
      </c>
    </row>
    <row r="131" ht="13" customHeight="1" s="53">
      <c r="A131" s="3">
        <f>A130+1</f>
        <v/>
      </c>
      <c r="B131" s="37">
        <f>EDATE(B130, 1)</f>
        <v/>
      </c>
      <c r="C131" s="3">
        <f>C130</f>
        <v/>
      </c>
      <c r="F131" s="3">
        <f>K130</f>
        <v/>
      </c>
      <c r="G131" s="3">
        <f>IF(Inputs!$B$15="Fixed",G130, "Not Implemented Yet")</f>
        <v/>
      </c>
      <c r="H131" s="3">
        <f>IF(Inputs!$B$15="Fixed", IF(K130&gt;H130, -PMT(G131*C131, 360/Inputs!$D$6, Inputs!$B$13), 0), "NOT AVALABLE RN")</f>
        <v/>
      </c>
      <c r="I131" s="3">
        <f>C131*F131*G131</f>
        <v/>
      </c>
      <c r="J131" s="3">
        <f>H131-I131</f>
        <v/>
      </c>
      <c r="K131" s="3">
        <f>K130-J131</f>
        <v/>
      </c>
      <c r="N131" s="35">
        <f>AH130</f>
        <v/>
      </c>
      <c r="O131" s="19">
        <f>VLOOKUP(A131,Curves!$B$3:'Curves'!$D$15,3)/(VLOOKUP(A131,Curves!$B$3:'Curves'!$D$15,2)-(VLOOKUP(A131,Curves!$B$3:'Curves'!$D$15,1)-1))</f>
        <v/>
      </c>
      <c r="P131" s="35">
        <f>MIN(N131,(O131*Inputs!$B$35)*$N$5)</f>
        <v/>
      </c>
      <c r="Q131" s="3">
        <f>IF(ISERROR(Inputs!$B$32*OFFSET(P131,-Inputs!$B$33,0)),0,Inputs!$B$32*OFFSET(P131,-Inputs!$B$33,0))</f>
        <v/>
      </c>
      <c r="R131" s="3">
        <f>IF(ISERROR((1-Inputs!$B$32)*OFFSET(P131,-Inputs!$B$33,0)),0,(1-Inputs!$B$32)*OFFSET(P131,-Inputs!$B$33,0))</f>
        <v/>
      </c>
      <c r="S131" s="35">
        <f>N131-P131</f>
        <v/>
      </c>
      <c r="T131" s="19">
        <f>S131/Inputs!$B$13</f>
        <v/>
      </c>
      <c r="U131" s="19">
        <f>K131/$K$4</f>
        <v/>
      </c>
      <c r="V131" s="11">
        <f>-PMT(AC131*C131,Inputs!$B$20-A131+1,S131)-X131</f>
        <v/>
      </c>
      <c r="W131" s="11">
        <f>IF(A131&lt;Inputs!$B$23-Inputs!$B$24,0,IF(A131&lt;Inputs!$B$22-Inputs!$B$24,S131*AC131/12,IF(ISERROR(-PMT(AC131/12,Inputs!$B$20+1-A131-Inputs!$B$24,S131)),0,-PMT(AC131/12,Inputs!$B$20+1-A131-Inputs!$B$24,S131)+IF(A131=Inputs!$B$21-Inputs!$B$24,AC131+PMT(AC131/12,Inputs!$B$20+1-A131-Inputs!$B$24,S131)+(S131*AC131/12),0))))</f>
        <v/>
      </c>
      <c r="X131" s="3">
        <f>S131*(AC131*C131)</f>
        <v/>
      </c>
      <c r="Y131" s="11">
        <f>W131-X131</f>
        <v/>
      </c>
      <c r="Z131" s="19">
        <f>VLOOKUP(A131,Curves!$B$20:'Curves'!$D$32,3)</f>
        <v/>
      </c>
      <c r="AA131" s="35">
        <f>MIN(S131,S131*(1-(1-Z131)^(1/12)))</f>
        <v/>
      </c>
      <c r="AB131" s="3">
        <f>(N131-P131)*IFERROR((1-U131/U130),0)</f>
        <v/>
      </c>
      <c r="AC131" s="36">
        <f>Inputs!$B$16</f>
        <v/>
      </c>
      <c r="AD131" s="3">
        <f>AC131*C131*(N131-P131)</f>
        <v/>
      </c>
      <c r="AE131" s="11">
        <f>X131+Y131+AA131+Q131</f>
        <v/>
      </c>
      <c r="AF131" s="11">
        <f>X131+V131+AA131+Q131</f>
        <v/>
      </c>
      <c r="AG131" s="19">
        <f>AE131/Inputs!$B$13</f>
        <v/>
      </c>
      <c r="AH131" s="35">
        <f>N131-AA131-AB131-P131</f>
        <v/>
      </c>
      <c r="AJ131" s="19">
        <f>AJ130/(1+(Inputs!$B$19)*C130)</f>
        <v/>
      </c>
      <c r="AK131" s="19">
        <f>AG131*AJ131</f>
        <v/>
      </c>
    </row>
    <row r="132" ht="13" customHeight="1" s="53">
      <c r="A132" s="3">
        <f>A131+1</f>
        <v/>
      </c>
      <c r="B132" s="37">
        <f>EDATE(B131, 1)</f>
        <v/>
      </c>
      <c r="C132" s="3">
        <f>C131</f>
        <v/>
      </c>
      <c r="F132" s="3">
        <f>K131</f>
        <v/>
      </c>
      <c r="G132" s="3">
        <f>IF(Inputs!$B$15="Fixed",G131, "Not Implemented Yet")</f>
        <v/>
      </c>
      <c r="H132" s="3">
        <f>IF(Inputs!$B$15="Fixed", IF(K131&gt;H131, -PMT(G132*C132, 360/Inputs!$D$6, Inputs!$B$13), 0), "NOT AVALABLE RN")</f>
        <v/>
      </c>
      <c r="I132" s="3">
        <f>C132*F132*G132</f>
        <v/>
      </c>
      <c r="J132" s="3">
        <f>H132-I132</f>
        <v/>
      </c>
      <c r="K132" s="3">
        <f>K131-J132</f>
        <v/>
      </c>
      <c r="N132" s="35">
        <f>AH131</f>
        <v/>
      </c>
      <c r="O132" s="19">
        <f>VLOOKUP(A132,Curves!$B$3:'Curves'!$D$15,3)/(VLOOKUP(A132,Curves!$B$3:'Curves'!$D$15,2)-(VLOOKUP(A132,Curves!$B$3:'Curves'!$D$15,1)-1))</f>
        <v/>
      </c>
      <c r="P132" s="35">
        <f>MIN(N132,(O132*Inputs!$B$35)*$N$5)</f>
        <v/>
      </c>
      <c r="Q132" s="3">
        <f>IF(ISERROR(Inputs!$B$32*OFFSET(P132,-Inputs!$B$33,0)),0,Inputs!$B$32*OFFSET(P132,-Inputs!$B$33,0))</f>
        <v/>
      </c>
      <c r="R132" s="3">
        <f>IF(ISERROR((1-Inputs!$B$32)*OFFSET(P132,-Inputs!$B$33,0)),0,(1-Inputs!$B$32)*OFFSET(P132,-Inputs!$B$33,0))</f>
        <v/>
      </c>
      <c r="S132" s="35">
        <f>N132-P132</f>
        <v/>
      </c>
      <c r="T132" s="19">
        <f>S132/Inputs!$B$13</f>
        <v/>
      </c>
      <c r="U132" s="19">
        <f>K132/$K$4</f>
        <v/>
      </c>
      <c r="V132" s="11">
        <f>-PMT(AC132*C132,Inputs!$B$20-A132+1,S132)-X132</f>
        <v/>
      </c>
      <c r="W132" s="11">
        <f>IF(A132&lt;Inputs!$B$23-Inputs!$B$24,0,IF(A132&lt;Inputs!$B$22-Inputs!$B$24,S132*AC132/12,IF(ISERROR(-PMT(AC132/12,Inputs!$B$20+1-A132-Inputs!$B$24,S132)),0,-PMT(AC132/12,Inputs!$B$20+1-A132-Inputs!$B$24,S132)+IF(A132=Inputs!$B$21-Inputs!$B$24,AC132+PMT(AC132/12,Inputs!$B$20+1-A132-Inputs!$B$24,S132)+(S132*AC132/12),0))))</f>
        <v/>
      </c>
      <c r="X132" s="3">
        <f>S132*(AC132*C132)</f>
        <v/>
      </c>
      <c r="Y132" s="11">
        <f>W132-X132</f>
        <v/>
      </c>
      <c r="Z132" s="19">
        <f>VLOOKUP(A132,Curves!$B$20:'Curves'!$D$32,3)</f>
        <v/>
      </c>
      <c r="AA132" s="35">
        <f>MIN(S132,S132*(1-(1-Z132)^(1/12)))</f>
        <v/>
      </c>
      <c r="AB132" s="3">
        <f>(N132-P132)*IFERROR((1-U132/U131),0)</f>
        <v/>
      </c>
      <c r="AC132" s="36">
        <f>Inputs!$B$16</f>
        <v/>
      </c>
      <c r="AD132" s="3">
        <f>AC132*C132*(N132-P132)</f>
        <v/>
      </c>
      <c r="AE132" s="11">
        <f>X132+Y132+AA132+Q132</f>
        <v/>
      </c>
      <c r="AF132" s="11">
        <f>X132+V132+AA132+Q132</f>
        <v/>
      </c>
      <c r="AG132" s="19">
        <f>AE132/Inputs!$B$13</f>
        <v/>
      </c>
      <c r="AH132" s="35">
        <f>N132-AA132-AB132-P132</f>
        <v/>
      </c>
      <c r="AJ132" s="19">
        <f>AJ131/(1+(Inputs!$B$19)*C131)</f>
        <v/>
      </c>
      <c r="AK132" s="19">
        <f>AG132*AJ132</f>
        <v/>
      </c>
    </row>
    <row r="133" ht="13" customHeight="1" s="53">
      <c r="A133" s="3">
        <f>A132+1</f>
        <v/>
      </c>
      <c r="B133" s="37">
        <f>EDATE(B132, 1)</f>
        <v/>
      </c>
      <c r="C133" s="3">
        <f>C132</f>
        <v/>
      </c>
      <c r="F133" s="3">
        <f>K132</f>
        <v/>
      </c>
      <c r="G133" s="3">
        <f>IF(Inputs!$B$15="Fixed",G132, "Not Implemented Yet")</f>
        <v/>
      </c>
      <c r="H133" s="3">
        <f>IF(Inputs!$B$15="Fixed", IF(K132&gt;H132, -PMT(G133*C133, 360/Inputs!$D$6, Inputs!$B$13), 0), "NOT AVALABLE RN")</f>
        <v/>
      </c>
      <c r="I133" s="3">
        <f>C133*F133*G133</f>
        <v/>
      </c>
      <c r="J133" s="3">
        <f>H133-I133</f>
        <v/>
      </c>
      <c r="K133" s="3">
        <f>K132-J133</f>
        <v/>
      </c>
      <c r="N133" s="35">
        <f>AH132</f>
        <v/>
      </c>
      <c r="O133" s="19">
        <f>VLOOKUP(A133,Curves!$B$3:'Curves'!$D$15,3)/(VLOOKUP(A133,Curves!$B$3:'Curves'!$D$15,2)-(VLOOKUP(A133,Curves!$B$3:'Curves'!$D$15,1)-1))</f>
        <v/>
      </c>
      <c r="P133" s="35">
        <f>MIN(N133,(O133*Inputs!$B$35)*$N$5)</f>
        <v/>
      </c>
      <c r="Q133" s="3">
        <f>IF(ISERROR(Inputs!$B$32*OFFSET(P133,-Inputs!$B$33,0)),0,Inputs!$B$32*OFFSET(P133,-Inputs!$B$33,0))</f>
        <v/>
      </c>
      <c r="R133" s="3">
        <f>IF(ISERROR((1-Inputs!$B$32)*OFFSET(P133,-Inputs!$B$33,0)),0,(1-Inputs!$B$32)*OFFSET(P133,-Inputs!$B$33,0))</f>
        <v/>
      </c>
      <c r="S133" s="35">
        <f>N133-P133</f>
        <v/>
      </c>
      <c r="T133" s="19">
        <f>S133/Inputs!$B$13</f>
        <v/>
      </c>
      <c r="U133" s="19">
        <f>K133/$K$4</f>
        <v/>
      </c>
      <c r="V133" s="11">
        <f>-PMT(AC133*C133,Inputs!$B$20-A133+1,S133)-X133</f>
        <v/>
      </c>
      <c r="W133" s="11">
        <f>IF(A133&lt;Inputs!$B$23-Inputs!$B$24,0,IF(A133&lt;Inputs!$B$22-Inputs!$B$24,S133*AC133/12,IF(ISERROR(-PMT(AC133/12,Inputs!$B$20+1-A133-Inputs!$B$24,S133)),0,-PMT(AC133/12,Inputs!$B$20+1-A133-Inputs!$B$24,S133)+IF(A133=Inputs!$B$21-Inputs!$B$24,AC133+PMT(AC133/12,Inputs!$B$20+1-A133-Inputs!$B$24,S133)+(S133*AC133/12),0))))</f>
        <v/>
      </c>
      <c r="X133" s="3">
        <f>S133*(AC133*C133)</f>
        <v/>
      </c>
      <c r="Y133" s="11">
        <f>W133-X133</f>
        <v/>
      </c>
      <c r="Z133" s="19">
        <f>VLOOKUP(A133,Curves!$B$20:'Curves'!$D$32,3)</f>
        <v/>
      </c>
      <c r="AA133" s="35">
        <f>MIN(S133,S133*(1-(1-Z133)^(1/12)))</f>
        <v/>
      </c>
      <c r="AB133" s="3">
        <f>(N133-P133)*IFERROR((1-U133/U132),0)</f>
        <v/>
      </c>
      <c r="AC133" s="36">
        <f>Inputs!$B$16</f>
        <v/>
      </c>
      <c r="AD133" s="3">
        <f>AC133*C133*(N133-P133)</f>
        <v/>
      </c>
      <c r="AE133" s="11">
        <f>X133+Y133+AA133+Q133</f>
        <v/>
      </c>
      <c r="AF133" s="11">
        <f>X133+V133+AA133+Q133</f>
        <v/>
      </c>
      <c r="AG133" s="19">
        <f>AE133/Inputs!$B$13</f>
        <v/>
      </c>
      <c r="AH133" s="35">
        <f>N133-AA133-AB133-P133</f>
        <v/>
      </c>
      <c r="AJ133" s="19">
        <f>AJ132/(1+(Inputs!$B$19)*C132)</f>
        <v/>
      </c>
      <c r="AK133" s="19">
        <f>AG133*AJ133</f>
        <v/>
      </c>
    </row>
    <row r="134" ht="13" customHeight="1" s="53">
      <c r="A134" s="3">
        <f>A133+1</f>
        <v/>
      </c>
      <c r="B134" s="37">
        <f>EDATE(B133, 1)</f>
        <v/>
      </c>
      <c r="C134" s="3">
        <f>C133</f>
        <v/>
      </c>
      <c r="F134" s="3">
        <f>K133</f>
        <v/>
      </c>
      <c r="G134" s="3">
        <f>IF(Inputs!$B$15="Fixed",G133, "Not Implemented Yet")</f>
        <v/>
      </c>
      <c r="H134" s="3">
        <f>IF(Inputs!$B$15="Fixed", IF(K133&gt;H133, -PMT(G134*C134, 360/Inputs!$D$6, Inputs!$B$13), 0), "NOT AVALABLE RN")</f>
        <v/>
      </c>
      <c r="I134" s="3">
        <f>C134*F134*G134</f>
        <v/>
      </c>
      <c r="J134" s="3">
        <f>H134-I134</f>
        <v/>
      </c>
      <c r="K134" s="3">
        <f>K133-J134</f>
        <v/>
      </c>
      <c r="N134" s="35">
        <f>AH133</f>
        <v/>
      </c>
      <c r="O134" s="19">
        <f>VLOOKUP(A134,Curves!$B$3:'Curves'!$D$15,3)/(VLOOKUP(A134,Curves!$B$3:'Curves'!$D$15,2)-(VLOOKUP(A134,Curves!$B$3:'Curves'!$D$15,1)-1))</f>
        <v/>
      </c>
      <c r="P134" s="35">
        <f>MIN(N134,(O134*Inputs!$B$35)*$N$5)</f>
        <v/>
      </c>
      <c r="Q134" s="3">
        <f>IF(ISERROR(Inputs!$B$32*OFFSET(P134,-Inputs!$B$33,0)),0,Inputs!$B$32*OFFSET(P134,-Inputs!$B$33,0))</f>
        <v/>
      </c>
      <c r="R134" s="3">
        <f>IF(ISERROR((1-Inputs!$B$32)*OFFSET(P134,-Inputs!$B$33,0)),0,(1-Inputs!$B$32)*OFFSET(P134,-Inputs!$B$33,0))</f>
        <v/>
      </c>
      <c r="S134" s="35">
        <f>N134-P134</f>
        <v/>
      </c>
      <c r="T134" s="19">
        <f>S134/Inputs!$B$13</f>
        <v/>
      </c>
      <c r="U134" s="19">
        <f>K134/$K$4</f>
        <v/>
      </c>
      <c r="V134" s="11">
        <f>-PMT(AC134*C134,Inputs!$B$20-A134+1,S134)-X134</f>
        <v/>
      </c>
      <c r="W134" s="11">
        <f>IF(A134&lt;Inputs!$B$23-Inputs!$B$24,0,IF(A134&lt;Inputs!$B$22-Inputs!$B$24,S134*AC134/12,IF(ISERROR(-PMT(AC134/12,Inputs!$B$20+1-A134-Inputs!$B$24,S134)),0,-PMT(AC134/12,Inputs!$B$20+1-A134-Inputs!$B$24,S134)+IF(A134=Inputs!$B$21-Inputs!$B$24,AC134+PMT(AC134/12,Inputs!$B$20+1-A134-Inputs!$B$24,S134)+(S134*AC134/12),0))))</f>
        <v/>
      </c>
      <c r="X134" s="3">
        <f>S134*(AC134*C134)</f>
        <v/>
      </c>
      <c r="Y134" s="11">
        <f>W134-X134</f>
        <v/>
      </c>
      <c r="Z134" s="19">
        <f>VLOOKUP(A134,Curves!$B$20:'Curves'!$D$32,3)</f>
        <v/>
      </c>
      <c r="AA134" s="35">
        <f>MIN(S134,S134*(1-(1-Z134)^(1/12)))</f>
        <v/>
      </c>
      <c r="AB134" s="3">
        <f>(N134-P134)*IFERROR((1-U134/U133),0)</f>
        <v/>
      </c>
      <c r="AC134" s="36">
        <f>Inputs!$B$16</f>
        <v/>
      </c>
      <c r="AD134" s="3">
        <f>AC134*C134*(N134-P134)</f>
        <v/>
      </c>
      <c r="AE134" s="11">
        <f>X134+Y134+AA134+Q134</f>
        <v/>
      </c>
      <c r="AF134" s="11">
        <f>X134+V134+AA134+Q134</f>
        <v/>
      </c>
      <c r="AG134" s="19">
        <f>AE134/Inputs!$B$13</f>
        <v/>
      </c>
      <c r="AH134" s="35">
        <f>N134-AA134-AB134-P134</f>
        <v/>
      </c>
      <c r="AJ134" s="19">
        <f>AJ133/(1+(Inputs!$B$19)*C133)</f>
        <v/>
      </c>
      <c r="AK134" s="19">
        <f>AG134*AJ134</f>
        <v/>
      </c>
    </row>
    <row r="135" ht="13" customHeight="1" s="53">
      <c r="A135" s="3">
        <f>A134+1</f>
        <v/>
      </c>
      <c r="B135" s="37">
        <f>EDATE(B134, 1)</f>
        <v/>
      </c>
      <c r="C135" s="3">
        <f>C134</f>
        <v/>
      </c>
      <c r="F135" s="3">
        <f>K134</f>
        <v/>
      </c>
      <c r="G135" s="3">
        <f>IF(Inputs!$B$15="Fixed",G134, "Not Implemented Yet")</f>
        <v/>
      </c>
      <c r="H135" s="3">
        <f>IF(Inputs!$B$15="Fixed", IF(K134&gt;H134, -PMT(G135*C135, 360/Inputs!$D$6, Inputs!$B$13), 0), "NOT AVALABLE RN")</f>
        <v/>
      </c>
      <c r="I135" s="3">
        <f>C135*F135*G135</f>
        <v/>
      </c>
      <c r="J135" s="3">
        <f>H135-I135</f>
        <v/>
      </c>
      <c r="K135" s="3">
        <f>K134-J135</f>
        <v/>
      </c>
      <c r="N135" s="35">
        <f>AH134</f>
        <v/>
      </c>
      <c r="O135" s="19">
        <f>VLOOKUP(A135,Curves!$B$3:'Curves'!$D$15,3)/(VLOOKUP(A135,Curves!$B$3:'Curves'!$D$15,2)-(VLOOKUP(A135,Curves!$B$3:'Curves'!$D$15,1)-1))</f>
        <v/>
      </c>
      <c r="P135" s="35">
        <f>MIN(N135,(O135*Inputs!$B$35)*$N$5)</f>
        <v/>
      </c>
      <c r="Q135" s="3">
        <f>IF(ISERROR(Inputs!$B$32*OFFSET(P135,-Inputs!$B$33,0)),0,Inputs!$B$32*OFFSET(P135,-Inputs!$B$33,0))</f>
        <v/>
      </c>
      <c r="R135" s="3">
        <f>IF(ISERROR((1-Inputs!$B$32)*OFFSET(P135,-Inputs!$B$33,0)),0,(1-Inputs!$B$32)*OFFSET(P135,-Inputs!$B$33,0))</f>
        <v/>
      </c>
      <c r="S135" s="35">
        <f>N135-P135</f>
        <v/>
      </c>
      <c r="T135" s="19">
        <f>S135/Inputs!$B$13</f>
        <v/>
      </c>
      <c r="U135" s="19">
        <f>K135/$K$4</f>
        <v/>
      </c>
      <c r="V135" s="11">
        <f>-PMT(AC135*C135,Inputs!$B$20-A135+1,S135)-X135</f>
        <v/>
      </c>
      <c r="W135" s="11">
        <f>IF(A135&lt;Inputs!$B$23-Inputs!$B$24,0,IF(A135&lt;Inputs!$B$22-Inputs!$B$24,S135*AC135/12,IF(ISERROR(-PMT(AC135/12,Inputs!$B$20+1-A135-Inputs!$B$24,S135)),0,-PMT(AC135/12,Inputs!$B$20+1-A135-Inputs!$B$24,S135)+IF(A135=Inputs!$B$21-Inputs!$B$24,AC135+PMT(AC135/12,Inputs!$B$20+1-A135-Inputs!$B$24,S135)+(S135*AC135/12),0))))</f>
        <v/>
      </c>
      <c r="X135" s="3">
        <f>S135*(AC135*C135)</f>
        <v/>
      </c>
      <c r="Y135" s="11">
        <f>W135-X135</f>
        <v/>
      </c>
      <c r="Z135" s="19">
        <f>VLOOKUP(A135,Curves!$B$20:'Curves'!$D$32,3)</f>
        <v/>
      </c>
      <c r="AA135" s="35">
        <f>MIN(S135,S135*(1-(1-Z135)^(1/12)))</f>
        <v/>
      </c>
      <c r="AB135" s="3">
        <f>(N135-P135)*IFERROR((1-U135/U134),0)</f>
        <v/>
      </c>
      <c r="AC135" s="36">
        <f>Inputs!$B$16</f>
        <v/>
      </c>
      <c r="AD135" s="3">
        <f>AC135*C135*(N135-P135)</f>
        <v/>
      </c>
      <c r="AE135" s="11">
        <f>X135+Y135+AA135+Q135</f>
        <v/>
      </c>
      <c r="AF135" s="11">
        <f>X135+V135+AA135+Q135</f>
        <v/>
      </c>
      <c r="AG135" s="19">
        <f>AE135/Inputs!$B$13</f>
        <v/>
      </c>
      <c r="AH135" s="35">
        <f>N135-AA135-AB135-P135</f>
        <v/>
      </c>
      <c r="AJ135" s="19">
        <f>AJ134/(1+(Inputs!$B$19)*C134)</f>
        <v/>
      </c>
      <c r="AK135" s="19">
        <f>AG135*AJ135</f>
        <v/>
      </c>
    </row>
    <row r="136" ht="13" customHeight="1" s="53">
      <c r="A136" s="3">
        <f>A135+1</f>
        <v/>
      </c>
      <c r="B136" s="37">
        <f>EDATE(B135, 1)</f>
        <v/>
      </c>
      <c r="C136" s="3">
        <f>C135</f>
        <v/>
      </c>
      <c r="F136" s="3">
        <f>K135</f>
        <v/>
      </c>
      <c r="G136" s="3">
        <f>IF(Inputs!$B$15="Fixed",G135, "Not Implemented Yet")</f>
        <v/>
      </c>
      <c r="H136" s="3">
        <f>IF(Inputs!$B$15="Fixed", IF(K135&gt;H135, -PMT(G136*C136, 360/Inputs!$D$6, Inputs!$B$13), 0), "NOT AVALABLE RN")</f>
        <v/>
      </c>
      <c r="I136" s="3">
        <f>C136*F136*G136</f>
        <v/>
      </c>
      <c r="J136" s="3">
        <f>H136-I136</f>
        <v/>
      </c>
      <c r="K136" s="3">
        <f>K135-J136</f>
        <v/>
      </c>
      <c r="N136" s="35">
        <f>AH135</f>
        <v/>
      </c>
      <c r="O136" s="19">
        <f>VLOOKUP(A136,Curves!$B$3:'Curves'!$D$15,3)/(VLOOKUP(A136,Curves!$B$3:'Curves'!$D$15,2)-(VLOOKUP(A136,Curves!$B$3:'Curves'!$D$15,1)-1))</f>
        <v/>
      </c>
      <c r="P136" s="35">
        <f>MIN(N136,(O136*Inputs!$B$35)*$N$5)</f>
        <v/>
      </c>
      <c r="Q136" s="3">
        <f>IF(ISERROR(Inputs!$B$32*OFFSET(P136,-Inputs!$B$33,0)),0,Inputs!$B$32*OFFSET(P136,-Inputs!$B$33,0))</f>
        <v/>
      </c>
      <c r="R136" s="3">
        <f>IF(ISERROR((1-Inputs!$B$32)*OFFSET(P136,-Inputs!$B$33,0)),0,(1-Inputs!$B$32)*OFFSET(P136,-Inputs!$B$33,0))</f>
        <v/>
      </c>
      <c r="S136" s="35">
        <f>N136-P136</f>
        <v/>
      </c>
      <c r="T136" s="19">
        <f>S136/Inputs!$B$13</f>
        <v/>
      </c>
      <c r="U136" s="19">
        <f>K136/$K$4</f>
        <v/>
      </c>
      <c r="V136" s="11">
        <f>-PMT(AC136*C136,Inputs!$B$20-A136+1,S136)-X136</f>
        <v/>
      </c>
      <c r="W136" s="11">
        <f>IF(A136&lt;Inputs!$B$23-Inputs!$B$24,0,IF(A136&lt;Inputs!$B$22-Inputs!$B$24,S136*AC136/12,IF(ISERROR(-PMT(AC136/12,Inputs!$B$20+1-A136-Inputs!$B$24,S136)),0,-PMT(AC136/12,Inputs!$B$20+1-A136-Inputs!$B$24,S136)+IF(A136=Inputs!$B$21-Inputs!$B$24,AC136+PMT(AC136/12,Inputs!$B$20+1-A136-Inputs!$B$24,S136)+(S136*AC136/12),0))))</f>
        <v/>
      </c>
      <c r="X136" s="3">
        <f>S136*(AC136*C136)</f>
        <v/>
      </c>
      <c r="Y136" s="11">
        <f>W136-X136</f>
        <v/>
      </c>
      <c r="Z136" s="19">
        <f>VLOOKUP(A136,Curves!$B$20:'Curves'!$D$32,3)</f>
        <v/>
      </c>
      <c r="AA136" s="35">
        <f>MIN(S136,S136*(1-(1-Z136)^(1/12)))</f>
        <v/>
      </c>
      <c r="AB136" s="3">
        <f>(N136-P136)*IFERROR((1-U136/U135),0)</f>
        <v/>
      </c>
      <c r="AC136" s="36">
        <f>Inputs!$B$16</f>
        <v/>
      </c>
      <c r="AD136" s="3">
        <f>AC136*C136*(N136-P136)</f>
        <v/>
      </c>
      <c r="AE136" s="11">
        <f>X136+Y136+AA136+Q136</f>
        <v/>
      </c>
      <c r="AF136" s="11">
        <f>X136+V136+AA136+Q136</f>
        <v/>
      </c>
      <c r="AG136" s="19">
        <f>AE136/Inputs!$B$13</f>
        <v/>
      </c>
      <c r="AH136" s="35">
        <f>N136-AA136-AB136-P136</f>
        <v/>
      </c>
      <c r="AJ136" s="19">
        <f>AJ135/(1+(Inputs!$B$19)*C135)</f>
        <v/>
      </c>
      <c r="AK136" s="19">
        <f>AG136*AJ136</f>
        <v/>
      </c>
    </row>
    <row r="137" ht="13" customHeight="1" s="53">
      <c r="A137" s="3">
        <f>A136+1</f>
        <v/>
      </c>
      <c r="B137" s="37">
        <f>EDATE(B136, 1)</f>
        <v/>
      </c>
      <c r="C137" s="3">
        <f>C136</f>
        <v/>
      </c>
      <c r="F137" s="3">
        <f>K136</f>
        <v/>
      </c>
      <c r="G137" s="3">
        <f>IF(Inputs!$B$15="Fixed",G136, "Not Implemented Yet")</f>
        <v/>
      </c>
      <c r="H137" s="3">
        <f>IF(Inputs!$B$15="Fixed", IF(K136&gt;H136, -PMT(G137*C137, 360/Inputs!$D$6, Inputs!$B$13), 0), "NOT AVALABLE RN")</f>
        <v/>
      </c>
      <c r="I137" s="3">
        <f>C137*F137*G137</f>
        <v/>
      </c>
      <c r="J137" s="3">
        <f>H137-I137</f>
        <v/>
      </c>
      <c r="K137" s="3">
        <f>K136-J137</f>
        <v/>
      </c>
      <c r="N137" s="35">
        <f>AH136</f>
        <v/>
      </c>
      <c r="O137" s="19">
        <f>VLOOKUP(A137,Curves!$B$3:'Curves'!$D$15,3)/(VLOOKUP(A137,Curves!$B$3:'Curves'!$D$15,2)-(VLOOKUP(A137,Curves!$B$3:'Curves'!$D$15,1)-1))</f>
        <v/>
      </c>
      <c r="P137" s="35">
        <f>MIN(N137,(O137*Inputs!$B$35)*$N$5)</f>
        <v/>
      </c>
      <c r="Q137" s="3">
        <f>IF(ISERROR(Inputs!$B$32*OFFSET(P137,-Inputs!$B$33,0)),0,Inputs!$B$32*OFFSET(P137,-Inputs!$B$33,0))</f>
        <v/>
      </c>
      <c r="R137" s="3">
        <f>IF(ISERROR((1-Inputs!$B$32)*OFFSET(P137,-Inputs!$B$33,0)),0,(1-Inputs!$B$32)*OFFSET(P137,-Inputs!$B$33,0))</f>
        <v/>
      </c>
      <c r="S137" s="35">
        <f>N137-P137</f>
        <v/>
      </c>
      <c r="T137" s="19">
        <f>S137/Inputs!$B$13</f>
        <v/>
      </c>
      <c r="U137" s="19">
        <f>K137/$K$4</f>
        <v/>
      </c>
      <c r="V137" s="11">
        <f>-PMT(AC137*C137,Inputs!$B$20-A137+1,S137)-X137</f>
        <v/>
      </c>
      <c r="W137" s="11">
        <f>IF(A137&lt;Inputs!$B$23-Inputs!$B$24,0,IF(A137&lt;Inputs!$B$22-Inputs!$B$24,S137*AC137/12,IF(ISERROR(-PMT(AC137/12,Inputs!$B$20+1-A137-Inputs!$B$24,S137)),0,-PMT(AC137/12,Inputs!$B$20+1-A137-Inputs!$B$24,S137)+IF(A137=Inputs!$B$21-Inputs!$B$24,AC137+PMT(AC137/12,Inputs!$B$20+1-A137-Inputs!$B$24,S137)+(S137*AC137/12),0))))</f>
        <v/>
      </c>
      <c r="X137" s="3">
        <f>S137*(AC137*C137)</f>
        <v/>
      </c>
      <c r="Y137" s="11">
        <f>W137-X137</f>
        <v/>
      </c>
      <c r="Z137" s="19">
        <f>VLOOKUP(A137,Curves!$B$20:'Curves'!$D$32,3)</f>
        <v/>
      </c>
      <c r="AA137" s="35">
        <f>MIN(S137,S137*(1-(1-Z137)^(1/12)))</f>
        <v/>
      </c>
      <c r="AB137" s="3">
        <f>(N137-P137)*IFERROR((1-U137/U136),0)</f>
        <v/>
      </c>
      <c r="AC137" s="36">
        <f>Inputs!$B$16</f>
        <v/>
      </c>
      <c r="AD137" s="3">
        <f>AC137*C137*(N137-P137)</f>
        <v/>
      </c>
      <c r="AE137" s="11">
        <f>X137+Y137+AA137+Q137</f>
        <v/>
      </c>
      <c r="AF137" s="11">
        <f>X137+V137+AA137+Q137</f>
        <v/>
      </c>
      <c r="AG137" s="19">
        <f>AE137/Inputs!$B$13</f>
        <v/>
      </c>
      <c r="AH137" s="35">
        <f>N137-AA137-AB137-P137</f>
        <v/>
      </c>
      <c r="AJ137" s="19">
        <f>AJ136/(1+(Inputs!$B$19)*C136)</f>
        <v/>
      </c>
      <c r="AK137" s="19">
        <f>AG137*AJ137</f>
        <v/>
      </c>
    </row>
    <row r="138" ht="13" customHeight="1" s="53">
      <c r="A138" s="3">
        <f>A137+1</f>
        <v/>
      </c>
      <c r="B138" s="37">
        <f>EDATE(B137, 1)</f>
        <v/>
      </c>
      <c r="C138" s="3">
        <f>C137</f>
        <v/>
      </c>
      <c r="F138" s="3">
        <f>K137</f>
        <v/>
      </c>
      <c r="G138" s="3">
        <f>IF(Inputs!$B$15="Fixed",G137, "Not Implemented Yet")</f>
        <v/>
      </c>
      <c r="H138" s="3">
        <f>IF(Inputs!$B$15="Fixed", IF(K137&gt;H137, -PMT(G138*C138, 360/Inputs!$D$6, Inputs!$B$13), 0), "NOT AVALABLE RN")</f>
        <v/>
      </c>
      <c r="I138" s="3">
        <f>C138*F138*G138</f>
        <v/>
      </c>
      <c r="J138" s="3">
        <f>H138-I138</f>
        <v/>
      </c>
      <c r="K138" s="3">
        <f>K137-J138</f>
        <v/>
      </c>
      <c r="N138" s="35">
        <f>AH137</f>
        <v/>
      </c>
      <c r="O138" s="19">
        <f>VLOOKUP(A138,Curves!$B$3:'Curves'!$D$15,3)/(VLOOKUP(A138,Curves!$B$3:'Curves'!$D$15,2)-(VLOOKUP(A138,Curves!$B$3:'Curves'!$D$15,1)-1))</f>
        <v/>
      </c>
      <c r="P138" s="35">
        <f>MIN(N138,(O138*Inputs!$B$35)*$N$5)</f>
        <v/>
      </c>
      <c r="Q138" s="3">
        <f>IF(ISERROR(Inputs!$B$32*OFFSET(P138,-Inputs!$B$33,0)),0,Inputs!$B$32*OFFSET(P138,-Inputs!$B$33,0))</f>
        <v/>
      </c>
      <c r="R138" s="3">
        <f>IF(ISERROR((1-Inputs!$B$32)*OFFSET(P138,-Inputs!$B$33,0)),0,(1-Inputs!$B$32)*OFFSET(P138,-Inputs!$B$33,0))</f>
        <v/>
      </c>
      <c r="S138" s="35">
        <f>N138-P138</f>
        <v/>
      </c>
      <c r="T138" s="19">
        <f>S138/Inputs!$B$13</f>
        <v/>
      </c>
      <c r="U138" s="19">
        <f>K138/$K$4</f>
        <v/>
      </c>
      <c r="V138" s="11">
        <f>-PMT(AC138*C138,Inputs!$B$20-A138+1,S138)-X138</f>
        <v/>
      </c>
      <c r="W138" s="11">
        <f>IF(A138&lt;Inputs!$B$23-Inputs!$B$24,0,IF(A138&lt;Inputs!$B$22-Inputs!$B$24,S138*AC138/12,IF(ISERROR(-PMT(AC138/12,Inputs!$B$20+1-A138-Inputs!$B$24,S138)),0,-PMT(AC138/12,Inputs!$B$20+1-A138-Inputs!$B$24,S138)+IF(A138=Inputs!$B$21-Inputs!$B$24,AC138+PMT(AC138/12,Inputs!$B$20+1-A138-Inputs!$B$24,S138)+(S138*AC138/12),0))))</f>
        <v/>
      </c>
      <c r="X138" s="3">
        <f>S138*(AC138*C138)</f>
        <v/>
      </c>
      <c r="Y138" s="11">
        <f>W138-X138</f>
        <v/>
      </c>
      <c r="Z138" s="19">
        <f>VLOOKUP(A138,Curves!$B$20:'Curves'!$D$32,3)</f>
        <v/>
      </c>
      <c r="AA138" s="35">
        <f>MIN(S138,S138*(1-(1-Z138)^(1/12)))</f>
        <v/>
      </c>
      <c r="AB138" s="3">
        <f>(N138-P138)*IFERROR((1-U138/U137),0)</f>
        <v/>
      </c>
      <c r="AC138" s="36">
        <f>Inputs!$B$16</f>
        <v/>
      </c>
      <c r="AD138" s="3">
        <f>AC138*C138*(N138-P138)</f>
        <v/>
      </c>
      <c r="AE138" s="11">
        <f>X138+Y138+AA138+Q138</f>
        <v/>
      </c>
      <c r="AF138" s="11">
        <f>X138+V138+AA138+Q138</f>
        <v/>
      </c>
      <c r="AG138" s="19">
        <f>AE138/Inputs!$B$13</f>
        <v/>
      </c>
      <c r="AH138" s="35">
        <f>N138-AA138-AB138-P138</f>
        <v/>
      </c>
      <c r="AJ138" s="19">
        <f>AJ137/(1+(Inputs!$B$19)*C137)</f>
        <v/>
      </c>
      <c r="AK138" s="19">
        <f>AG138*AJ138</f>
        <v/>
      </c>
    </row>
    <row r="139" ht="13" customHeight="1" s="53">
      <c r="A139" s="3">
        <f>A138+1</f>
        <v/>
      </c>
      <c r="B139" s="37">
        <f>EDATE(B138, 1)</f>
        <v/>
      </c>
      <c r="C139" s="3">
        <f>C138</f>
        <v/>
      </c>
      <c r="F139" s="3">
        <f>K138</f>
        <v/>
      </c>
      <c r="G139" s="3">
        <f>IF(Inputs!$B$15="Fixed",G138, "Not Implemented Yet")</f>
        <v/>
      </c>
      <c r="H139" s="3">
        <f>IF(Inputs!$B$15="Fixed", IF(K138&gt;H138, -PMT(G139*C139, 360/Inputs!$D$6, Inputs!$B$13), 0), "NOT AVALABLE RN")</f>
        <v/>
      </c>
      <c r="I139" s="3">
        <f>C139*F139*G139</f>
        <v/>
      </c>
      <c r="J139" s="3">
        <f>H139-I139</f>
        <v/>
      </c>
      <c r="K139" s="3">
        <f>K138-J139</f>
        <v/>
      </c>
      <c r="N139" s="35">
        <f>AH138</f>
        <v/>
      </c>
      <c r="O139" s="19">
        <f>VLOOKUP(A139,Curves!$B$3:'Curves'!$D$15,3)/(VLOOKUP(A139,Curves!$B$3:'Curves'!$D$15,2)-(VLOOKUP(A139,Curves!$B$3:'Curves'!$D$15,1)-1))</f>
        <v/>
      </c>
      <c r="P139" s="35">
        <f>MIN(N139,(O139*Inputs!$B$35)*$N$5)</f>
        <v/>
      </c>
      <c r="Q139" s="3">
        <f>IF(ISERROR(Inputs!$B$32*OFFSET(P139,-Inputs!$B$33,0)),0,Inputs!$B$32*OFFSET(P139,-Inputs!$B$33,0))</f>
        <v/>
      </c>
      <c r="R139" s="3">
        <f>IF(ISERROR((1-Inputs!$B$32)*OFFSET(P139,-Inputs!$B$33,0)),0,(1-Inputs!$B$32)*OFFSET(P139,-Inputs!$B$33,0))</f>
        <v/>
      </c>
      <c r="S139" s="35">
        <f>N139-P139</f>
        <v/>
      </c>
      <c r="T139" s="19">
        <f>S139/Inputs!$B$13</f>
        <v/>
      </c>
      <c r="U139" s="19">
        <f>K139/$K$4</f>
        <v/>
      </c>
      <c r="V139" s="11">
        <f>-PMT(AC139*C139,Inputs!$B$20-A139+1,S139)-X139</f>
        <v/>
      </c>
      <c r="W139" s="11">
        <f>IF(A139&lt;Inputs!$B$23-Inputs!$B$24,0,IF(A139&lt;Inputs!$B$22-Inputs!$B$24,S139*AC139/12,IF(ISERROR(-PMT(AC139/12,Inputs!$B$20+1-A139-Inputs!$B$24,S139)),0,-PMT(AC139/12,Inputs!$B$20+1-A139-Inputs!$B$24,S139)+IF(A139=Inputs!$B$21-Inputs!$B$24,AC139+PMT(AC139/12,Inputs!$B$20+1-A139-Inputs!$B$24,S139)+(S139*AC139/12),0))))</f>
        <v/>
      </c>
      <c r="X139" s="3">
        <f>S139*(AC139*C139)</f>
        <v/>
      </c>
      <c r="Y139" s="11">
        <f>W139-X139</f>
        <v/>
      </c>
      <c r="Z139" s="19">
        <f>VLOOKUP(A139,Curves!$B$20:'Curves'!$D$32,3)</f>
        <v/>
      </c>
      <c r="AA139" s="35">
        <f>MIN(S139,S139*(1-(1-Z139)^(1/12)))</f>
        <v/>
      </c>
      <c r="AB139" s="3">
        <f>(N139-P139)*IFERROR((1-U139/U138),0)</f>
        <v/>
      </c>
      <c r="AC139" s="36">
        <f>Inputs!$B$16</f>
        <v/>
      </c>
      <c r="AD139" s="3">
        <f>AC139*C139*(N139-P139)</f>
        <v/>
      </c>
      <c r="AE139" s="11">
        <f>X139+Y139+AA139+Q139</f>
        <v/>
      </c>
      <c r="AF139" s="11">
        <f>X139+V139+AA139+Q139</f>
        <v/>
      </c>
      <c r="AG139" s="19">
        <f>AE139/Inputs!$B$13</f>
        <v/>
      </c>
      <c r="AH139" s="35">
        <f>N139-AA139-AB139-P139</f>
        <v/>
      </c>
      <c r="AJ139" s="19">
        <f>AJ138/(1+(Inputs!$B$19)*C138)</f>
        <v/>
      </c>
      <c r="AK139" s="19">
        <f>AG139*AJ139</f>
        <v/>
      </c>
    </row>
    <row r="140" ht="13" customHeight="1" s="53">
      <c r="A140" s="3">
        <f>A139+1</f>
        <v/>
      </c>
      <c r="B140" s="37">
        <f>EDATE(B139, 1)</f>
        <v/>
      </c>
      <c r="C140" s="3">
        <f>C139</f>
        <v/>
      </c>
      <c r="F140" s="3">
        <f>K139</f>
        <v/>
      </c>
      <c r="G140" s="3">
        <f>IF(Inputs!$B$15="Fixed",G139, "Not Implemented Yet")</f>
        <v/>
      </c>
      <c r="H140" s="3">
        <f>IF(Inputs!$B$15="Fixed", IF(K139&gt;H139, -PMT(G140*C140, 360/Inputs!$D$6, Inputs!$B$13), 0), "NOT AVALABLE RN")</f>
        <v/>
      </c>
      <c r="I140" s="3">
        <f>C140*F140*G140</f>
        <v/>
      </c>
      <c r="J140" s="3">
        <f>H140-I140</f>
        <v/>
      </c>
      <c r="K140" s="3">
        <f>K139-J140</f>
        <v/>
      </c>
      <c r="N140" s="35">
        <f>AH139</f>
        <v/>
      </c>
      <c r="O140" s="19">
        <f>VLOOKUP(A140,Curves!$B$3:'Curves'!$D$15,3)/(VLOOKUP(A140,Curves!$B$3:'Curves'!$D$15,2)-(VLOOKUP(A140,Curves!$B$3:'Curves'!$D$15,1)-1))</f>
        <v/>
      </c>
      <c r="P140" s="35">
        <f>MIN(N140,(O140*Inputs!$B$35)*$N$5)</f>
        <v/>
      </c>
      <c r="Q140" s="3">
        <f>IF(ISERROR(Inputs!$B$32*OFFSET(P140,-Inputs!$B$33,0)),0,Inputs!$B$32*OFFSET(P140,-Inputs!$B$33,0))</f>
        <v/>
      </c>
      <c r="R140" s="3">
        <f>IF(ISERROR((1-Inputs!$B$32)*OFFSET(P140,-Inputs!$B$33,0)),0,(1-Inputs!$B$32)*OFFSET(P140,-Inputs!$B$33,0))</f>
        <v/>
      </c>
      <c r="S140" s="35">
        <f>N140-P140</f>
        <v/>
      </c>
      <c r="T140" s="19">
        <f>S140/Inputs!$B$13</f>
        <v/>
      </c>
      <c r="U140" s="19">
        <f>K140/$K$4</f>
        <v/>
      </c>
      <c r="V140" s="11">
        <f>-PMT(AC140*C140,Inputs!$B$20-A140+1,S140)-X140</f>
        <v/>
      </c>
      <c r="W140" s="11">
        <f>IF(A140&lt;Inputs!$B$23-Inputs!$B$24,0,IF(A140&lt;Inputs!$B$22-Inputs!$B$24,S140*AC140/12,IF(ISERROR(-PMT(AC140/12,Inputs!$B$20+1-A140-Inputs!$B$24,S140)),0,-PMT(AC140/12,Inputs!$B$20+1-A140-Inputs!$B$24,S140)+IF(A140=Inputs!$B$21-Inputs!$B$24,AC140+PMT(AC140/12,Inputs!$B$20+1-A140-Inputs!$B$24,S140)+(S140*AC140/12),0))))</f>
        <v/>
      </c>
      <c r="X140" s="3">
        <f>S140*(AC140*C140)</f>
        <v/>
      </c>
      <c r="Y140" s="11">
        <f>W140-X140</f>
        <v/>
      </c>
      <c r="Z140" s="19">
        <f>VLOOKUP(A140,Curves!$B$20:'Curves'!$D$32,3)</f>
        <v/>
      </c>
      <c r="AA140" s="35">
        <f>MIN(S140,S140*(1-(1-Z140)^(1/12)))</f>
        <v/>
      </c>
      <c r="AB140" s="3">
        <f>(N140-P140)*IFERROR((1-U140/U139),0)</f>
        <v/>
      </c>
      <c r="AC140" s="36">
        <f>Inputs!$B$16</f>
        <v/>
      </c>
      <c r="AD140" s="3">
        <f>AC140*C140*(N140-P140)</f>
        <v/>
      </c>
      <c r="AE140" s="11">
        <f>X140+Y140+AA140+Q140</f>
        <v/>
      </c>
      <c r="AF140" s="11">
        <f>X140+V140+AA140+Q140</f>
        <v/>
      </c>
      <c r="AG140" s="19">
        <f>AE140/Inputs!$B$13</f>
        <v/>
      </c>
      <c r="AH140" s="35">
        <f>N140-AA140-AB140-P140</f>
        <v/>
      </c>
      <c r="AJ140" s="19">
        <f>AJ139/(1+(Inputs!$B$19)*C139)</f>
        <v/>
      </c>
      <c r="AK140" s="19">
        <f>AG140*AJ140</f>
        <v/>
      </c>
    </row>
    <row r="141" ht="13" customHeight="1" s="53">
      <c r="A141" s="3">
        <f>A140+1</f>
        <v/>
      </c>
      <c r="B141" s="37">
        <f>EDATE(B140, 1)</f>
        <v/>
      </c>
      <c r="C141" s="3">
        <f>C140</f>
        <v/>
      </c>
      <c r="F141" s="3">
        <f>K140</f>
        <v/>
      </c>
      <c r="G141" s="3">
        <f>IF(Inputs!$B$15="Fixed",G140, "Not Implemented Yet")</f>
        <v/>
      </c>
      <c r="H141" s="3">
        <f>IF(Inputs!$B$15="Fixed", IF(K140&gt;H140, -PMT(G141*C141, 360/Inputs!$D$6, Inputs!$B$13), 0), "NOT AVALABLE RN")</f>
        <v/>
      </c>
      <c r="I141" s="3">
        <f>C141*F141*G141</f>
        <v/>
      </c>
      <c r="J141" s="3">
        <f>H141-I141</f>
        <v/>
      </c>
      <c r="K141" s="3">
        <f>K140-J141</f>
        <v/>
      </c>
      <c r="N141" s="35">
        <f>AH140</f>
        <v/>
      </c>
      <c r="O141" s="19">
        <f>VLOOKUP(A141,Curves!$B$3:'Curves'!$D$15,3)/(VLOOKUP(A141,Curves!$B$3:'Curves'!$D$15,2)-(VLOOKUP(A141,Curves!$B$3:'Curves'!$D$15,1)-1))</f>
        <v/>
      </c>
      <c r="P141" s="35">
        <f>MIN(N141,(O141*Inputs!$B$35)*$N$5)</f>
        <v/>
      </c>
      <c r="Q141" s="3">
        <f>IF(ISERROR(Inputs!$B$32*OFFSET(P141,-Inputs!$B$33,0)),0,Inputs!$B$32*OFFSET(P141,-Inputs!$B$33,0))</f>
        <v/>
      </c>
      <c r="R141" s="3">
        <f>IF(ISERROR((1-Inputs!$B$32)*OFFSET(P141,-Inputs!$B$33,0)),0,(1-Inputs!$B$32)*OFFSET(P141,-Inputs!$B$33,0))</f>
        <v/>
      </c>
      <c r="S141" s="35">
        <f>N141-P141</f>
        <v/>
      </c>
      <c r="T141" s="19">
        <f>S141/Inputs!$B$13</f>
        <v/>
      </c>
      <c r="U141" s="19">
        <f>K141/$K$4</f>
        <v/>
      </c>
      <c r="V141" s="11">
        <f>-PMT(AC141*C141,Inputs!$B$20-A141+1,S141)-X141</f>
        <v/>
      </c>
      <c r="W141" s="11">
        <f>IF(A141&lt;Inputs!$B$23-Inputs!$B$24,0,IF(A141&lt;Inputs!$B$22-Inputs!$B$24,S141*AC141/12,IF(ISERROR(-PMT(AC141/12,Inputs!$B$20+1-A141-Inputs!$B$24,S141)),0,-PMT(AC141/12,Inputs!$B$20+1-A141-Inputs!$B$24,S141)+IF(A141=Inputs!$B$21-Inputs!$B$24,AC141+PMT(AC141/12,Inputs!$B$20+1-A141-Inputs!$B$24,S141)+(S141*AC141/12),0))))</f>
        <v/>
      </c>
      <c r="X141" s="3">
        <f>S141*(AC141*C141)</f>
        <v/>
      </c>
      <c r="Y141" s="11">
        <f>W141-X141</f>
        <v/>
      </c>
      <c r="Z141" s="19">
        <f>VLOOKUP(A141,Curves!$B$20:'Curves'!$D$32,3)</f>
        <v/>
      </c>
      <c r="AA141" s="35">
        <f>MIN(S141,S141*(1-(1-Z141)^(1/12)))</f>
        <v/>
      </c>
      <c r="AB141" s="3">
        <f>(N141-P141)*IFERROR((1-U141/U140),0)</f>
        <v/>
      </c>
      <c r="AC141" s="36">
        <f>Inputs!$B$16</f>
        <v/>
      </c>
      <c r="AD141" s="3">
        <f>AC141*C141*(N141-P141)</f>
        <v/>
      </c>
      <c r="AE141" s="11">
        <f>X141+Y141+AA141+Q141</f>
        <v/>
      </c>
      <c r="AF141" s="11">
        <f>X141+V141+AA141+Q141</f>
        <v/>
      </c>
      <c r="AG141" s="19">
        <f>AE141/Inputs!$B$13</f>
        <v/>
      </c>
      <c r="AH141" s="35">
        <f>N141-AA141-AB141-P141</f>
        <v/>
      </c>
      <c r="AJ141" s="19">
        <f>AJ140/(1+(Inputs!$B$19)*C140)</f>
        <v/>
      </c>
      <c r="AK141" s="19">
        <f>AG141*AJ141</f>
        <v/>
      </c>
    </row>
    <row r="142" ht="13" customHeight="1" s="53">
      <c r="A142" s="3">
        <f>A141+1</f>
        <v/>
      </c>
      <c r="B142" s="37">
        <f>EDATE(B141, 1)</f>
        <v/>
      </c>
      <c r="C142" s="3">
        <f>C141</f>
        <v/>
      </c>
      <c r="F142" s="3">
        <f>K141</f>
        <v/>
      </c>
      <c r="G142" s="3">
        <f>IF(Inputs!$B$15="Fixed",G141, "Not Implemented Yet")</f>
        <v/>
      </c>
      <c r="H142" s="3">
        <f>IF(Inputs!$B$15="Fixed", IF(K141&gt;H141, -PMT(G142*C142, 360/Inputs!$D$6, Inputs!$B$13), 0), "NOT AVALABLE RN")</f>
        <v/>
      </c>
      <c r="I142" s="3">
        <f>C142*F142*G142</f>
        <v/>
      </c>
      <c r="J142" s="3">
        <f>H142-I142</f>
        <v/>
      </c>
      <c r="K142" s="3">
        <f>K141-J142</f>
        <v/>
      </c>
      <c r="N142" s="35">
        <f>AH141</f>
        <v/>
      </c>
      <c r="O142" s="19">
        <f>VLOOKUP(A142,Curves!$B$3:'Curves'!$D$15,3)/(VLOOKUP(A142,Curves!$B$3:'Curves'!$D$15,2)-(VLOOKUP(A142,Curves!$B$3:'Curves'!$D$15,1)-1))</f>
        <v/>
      </c>
      <c r="P142" s="35">
        <f>MIN(N142,(O142*Inputs!$B$35)*$N$5)</f>
        <v/>
      </c>
      <c r="Q142" s="3">
        <f>IF(ISERROR(Inputs!$B$32*OFFSET(P142,-Inputs!$B$33,0)),0,Inputs!$B$32*OFFSET(P142,-Inputs!$B$33,0))</f>
        <v/>
      </c>
      <c r="R142" s="3">
        <f>IF(ISERROR((1-Inputs!$B$32)*OFFSET(P142,-Inputs!$B$33,0)),0,(1-Inputs!$B$32)*OFFSET(P142,-Inputs!$B$33,0))</f>
        <v/>
      </c>
      <c r="S142" s="35">
        <f>N142-P142</f>
        <v/>
      </c>
      <c r="T142" s="19">
        <f>S142/Inputs!$B$13</f>
        <v/>
      </c>
      <c r="U142" s="19">
        <f>K142/$K$4</f>
        <v/>
      </c>
      <c r="V142" s="11">
        <f>-PMT(AC142*C142,Inputs!$B$20-A142+1,S142)-X142</f>
        <v/>
      </c>
      <c r="W142" s="11">
        <f>IF(A142&lt;Inputs!$B$23-Inputs!$B$24,0,IF(A142&lt;Inputs!$B$22-Inputs!$B$24,S142*AC142/12,IF(ISERROR(-PMT(AC142/12,Inputs!$B$20+1-A142-Inputs!$B$24,S142)),0,-PMT(AC142/12,Inputs!$B$20+1-A142-Inputs!$B$24,S142)+IF(A142=Inputs!$B$21-Inputs!$B$24,AC142+PMT(AC142/12,Inputs!$B$20+1-A142-Inputs!$B$24,S142)+(S142*AC142/12),0))))</f>
        <v/>
      </c>
      <c r="X142" s="3">
        <f>S142*(AC142*C142)</f>
        <v/>
      </c>
      <c r="Y142" s="11">
        <f>W142-X142</f>
        <v/>
      </c>
      <c r="Z142" s="19">
        <f>VLOOKUP(A142,Curves!$B$20:'Curves'!$D$32,3)</f>
        <v/>
      </c>
      <c r="AA142" s="35">
        <f>MIN(S142,S142*(1-(1-Z142)^(1/12)))</f>
        <v/>
      </c>
      <c r="AB142" s="3">
        <f>(N142-P142)*IFERROR((1-U142/U141),0)</f>
        <v/>
      </c>
      <c r="AC142" s="36">
        <f>Inputs!$B$16</f>
        <v/>
      </c>
      <c r="AD142" s="3">
        <f>AC142*C142*(N142-P142)</f>
        <v/>
      </c>
      <c r="AE142" s="11">
        <f>X142+Y142+AA142+Q142</f>
        <v/>
      </c>
      <c r="AF142" s="11">
        <f>X142+V142+AA142+Q142</f>
        <v/>
      </c>
      <c r="AG142" s="19">
        <f>AE142/Inputs!$B$13</f>
        <v/>
      </c>
      <c r="AH142" s="35">
        <f>N142-AA142-AB142-P142</f>
        <v/>
      </c>
      <c r="AJ142" s="19">
        <f>AJ141/(1+(Inputs!$B$19)*C141)</f>
        <v/>
      </c>
      <c r="AK142" s="19">
        <f>AG142*AJ142</f>
        <v/>
      </c>
    </row>
    <row r="143" ht="13" customHeight="1" s="53">
      <c r="A143" s="3">
        <f>A142+1</f>
        <v/>
      </c>
      <c r="B143" s="37">
        <f>EDATE(B142, 1)</f>
        <v/>
      </c>
      <c r="C143" s="3">
        <f>C142</f>
        <v/>
      </c>
      <c r="F143" s="3">
        <f>K142</f>
        <v/>
      </c>
      <c r="G143" s="3">
        <f>IF(Inputs!$B$15="Fixed",G142, "Not Implemented Yet")</f>
        <v/>
      </c>
      <c r="H143" s="3">
        <f>IF(Inputs!$B$15="Fixed", IF(K142&gt;H142, -PMT(G143*C143, 360/Inputs!$D$6, Inputs!$B$13), 0), "NOT AVALABLE RN")</f>
        <v/>
      </c>
      <c r="I143" s="3">
        <f>C143*F143*G143</f>
        <v/>
      </c>
      <c r="J143" s="3">
        <f>H143-I143</f>
        <v/>
      </c>
      <c r="K143" s="3">
        <f>K142-J143</f>
        <v/>
      </c>
      <c r="N143" s="35">
        <f>AH142</f>
        <v/>
      </c>
      <c r="O143" s="19">
        <f>VLOOKUP(A143,Curves!$B$3:'Curves'!$D$15,3)/(VLOOKUP(A143,Curves!$B$3:'Curves'!$D$15,2)-(VLOOKUP(A143,Curves!$B$3:'Curves'!$D$15,1)-1))</f>
        <v/>
      </c>
      <c r="P143" s="35">
        <f>MIN(N143,(O143*Inputs!$B$35)*$N$5)</f>
        <v/>
      </c>
      <c r="Q143" s="3">
        <f>IF(ISERROR(Inputs!$B$32*OFFSET(P143,-Inputs!$B$33,0)),0,Inputs!$B$32*OFFSET(P143,-Inputs!$B$33,0))</f>
        <v/>
      </c>
      <c r="R143" s="3">
        <f>IF(ISERROR((1-Inputs!$B$32)*OFFSET(P143,-Inputs!$B$33,0)),0,(1-Inputs!$B$32)*OFFSET(P143,-Inputs!$B$33,0))</f>
        <v/>
      </c>
      <c r="S143" s="35">
        <f>N143-P143</f>
        <v/>
      </c>
      <c r="T143" s="19">
        <f>S143/Inputs!$B$13</f>
        <v/>
      </c>
      <c r="U143" s="19">
        <f>K143/$K$4</f>
        <v/>
      </c>
      <c r="V143" s="11">
        <f>-PMT(AC143*C143,Inputs!$B$20-A143+1,S143)-X143</f>
        <v/>
      </c>
      <c r="W143" s="11">
        <f>IF(A143&lt;Inputs!$B$23-Inputs!$B$24,0,IF(A143&lt;Inputs!$B$22-Inputs!$B$24,S143*AC143/12,IF(ISERROR(-PMT(AC143/12,Inputs!$B$20+1-A143-Inputs!$B$24,S143)),0,-PMT(AC143/12,Inputs!$B$20+1-A143-Inputs!$B$24,S143)+IF(A143=Inputs!$B$21-Inputs!$B$24,AC143+PMT(AC143/12,Inputs!$B$20+1-A143-Inputs!$B$24,S143)+(S143*AC143/12),0))))</f>
        <v/>
      </c>
      <c r="X143" s="3">
        <f>S143*(AC143*C143)</f>
        <v/>
      </c>
      <c r="Y143" s="11">
        <f>W143-X143</f>
        <v/>
      </c>
      <c r="Z143" s="19">
        <f>VLOOKUP(A143,Curves!$B$20:'Curves'!$D$32,3)</f>
        <v/>
      </c>
      <c r="AA143" s="35">
        <f>MIN(S143,S143*(1-(1-Z143)^(1/12)))</f>
        <v/>
      </c>
      <c r="AB143" s="3">
        <f>(N143-P143)*IFERROR((1-U143/U142),0)</f>
        <v/>
      </c>
      <c r="AC143" s="36">
        <f>Inputs!$B$16</f>
        <v/>
      </c>
      <c r="AD143" s="3">
        <f>AC143*C143*(N143-P143)</f>
        <v/>
      </c>
      <c r="AE143" s="11">
        <f>X143+Y143+AA143+Q143</f>
        <v/>
      </c>
      <c r="AF143" s="11">
        <f>X143+V143+AA143+Q143</f>
        <v/>
      </c>
      <c r="AG143" s="19">
        <f>AE143/Inputs!$B$13</f>
        <v/>
      </c>
      <c r="AH143" s="35">
        <f>N143-AA143-AB143-P143</f>
        <v/>
      </c>
      <c r="AJ143" s="19">
        <f>AJ142/(1+(Inputs!$B$19)*C142)</f>
        <v/>
      </c>
      <c r="AK143" s="19">
        <f>AG143*AJ143</f>
        <v/>
      </c>
    </row>
    <row r="144" ht="13" customHeight="1" s="53">
      <c r="A144" s="3">
        <f>A143+1</f>
        <v/>
      </c>
      <c r="B144" s="37">
        <f>EDATE(B143, 1)</f>
        <v/>
      </c>
      <c r="C144" s="3">
        <f>C143</f>
        <v/>
      </c>
      <c r="F144" s="3">
        <f>K143</f>
        <v/>
      </c>
      <c r="G144" s="3">
        <f>IF(Inputs!$B$15="Fixed",G143, "Not Implemented Yet")</f>
        <v/>
      </c>
      <c r="H144" s="3">
        <f>IF(Inputs!$B$15="Fixed", IF(K143&gt;H143, -PMT(G144*C144, 360/Inputs!$D$6, Inputs!$B$13), 0), "NOT AVALABLE RN")</f>
        <v/>
      </c>
      <c r="I144" s="3">
        <f>C144*F144*G144</f>
        <v/>
      </c>
      <c r="J144" s="3">
        <f>H144-I144</f>
        <v/>
      </c>
      <c r="K144" s="3">
        <f>K143-J144</f>
        <v/>
      </c>
      <c r="N144" s="35">
        <f>AH143</f>
        <v/>
      </c>
      <c r="O144" s="19">
        <f>VLOOKUP(A144,Curves!$B$3:'Curves'!$D$15,3)/(VLOOKUP(A144,Curves!$B$3:'Curves'!$D$15,2)-(VLOOKUP(A144,Curves!$B$3:'Curves'!$D$15,1)-1))</f>
        <v/>
      </c>
      <c r="P144" s="35">
        <f>MIN(N144,(O144*Inputs!$B$35)*$N$5)</f>
        <v/>
      </c>
      <c r="Q144" s="3">
        <f>IF(ISERROR(Inputs!$B$32*OFFSET(P144,-Inputs!$B$33,0)),0,Inputs!$B$32*OFFSET(P144,-Inputs!$B$33,0))</f>
        <v/>
      </c>
      <c r="R144" s="3">
        <f>IF(ISERROR((1-Inputs!$B$32)*OFFSET(P144,-Inputs!$B$33,0)),0,(1-Inputs!$B$32)*OFFSET(P144,-Inputs!$B$33,0))</f>
        <v/>
      </c>
      <c r="S144" s="35">
        <f>N144-P144</f>
        <v/>
      </c>
      <c r="T144" s="19">
        <f>S144/Inputs!$B$13</f>
        <v/>
      </c>
      <c r="U144" s="19">
        <f>K144/$K$4</f>
        <v/>
      </c>
      <c r="V144" s="11">
        <f>-PMT(AC144*C144,Inputs!$B$20-A144+1,S144)-X144</f>
        <v/>
      </c>
      <c r="W144" s="11">
        <f>IF(A144&lt;Inputs!$B$23-Inputs!$B$24,0,IF(A144&lt;Inputs!$B$22-Inputs!$B$24,S144*AC144/12,IF(ISERROR(-PMT(AC144/12,Inputs!$B$20+1-A144-Inputs!$B$24,S144)),0,-PMT(AC144/12,Inputs!$B$20+1-A144-Inputs!$B$24,S144)+IF(A144=Inputs!$B$21-Inputs!$B$24,AC144+PMT(AC144/12,Inputs!$B$20+1-A144-Inputs!$B$24,S144)+(S144*AC144/12),0))))</f>
        <v/>
      </c>
      <c r="X144" s="3">
        <f>S144*(AC144*C144)</f>
        <v/>
      </c>
      <c r="Y144" s="11">
        <f>W144-X144</f>
        <v/>
      </c>
      <c r="Z144" s="19">
        <f>VLOOKUP(A144,Curves!$B$20:'Curves'!$D$32,3)</f>
        <v/>
      </c>
      <c r="AA144" s="35">
        <f>MIN(S144,S144*(1-(1-Z144)^(1/12)))</f>
        <v/>
      </c>
      <c r="AB144" s="3">
        <f>(N144-P144)*IFERROR((1-U144/U143),0)</f>
        <v/>
      </c>
      <c r="AC144" s="36">
        <f>Inputs!$B$16</f>
        <v/>
      </c>
      <c r="AD144" s="3">
        <f>AC144*C144*(N144-P144)</f>
        <v/>
      </c>
      <c r="AE144" s="11">
        <f>X144+Y144+AA144+Q144</f>
        <v/>
      </c>
      <c r="AF144" s="11">
        <f>X144+V144+AA144+Q144</f>
        <v/>
      </c>
      <c r="AG144" s="19">
        <f>AE144/Inputs!$B$13</f>
        <v/>
      </c>
      <c r="AH144" s="35">
        <f>N144-AA144-AB144-P144</f>
        <v/>
      </c>
      <c r="AJ144" s="19">
        <f>AJ143/(1+(Inputs!$B$19)*C143)</f>
        <v/>
      </c>
      <c r="AK144" s="19">
        <f>AG144*AJ144</f>
        <v/>
      </c>
    </row>
    <row r="145" ht="13" customHeight="1" s="53">
      <c r="A145" s="3">
        <f>A144+1</f>
        <v/>
      </c>
      <c r="B145" s="37">
        <f>EDATE(B144, 1)</f>
        <v/>
      </c>
      <c r="C145" s="3">
        <f>C144</f>
        <v/>
      </c>
      <c r="F145" s="3">
        <f>K144</f>
        <v/>
      </c>
      <c r="G145" s="3">
        <f>IF(Inputs!$B$15="Fixed",G144, "Not Implemented Yet")</f>
        <v/>
      </c>
      <c r="H145" s="3">
        <f>IF(Inputs!$B$15="Fixed", IF(K144&gt;H144, -PMT(G145*C145, 360/Inputs!$D$6, Inputs!$B$13), 0), "NOT AVALABLE RN")</f>
        <v/>
      </c>
      <c r="I145" s="3">
        <f>C145*F145*G145</f>
        <v/>
      </c>
      <c r="J145" s="3">
        <f>H145-I145</f>
        <v/>
      </c>
      <c r="K145" s="3">
        <f>K144-J145</f>
        <v/>
      </c>
      <c r="N145" s="35">
        <f>AH144</f>
        <v/>
      </c>
      <c r="O145" s="19">
        <f>VLOOKUP(A145,Curves!$B$3:'Curves'!$D$15,3)/(VLOOKUP(A145,Curves!$B$3:'Curves'!$D$15,2)-(VLOOKUP(A145,Curves!$B$3:'Curves'!$D$15,1)-1))</f>
        <v/>
      </c>
      <c r="P145" s="35">
        <f>MIN(N145,(O145*Inputs!$B$35)*$N$5)</f>
        <v/>
      </c>
      <c r="Q145" s="3">
        <f>IF(ISERROR(Inputs!$B$32*OFFSET(P145,-Inputs!$B$33,0)),0,Inputs!$B$32*OFFSET(P145,-Inputs!$B$33,0))</f>
        <v/>
      </c>
      <c r="R145" s="3">
        <f>IF(ISERROR((1-Inputs!$B$32)*OFFSET(P145,-Inputs!$B$33,0)),0,(1-Inputs!$B$32)*OFFSET(P145,-Inputs!$B$33,0))</f>
        <v/>
      </c>
      <c r="S145" s="35">
        <f>N145-P145</f>
        <v/>
      </c>
      <c r="T145" s="19">
        <f>S145/Inputs!$B$13</f>
        <v/>
      </c>
      <c r="U145" s="19">
        <f>K145/$K$4</f>
        <v/>
      </c>
      <c r="V145" s="11">
        <f>-PMT(AC145*C145,Inputs!$B$20-A145+1,S145)-X145</f>
        <v/>
      </c>
      <c r="W145" s="11">
        <f>IF(A145&lt;Inputs!$B$23-Inputs!$B$24,0,IF(A145&lt;Inputs!$B$22-Inputs!$B$24,S145*AC145/12,IF(ISERROR(-PMT(AC145/12,Inputs!$B$20+1-A145-Inputs!$B$24,S145)),0,-PMT(AC145/12,Inputs!$B$20+1-A145-Inputs!$B$24,S145)+IF(A145=Inputs!$B$21-Inputs!$B$24,AC145+PMT(AC145/12,Inputs!$B$20+1-A145-Inputs!$B$24,S145)+(S145*AC145/12),0))))</f>
        <v/>
      </c>
      <c r="X145" s="3">
        <f>S145*(AC145*C145)</f>
        <v/>
      </c>
      <c r="Y145" s="11">
        <f>W145-X145</f>
        <v/>
      </c>
      <c r="Z145" s="19">
        <f>VLOOKUP(A145,Curves!$B$20:'Curves'!$D$32,3)</f>
        <v/>
      </c>
      <c r="AA145" s="35">
        <f>MIN(S145,S145*(1-(1-Z145)^(1/12)))</f>
        <v/>
      </c>
      <c r="AB145" s="3">
        <f>(N145-P145)*IFERROR((1-U145/U144),0)</f>
        <v/>
      </c>
      <c r="AC145" s="36">
        <f>Inputs!$B$16</f>
        <v/>
      </c>
      <c r="AD145" s="3">
        <f>AC145*C145*(N145-P145)</f>
        <v/>
      </c>
      <c r="AE145" s="11">
        <f>X145+Y145+AA145+Q145</f>
        <v/>
      </c>
      <c r="AF145" s="11">
        <f>X145+V145+AA145+Q145</f>
        <v/>
      </c>
      <c r="AG145" s="19">
        <f>AE145/Inputs!$B$13</f>
        <v/>
      </c>
      <c r="AH145" s="35">
        <f>N145-AA145-AB145-P145</f>
        <v/>
      </c>
      <c r="AJ145" s="19">
        <f>AJ144/(1+(Inputs!$B$19)*C144)</f>
        <v/>
      </c>
      <c r="AK145" s="19">
        <f>AG145*AJ145</f>
        <v/>
      </c>
    </row>
    <row r="146" ht="13" customHeight="1" s="53">
      <c r="A146" s="3">
        <f>A145+1</f>
        <v/>
      </c>
      <c r="B146" s="37">
        <f>EDATE(B145, 1)</f>
        <v/>
      </c>
      <c r="C146" s="3">
        <f>C145</f>
        <v/>
      </c>
      <c r="F146" s="3">
        <f>K145</f>
        <v/>
      </c>
      <c r="G146" s="3">
        <f>IF(Inputs!$B$15="Fixed",G145, "Not Implemented Yet")</f>
        <v/>
      </c>
      <c r="H146" s="3">
        <f>IF(Inputs!$B$15="Fixed", IF(K145&gt;H145, -PMT(G146*C146, 360/Inputs!$D$6, Inputs!$B$13), 0), "NOT AVALABLE RN")</f>
        <v/>
      </c>
      <c r="I146" s="3">
        <f>C146*F146*G146</f>
        <v/>
      </c>
      <c r="J146" s="3">
        <f>H146-I146</f>
        <v/>
      </c>
      <c r="K146" s="3">
        <f>K145-J146</f>
        <v/>
      </c>
      <c r="N146" s="35">
        <f>AH145</f>
        <v/>
      </c>
      <c r="O146" s="19">
        <f>VLOOKUP(A146,Curves!$B$3:'Curves'!$D$15,3)/(VLOOKUP(A146,Curves!$B$3:'Curves'!$D$15,2)-(VLOOKUP(A146,Curves!$B$3:'Curves'!$D$15,1)-1))</f>
        <v/>
      </c>
      <c r="P146" s="35">
        <f>MIN(N146,(O146*Inputs!$B$35)*$N$5)</f>
        <v/>
      </c>
      <c r="Q146" s="3">
        <f>IF(ISERROR(Inputs!$B$32*OFFSET(P146,-Inputs!$B$33,0)),0,Inputs!$B$32*OFFSET(P146,-Inputs!$B$33,0))</f>
        <v/>
      </c>
      <c r="R146" s="3">
        <f>IF(ISERROR((1-Inputs!$B$32)*OFFSET(P146,-Inputs!$B$33,0)),0,(1-Inputs!$B$32)*OFFSET(P146,-Inputs!$B$33,0))</f>
        <v/>
      </c>
      <c r="S146" s="35">
        <f>N146-P146</f>
        <v/>
      </c>
      <c r="T146" s="19">
        <f>S146/Inputs!$B$13</f>
        <v/>
      </c>
      <c r="U146" s="19">
        <f>K146/$K$4</f>
        <v/>
      </c>
      <c r="V146" s="11">
        <f>-PMT(AC146*C146,Inputs!$B$20-A146+1,S146)-X146</f>
        <v/>
      </c>
      <c r="W146" s="11">
        <f>IF(A146&lt;Inputs!$B$23-Inputs!$B$24,0,IF(A146&lt;Inputs!$B$22-Inputs!$B$24,S146*AC146/12,IF(ISERROR(-PMT(AC146/12,Inputs!$B$20+1-A146-Inputs!$B$24,S146)),0,-PMT(AC146/12,Inputs!$B$20+1-A146-Inputs!$B$24,S146)+IF(A146=Inputs!$B$21-Inputs!$B$24,AC146+PMT(AC146/12,Inputs!$B$20+1-A146-Inputs!$B$24,S146)+(S146*AC146/12),0))))</f>
        <v/>
      </c>
      <c r="X146" s="3">
        <f>S146*(AC146*C146)</f>
        <v/>
      </c>
      <c r="Y146" s="11">
        <f>W146-X146</f>
        <v/>
      </c>
      <c r="Z146" s="19">
        <f>VLOOKUP(A146,Curves!$B$20:'Curves'!$D$32,3)</f>
        <v/>
      </c>
      <c r="AA146" s="35">
        <f>MIN(S146,S146*(1-(1-Z146)^(1/12)))</f>
        <v/>
      </c>
      <c r="AB146" s="3">
        <f>(N146-P146)*IFERROR((1-U146/U145),0)</f>
        <v/>
      </c>
      <c r="AC146" s="36">
        <f>Inputs!$B$16</f>
        <v/>
      </c>
      <c r="AD146" s="3">
        <f>AC146*C146*(N146-P146)</f>
        <v/>
      </c>
      <c r="AE146" s="11">
        <f>X146+Y146+AA146+Q146</f>
        <v/>
      </c>
      <c r="AF146" s="11">
        <f>X146+V146+AA146+Q146</f>
        <v/>
      </c>
      <c r="AG146" s="19">
        <f>AE146/Inputs!$B$13</f>
        <v/>
      </c>
      <c r="AH146" s="35">
        <f>N146-AA146-AB146-P146</f>
        <v/>
      </c>
      <c r="AJ146" s="19">
        <f>AJ145/(1+(Inputs!$B$19)*C145)</f>
        <v/>
      </c>
      <c r="AK146" s="19">
        <f>AG146*AJ146</f>
        <v/>
      </c>
    </row>
    <row r="147" ht="13" customHeight="1" s="53">
      <c r="A147" s="3">
        <f>A146+1</f>
        <v/>
      </c>
      <c r="B147" s="37">
        <f>EDATE(B146, 1)</f>
        <v/>
      </c>
      <c r="C147" s="3">
        <f>C146</f>
        <v/>
      </c>
      <c r="F147" s="3">
        <f>K146</f>
        <v/>
      </c>
      <c r="G147" s="3">
        <f>IF(Inputs!$B$15="Fixed",G146, "Not Implemented Yet")</f>
        <v/>
      </c>
      <c r="H147" s="3">
        <f>IF(Inputs!$B$15="Fixed", IF(K146&gt;H146, -PMT(G147*C147, 360/Inputs!$D$6, Inputs!$B$13), 0), "NOT AVALABLE RN")</f>
        <v/>
      </c>
      <c r="I147" s="3">
        <f>C147*F147*G147</f>
        <v/>
      </c>
      <c r="J147" s="3">
        <f>H147-I147</f>
        <v/>
      </c>
      <c r="K147" s="3">
        <f>K146-J147</f>
        <v/>
      </c>
      <c r="N147" s="35">
        <f>AH146</f>
        <v/>
      </c>
      <c r="O147" s="19">
        <f>VLOOKUP(A147,Curves!$B$3:'Curves'!$D$15,3)/(VLOOKUP(A147,Curves!$B$3:'Curves'!$D$15,2)-(VLOOKUP(A147,Curves!$B$3:'Curves'!$D$15,1)-1))</f>
        <v/>
      </c>
      <c r="P147" s="35">
        <f>MIN(N147,(O147*Inputs!$B$35)*$N$5)</f>
        <v/>
      </c>
      <c r="Q147" s="3">
        <f>IF(ISERROR(Inputs!$B$32*OFFSET(P147,-Inputs!$B$33,0)),0,Inputs!$B$32*OFFSET(P147,-Inputs!$B$33,0))</f>
        <v/>
      </c>
      <c r="R147" s="3">
        <f>IF(ISERROR((1-Inputs!$B$32)*OFFSET(P147,-Inputs!$B$33,0)),0,(1-Inputs!$B$32)*OFFSET(P147,-Inputs!$B$33,0))</f>
        <v/>
      </c>
      <c r="S147" s="35">
        <f>N147-P147</f>
        <v/>
      </c>
      <c r="T147" s="19">
        <f>S147/Inputs!$B$13</f>
        <v/>
      </c>
      <c r="U147" s="19">
        <f>K147/$K$4</f>
        <v/>
      </c>
      <c r="V147" s="11">
        <f>-PMT(AC147*C147,Inputs!$B$20-A147+1,S147)-X147</f>
        <v/>
      </c>
      <c r="W147" s="11">
        <f>IF(A147&lt;Inputs!$B$23-Inputs!$B$24,0,IF(A147&lt;Inputs!$B$22-Inputs!$B$24,S147*AC147/12,IF(ISERROR(-PMT(AC147/12,Inputs!$B$20+1-A147-Inputs!$B$24,S147)),0,-PMT(AC147/12,Inputs!$B$20+1-A147-Inputs!$B$24,S147)+IF(A147=Inputs!$B$21-Inputs!$B$24,AC147+PMT(AC147/12,Inputs!$B$20+1-A147-Inputs!$B$24,S147)+(S147*AC147/12),0))))</f>
        <v/>
      </c>
      <c r="X147" s="3">
        <f>S147*(AC147*C147)</f>
        <v/>
      </c>
      <c r="Y147" s="11">
        <f>W147-X147</f>
        <v/>
      </c>
      <c r="Z147" s="19">
        <f>VLOOKUP(A147,Curves!$B$20:'Curves'!$D$32,3)</f>
        <v/>
      </c>
      <c r="AA147" s="35">
        <f>MIN(S147,S147*(1-(1-Z147)^(1/12)))</f>
        <v/>
      </c>
      <c r="AB147" s="3">
        <f>(N147-P147)*IFERROR((1-U147/U146),0)</f>
        <v/>
      </c>
      <c r="AC147" s="36">
        <f>Inputs!$B$16</f>
        <v/>
      </c>
      <c r="AD147" s="3">
        <f>AC147*C147*(N147-P147)</f>
        <v/>
      </c>
      <c r="AE147" s="11">
        <f>X147+Y147+AA147+Q147</f>
        <v/>
      </c>
      <c r="AF147" s="11">
        <f>X147+V147+AA147+Q147</f>
        <v/>
      </c>
      <c r="AG147" s="19">
        <f>AE147/Inputs!$B$13</f>
        <v/>
      </c>
      <c r="AH147" s="35">
        <f>N147-AA147-AB147-P147</f>
        <v/>
      </c>
      <c r="AJ147" s="19">
        <f>AJ146/(1+(Inputs!$B$19)*C146)</f>
        <v/>
      </c>
      <c r="AK147" s="19">
        <f>AG147*AJ147</f>
        <v/>
      </c>
    </row>
    <row r="148" ht="13" customHeight="1" s="53">
      <c r="A148" s="3">
        <f>A147+1</f>
        <v/>
      </c>
      <c r="B148" s="37">
        <f>EDATE(B147, 1)</f>
        <v/>
      </c>
      <c r="C148" s="3">
        <f>C147</f>
        <v/>
      </c>
      <c r="F148" s="3">
        <f>K147</f>
        <v/>
      </c>
      <c r="G148" s="3">
        <f>IF(Inputs!$B$15="Fixed",G147, "Not Implemented Yet")</f>
        <v/>
      </c>
      <c r="H148" s="3">
        <f>IF(Inputs!$B$15="Fixed", IF(K147&gt;H147, -PMT(G148*C148, 360/Inputs!$D$6, Inputs!$B$13), 0), "NOT AVALABLE RN")</f>
        <v/>
      </c>
      <c r="I148" s="3">
        <f>C148*F148*G148</f>
        <v/>
      </c>
      <c r="J148" s="3">
        <f>H148-I148</f>
        <v/>
      </c>
      <c r="K148" s="3">
        <f>K147-J148</f>
        <v/>
      </c>
      <c r="N148" s="35">
        <f>AH147</f>
        <v/>
      </c>
      <c r="O148" s="19">
        <f>VLOOKUP(A148,Curves!$B$3:'Curves'!$D$15,3)/(VLOOKUP(A148,Curves!$B$3:'Curves'!$D$15,2)-(VLOOKUP(A148,Curves!$B$3:'Curves'!$D$15,1)-1))</f>
        <v/>
      </c>
      <c r="P148" s="35">
        <f>MIN(N148,(O148*Inputs!$B$35)*$N$5)</f>
        <v/>
      </c>
      <c r="Q148" s="3">
        <f>IF(ISERROR(Inputs!$B$32*OFFSET(P148,-Inputs!$B$33,0)),0,Inputs!$B$32*OFFSET(P148,-Inputs!$B$33,0))</f>
        <v/>
      </c>
      <c r="R148" s="3">
        <f>IF(ISERROR((1-Inputs!$B$32)*OFFSET(P148,-Inputs!$B$33,0)),0,(1-Inputs!$B$32)*OFFSET(P148,-Inputs!$B$33,0))</f>
        <v/>
      </c>
      <c r="S148" s="35">
        <f>N148-P148</f>
        <v/>
      </c>
      <c r="T148" s="19">
        <f>S148/Inputs!$B$13</f>
        <v/>
      </c>
      <c r="U148" s="19">
        <f>K148/$K$4</f>
        <v/>
      </c>
      <c r="V148" s="11">
        <f>-PMT(AC148*C148,Inputs!$B$20-A148+1,S148)-X148</f>
        <v/>
      </c>
      <c r="W148" s="11">
        <f>IF(A148&lt;Inputs!$B$23-Inputs!$B$24,0,IF(A148&lt;Inputs!$B$22-Inputs!$B$24,S148*AC148/12,IF(ISERROR(-PMT(AC148/12,Inputs!$B$20+1-A148-Inputs!$B$24,S148)),0,-PMT(AC148/12,Inputs!$B$20+1-A148-Inputs!$B$24,S148)+IF(A148=Inputs!$B$21-Inputs!$B$24,AC148+PMT(AC148/12,Inputs!$B$20+1-A148-Inputs!$B$24,S148)+(S148*AC148/12),0))))</f>
        <v/>
      </c>
      <c r="X148" s="3">
        <f>S148*(AC148*C148)</f>
        <v/>
      </c>
      <c r="Y148" s="11">
        <f>W148-X148</f>
        <v/>
      </c>
      <c r="Z148" s="19">
        <f>VLOOKUP(A148,Curves!$B$20:'Curves'!$D$32,3)</f>
        <v/>
      </c>
      <c r="AA148" s="35">
        <f>MIN(S148,S148*(1-(1-Z148)^(1/12)))</f>
        <v/>
      </c>
      <c r="AB148" s="3">
        <f>(N148-P148)*IFERROR((1-U148/U147),0)</f>
        <v/>
      </c>
      <c r="AC148" s="36">
        <f>Inputs!$B$16</f>
        <v/>
      </c>
      <c r="AD148" s="3">
        <f>AC148*C148*(N148-P148)</f>
        <v/>
      </c>
      <c r="AE148" s="11">
        <f>X148+Y148+AA148+Q148</f>
        <v/>
      </c>
      <c r="AF148" s="11">
        <f>X148+V148+AA148+Q148</f>
        <v/>
      </c>
      <c r="AG148" s="19">
        <f>AE148/Inputs!$B$13</f>
        <v/>
      </c>
      <c r="AH148" s="35">
        <f>N148-AA148-AB148-P148</f>
        <v/>
      </c>
      <c r="AJ148" s="19">
        <f>AJ147/(1+(Inputs!$B$19)*C147)</f>
        <v/>
      </c>
      <c r="AK148" s="19">
        <f>AG148*AJ148</f>
        <v/>
      </c>
    </row>
    <row r="149" ht="13" customHeight="1" s="53">
      <c r="A149" s="3">
        <f>A148+1</f>
        <v/>
      </c>
      <c r="B149" s="37">
        <f>EDATE(B148, 1)</f>
        <v/>
      </c>
      <c r="C149" s="3">
        <f>C148</f>
        <v/>
      </c>
      <c r="F149" s="3">
        <f>K148</f>
        <v/>
      </c>
      <c r="G149" s="3">
        <f>IF(Inputs!$B$15="Fixed",G148, "Not Implemented Yet")</f>
        <v/>
      </c>
      <c r="H149" s="3">
        <f>IF(Inputs!$B$15="Fixed", IF(K148&gt;H148, -PMT(G149*C149, 360/Inputs!$D$6, Inputs!$B$13), 0), "NOT AVALABLE RN")</f>
        <v/>
      </c>
      <c r="I149" s="3">
        <f>C149*F149*G149</f>
        <v/>
      </c>
      <c r="J149" s="3">
        <f>H149-I149</f>
        <v/>
      </c>
      <c r="K149" s="3">
        <f>K148-J149</f>
        <v/>
      </c>
      <c r="N149" s="35">
        <f>AH148</f>
        <v/>
      </c>
      <c r="O149" s="19">
        <f>VLOOKUP(A149,Curves!$B$3:'Curves'!$D$15,3)/(VLOOKUP(A149,Curves!$B$3:'Curves'!$D$15,2)-(VLOOKUP(A149,Curves!$B$3:'Curves'!$D$15,1)-1))</f>
        <v/>
      </c>
      <c r="P149" s="35">
        <f>MIN(N149,(O149*Inputs!$B$35)*$N$5)</f>
        <v/>
      </c>
      <c r="Q149" s="3">
        <f>IF(ISERROR(Inputs!$B$32*OFFSET(P149,-Inputs!$B$33,0)),0,Inputs!$B$32*OFFSET(P149,-Inputs!$B$33,0))</f>
        <v/>
      </c>
      <c r="R149" s="3">
        <f>IF(ISERROR((1-Inputs!$B$32)*OFFSET(P149,-Inputs!$B$33,0)),0,(1-Inputs!$B$32)*OFFSET(P149,-Inputs!$B$33,0))</f>
        <v/>
      </c>
      <c r="S149" s="35">
        <f>N149-P149</f>
        <v/>
      </c>
      <c r="T149" s="19">
        <f>S149/Inputs!$B$13</f>
        <v/>
      </c>
      <c r="U149" s="19">
        <f>K149/$K$4</f>
        <v/>
      </c>
      <c r="V149" s="11">
        <f>-PMT(AC149*C149,Inputs!$B$20-A149+1,S149)-X149</f>
        <v/>
      </c>
      <c r="W149" s="11">
        <f>IF(A149&lt;Inputs!$B$23-Inputs!$B$24,0,IF(A149&lt;Inputs!$B$22-Inputs!$B$24,S149*AC149/12,IF(ISERROR(-PMT(AC149/12,Inputs!$B$20+1-A149-Inputs!$B$24,S149)),0,-PMT(AC149/12,Inputs!$B$20+1-A149-Inputs!$B$24,S149)+IF(A149=Inputs!$B$21-Inputs!$B$24,AC149+PMT(AC149/12,Inputs!$B$20+1-A149-Inputs!$B$24,S149)+(S149*AC149/12),0))))</f>
        <v/>
      </c>
      <c r="X149" s="3">
        <f>S149*(AC149*C149)</f>
        <v/>
      </c>
      <c r="Y149" s="11">
        <f>W149-X149</f>
        <v/>
      </c>
      <c r="Z149" s="19">
        <f>VLOOKUP(A149,Curves!$B$20:'Curves'!$D$32,3)</f>
        <v/>
      </c>
      <c r="AA149" s="35">
        <f>MIN(S149,S149*(1-(1-Z149)^(1/12)))</f>
        <v/>
      </c>
      <c r="AB149" s="3">
        <f>(N149-P149)*IFERROR((1-U149/U148),0)</f>
        <v/>
      </c>
      <c r="AC149" s="36">
        <f>Inputs!$B$16</f>
        <v/>
      </c>
      <c r="AD149" s="3">
        <f>AC149*C149*(N149-P149)</f>
        <v/>
      </c>
      <c r="AE149" s="11">
        <f>X149+Y149+AA149+Q149</f>
        <v/>
      </c>
      <c r="AF149" s="11">
        <f>X149+V149+AA149+Q149</f>
        <v/>
      </c>
      <c r="AG149" s="19">
        <f>AE149/Inputs!$B$13</f>
        <v/>
      </c>
      <c r="AH149" s="35">
        <f>N149-AA149-AB149-P149</f>
        <v/>
      </c>
      <c r="AJ149" s="19">
        <f>AJ148/(1+(Inputs!$B$19)*C148)</f>
        <v/>
      </c>
      <c r="AK149" s="19">
        <f>AG149*AJ149</f>
        <v/>
      </c>
    </row>
    <row r="150" ht="13" customHeight="1" s="53">
      <c r="A150" s="3">
        <f>A149+1</f>
        <v/>
      </c>
      <c r="B150" s="37">
        <f>EDATE(B149, 1)</f>
        <v/>
      </c>
      <c r="C150" s="3">
        <f>C149</f>
        <v/>
      </c>
      <c r="F150" s="3">
        <f>K149</f>
        <v/>
      </c>
      <c r="G150" s="3">
        <f>IF(Inputs!$B$15="Fixed",G149, "Not Implemented Yet")</f>
        <v/>
      </c>
      <c r="H150" s="3">
        <f>IF(Inputs!$B$15="Fixed", IF(K149&gt;H149, -PMT(G150*C150, 360/Inputs!$D$6, Inputs!$B$13), 0), "NOT AVALABLE RN")</f>
        <v/>
      </c>
      <c r="I150" s="3">
        <f>C150*F150*G150</f>
        <v/>
      </c>
      <c r="J150" s="3">
        <f>H150-I150</f>
        <v/>
      </c>
      <c r="K150" s="3">
        <f>K149-J150</f>
        <v/>
      </c>
      <c r="N150" s="35">
        <f>AH149</f>
        <v/>
      </c>
      <c r="O150" s="19">
        <f>VLOOKUP(A150,Curves!$B$3:'Curves'!$D$15,3)/(VLOOKUP(A150,Curves!$B$3:'Curves'!$D$15,2)-(VLOOKUP(A150,Curves!$B$3:'Curves'!$D$15,1)-1))</f>
        <v/>
      </c>
      <c r="P150" s="35">
        <f>MIN(N150,(O150*Inputs!$B$35)*$N$5)</f>
        <v/>
      </c>
      <c r="Q150" s="3">
        <f>IF(ISERROR(Inputs!$B$32*OFFSET(P150,-Inputs!$B$33,0)),0,Inputs!$B$32*OFFSET(P150,-Inputs!$B$33,0))</f>
        <v/>
      </c>
      <c r="R150" s="3">
        <f>IF(ISERROR((1-Inputs!$B$32)*OFFSET(P150,-Inputs!$B$33,0)),0,(1-Inputs!$B$32)*OFFSET(P150,-Inputs!$B$33,0))</f>
        <v/>
      </c>
      <c r="S150" s="35">
        <f>N150-P150</f>
        <v/>
      </c>
      <c r="T150" s="19">
        <f>S150/Inputs!$B$13</f>
        <v/>
      </c>
      <c r="U150" s="19">
        <f>K150/$K$4</f>
        <v/>
      </c>
      <c r="V150" s="11">
        <f>-PMT(AC150*C150,Inputs!$B$20-A150+1,S150)-X150</f>
        <v/>
      </c>
      <c r="W150" s="11">
        <f>IF(A150&lt;Inputs!$B$23-Inputs!$B$24,0,IF(A150&lt;Inputs!$B$22-Inputs!$B$24,S150*AC150/12,IF(ISERROR(-PMT(AC150/12,Inputs!$B$20+1-A150-Inputs!$B$24,S150)),0,-PMT(AC150/12,Inputs!$B$20+1-A150-Inputs!$B$24,S150)+IF(A150=Inputs!$B$21-Inputs!$B$24,AC150+PMT(AC150/12,Inputs!$B$20+1-A150-Inputs!$B$24,S150)+(S150*AC150/12),0))))</f>
        <v/>
      </c>
      <c r="X150" s="3">
        <f>S150*(AC150*C150)</f>
        <v/>
      </c>
      <c r="Y150" s="11">
        <f>W150-X150</f>
        <v/>
      </c>
      <c r="Z150" s="19">
        <f>VLOOKUP(A150,Curves!$B$20:'Curves'!$D$32,3)</f>
        <v/>
      </c>
      <c r="AA150" s="35">
        <f>MIN(S150,S150*(1-(1-Z150)^(1/12)))</f>
        <v/>
      </c>
      <c r="AB150" s="3">
        <f>(N150-P150)*IFERROR((1-U150/U149),0)</f>
        <v/>
      </c>
      <c r="AC150" s="36">
        <f>Inputs!$B$16</f>
        <v/>
      </c>
      <c r="AD150" s="3">
        <f>AC150*C150*(N150-P150)</f>
        <v/>
      </c>
      <c r="AE150" s="11">
        <f>X150+Y150+AA150+Q150</f>
        <v/>
      </c>
      <c r="AF150" s="11">
        <f>X150+V150+AA150+Q150</f>
        <v/>
      </c>
      <c r="AG150" s="19">
        <f>AE150/Inputs!$B$13</f>
        <v/>
      </c>
      <c r="AH150" s="35">
        <f>N150-AA150-AB150-P150</f>
        <v/>
      </c>
      <c r="AJ150" s="19">
        <f>AJ149/(1+(Inputs!$B$19)*C149)</f>
        <v/>
      </c>
      <c r="AK150" s="19">
        <f>AG150*AJ150</f>
        <v/>
      </c>
    </row>
    <row r="151" ht="13" customHeight="1" s="53">
      <c r="A151" s="3">
        <f>A150+1</f>
        <v/>
      </c>
      <c r="B151" s="37">
        <f>EDATE(B150, 1)</f>
        <v/>
      </c>
      <c r="C151" s="3">
        <f>C150</f>
        <v/>
      </c>
      <c r="F151" s="3">
        <f>K150</f>
        <v/>
      </c>
      <c r="G151" s="3">
        <f>IF(Inputs!$B$15="Fixed",G150, "Not Implemented Yet")</f>
        <v/>
      </c>
      <c r="H151" s="3">
        <f>IF(Inputs!$B$15="Fixed", IF(K150&gt;H150, -PMT(G151*C151, 360/Inputs!$D$6, Inputs!$B$13), 0), "NOT AVALABLE RN")</f>
        <v/>
      </c>
      <c r="I151" s="3">
        <f>C151*F151*G151</f>
        <v/>
      </c>
      <c r="J151" s="3">
        <f>H151-I151</f>
        <v/>
      </c>
      <c r="K151" s="3">
        <f>K150-J151</f>
        <v/>
      </c>
      <c r="N151" s="35">
        <f>AH150</f>
        <v/>
      </c>
      <c r="O151" s="19">
        <f>VLOOKUP(A151,Curves!$B$3:'Curves'!$D$15,3)/(VLOOKUP(A151,Curves!$B$3:'Curves'!$D$15,2)-(VLOOKUP(A151,Curves!$B$3:'Curves'!$D$15,1)-1))</f>
        <v/>
      </c>
      <c r="P151" s="35">
        <f>MIN(N151,(O151*Inputs!$B$35)*$N$5)</f>
        <v/>
      </c>
      <c r="Q151" s="3">
        <f>IF(ISERROR(Inputs!$B$32*OFFSET(P151,-Inputs!$B$33,0)),0,Inputs!$B$32*OFFSET(P151,-Inputs!$B$33,0))</f>
        <v/>
      </c>
      <c r="R151" s="3">
        <f>IF(ISERROR((1-Inputs!$B$32)*OFFSET(P151,-Inputs!$B$33,0)),0,(1-Inputs!$B$32)*OFFSET(P151,-Inputs!$B$33,0))</f>
        <v/>
      </c>
      <c r="S151" s="35">
        <f>N151-P151</f>
        <v/>
      </c>
      <c r="T151" s="19">
        <f>S151/Inputs!$B$13</f>
        <v/>
      </c>
      <c r="U151" s="19">
        <f>K151/$K$4</f>
        <v/>
      </c>
      <c r="V151" s="11">
        <f>-PMT(AC151*C151,Inputs!$B$20-A151+1,S151)-X151</f>
        <v/>
      </c>
      <c r="W151" s="11">
        <f>IF(A151&lt;Inputs!$B$23-Inputs!$B$24,0,IF(A151&lt;Inputs!$B$22-Inputs!$B$24,S151*AC151/12,IF(ISERROR(-PMT(AC151/12,Inputs!$B$20+1-A151-Inputs!$B$24,S151)),0,-PMT(AC151/12,Inputs!$B$20+1-A151-Inputs!$B$24,S151)+IF(A151=Inputs!$B$21-Inputs!$B$24,AC151+PMT(AC151/12,Inputs!$B$20+1-A151-Inputs!$B$24,S151)+(S151*AC151/12),0))))</f>
        <v/>
      </c>
      <c r="X151" s="3">
        <f>S151*(AC151*C151)</f>
        <v/>
      </c>
      <c r="Y151" s="11">
        <f>W151-X151</f>
        <v/>
      </c>
      <c r="Z151" s="19">
        <f>VLOOKUP(A151,Curves!$B$20:'Curves'!$D$32,3)</f>
        <v/>
      </c>
      <c r="AA151" s="35">
        <f>MIN(S151,S151*(1-(1-Z151)^(1/12)))</f>
        <v/>
      </c>
      <c r="AB151" s="3">
        <f>(N151-P151)*IFERROR((1-U151/U150),0)</f>
        <v/>
      </c>
      <c r="AC151" s="36">
        <f>Inputs!$B$16</f>
        <v/>
      </c>
      <c r="AD151" s="3">
        <f>AC151*C151*(N151-P151)</f>
        <v/>
      </c>
      <c r="AE151" s="11">
        <f>X151+Y151+AA151+Q151</f>
        <v/>
      </c>
      <c r="AF151" s="11">
        <f>X151+V151+AA151+Q151</f>
        <v/>
      </c>
      <c r="AG151" s="19">
        <f>AE151/Inputs!$B$13</f>
        <v/>
      </c>
      <c r="AH151" s="35">
        <f>N151-AA151-AB151-P151</f>
        <v/>
      </c>
      <c r="AJ151" s="19">
        <f>AJ150/(1+(Inputs!$B$19)*C150)</f>
        <v/>
      </c>
      <c r="AK151" s="19">
        <f>AG151*AJ151</f>
        <v/>
      </c>
    </row>
    <row r="152" ht="13" customHeight="1" s="53">
      <c r="A152" s="3">
        <f>A151+1</f>
        <v/>
      </c>
      <c r="B152" s="37">
        <f>EDATE(B151, 1)</f>
        <v/>
      </c>
      <c r="C152" s="3">
        <f>C151</f>
        <v/>
      </c>
      <c r="F152" s="3">
        <f>K151</f>
        <v/>
      </c>
      <c r="G152" s="3">
        <f>IF(Inputs!$B$15="Fixed",G151, "Not Implemented Yet")</f>
        <v/>
      </c>
      <c r="H152" s="3">
        <f>IF(Inputs!$B$15="Fixed", IF(K151&gt;H151, -PMT(G152*C152, 360/Inputs!$D$6, Inputs!$B$13), 0), "NOT AVALABLE RN")</f>
        <v/>
      </c>
      <c r="I152" s="3">
        <f>C152*F152*G152</f>
        <v/>
      </c>
      <c r="J152" s="3">
        <f>H152-I152</f>
        <v/>
      </c>
      <c r="K152" s="3">
        <f>K151-J152</f>
        <v/>
      </c>
      <c r="N152" s="35">
        <f>AH151</f>
        <v/>
      </c>
      <c r="O152" s="19">
        <f>VLOOKUP(A152,Curves!$B$3:'Curves'!$D$15,3)/(VLOOKUP(A152,Curves!$B$3:'Curves'!$D$15,2)-(VLOOKUP(A152,Curves!$B$3:'Curves'!$D$15,1)-1))</f>
        <v/>
      </c>
      <c r="P152" s="35">
        <f>MIN(N152,(O152*Inputs!$B$35)*$N$5)</f>
        <v/>
      </c>
      <c r="Q152" s="3">
        <f>IF(ISERROR(Inputs!$B$32*OFFSET(P152,-Inputs!$B$33,0)),0,Inputs!$B$32*OFFSET(P152,-Inputs!$B$33,0))</f>
        <v/>
      </c>
      <c r="R152" s="3">
        <f>IF(ISERROR((1-Inputs!$B$32)*OFFSET(P152,-Inputs!$B$33,0)),0,(1-Inputs!$B$32)*OFFSET(P152,-Inputs!$B$33,0))</f>
        <v/>
      </c>
      <c r="S152" s="35">
        <f>N152-P152</f>
        <v/>
      </c>
      <c r="T152" s="19">
        <f>S152/Inputs!$B$13</f>
        <v/>
      </c>
      <c r="U152" s="19">
        <f>K152/$K$4</f>
        <v/>
      </c>
      <c r="V152" s="11">
        <f>-PMT(AC152*C152,Inputs!$B$20-A152+1,S152)-X152</f>
        <v/>
      </c>
      <c r="W152" s="11">
        <f>IF(A152&lt;Inputs!$B$23-Inputs!$B$24,0,IF(A152&lt;Inputs!$B$22-Inputs!$B$24,S152*AC152/12,IF(ISERROR(-PMT(AC152/12,Inputs!$B$20+1-A152-Inputs!$B$24,S152)),0,-PMT(AC152/12,Inputs!$B$20+1-A152-Inputs!$B$24,S152)+IF(A152=Inputs!$B$21-Inputs!$B$24,AC152+PMT(AC152/12,Inputs!$B$20+1-A152-Inputs!$B$24,S152)+(S152*AC152/12),0))))</f>
        <v/>
      </c>
      <c r="X152" s="3">
        <f>S152*(AC152*C152)</f>
        <v/>
      </c>
      <c r="Y152" s="11">
        <f>W152-X152</f>
        <v/>
      </c>
      <c r="Z152" s="19">
        <f>VLOOKUP(A152,Curves!$B$20:'Curves'!$D$32,3)</f>
        <v/>
      </c>
      <c r="AA152" s="35">
        <f>MIN(S152,S152*(1-(1-Z152)^(1/12)))</f>
        <v/>
      </c>
      <c r="AB152" s="3">
        <f>(N152-P152)*IFERROR((1-U152/U151),0)</f>
        <v/>
      </c>
      <c r="AC152" s="36">
        <f>Inputs!$B$16</f>
        <v/>
      </c>
      <c r="AD152" s="3">
        <f>AC152*C152*(N152-P152)</f>
        <v/>
      </c>
      <c r="AE152" s="11">
        <f>X152+Y152+AA152+Q152</f>
        <v/>
      </c>
      <c r="AF152" s="11">
        <f>X152+V152+AA152+Q152</f>
        <v/>
      </c>
      <c r="AG152" s="19">
        <f>AE152/Inputs!$B$13</f>
        <v/>
      </c>
      <c r="AH152" s="35">
        <f>N152-AA152-AB152-P152</f>
        <v/>
      </c>
      <c r="AJ152" s="19">
        <f>AJ151/(1+(Inputs!$B$19)*C151)</f>
        <v/>
      </c>
      <c r="AK152" s="19">
        <f>AG152*AJ152</f>
        <v/>
      </c>
    </row>
    <row r="153" ht="13" customHeight="1" s="53">
      <c r="A153" s="3">
        <f>A152+1</f>
        <v/>
      </c>
      <c r="B153" s="37">
        <f>EDATE(B152, 1)</f>
        <v/>
      </c>
      <c r="C153" s="3">
        <f>C152</f>
        <v/>
      </c>
      <c r="F153" s="3">
        <f>K152</f>
        <v/>
      </c>
      <c r="G153" s="3">
        <f>IF(Inputs!$B$15="Fixed",G152, "Not Implemented Yet")</f>
        <v/>
      </c>
      <c r="H153" s="3">
        <f>IF(Inputs!$B$15="Fixed", IF(K152&gt;H152, -PMT(G153*C153, 360/Inputs!$D$6, Inputs!$B$13), 0), "NOT AVALABLE RN")</f>
        <v/>
      </c>
      <c r="I153" s="3">
        <f>C153*F153*G153</f>
        <v/>
      </c>
      <c r="J153" s="3">
        <f>H153-I153</f>
        <v/>
      </c>
      <c r="K153" s="3">
        <f>K152-J153</f>
        <v/>
      </c>
      <c r="N153" s="35">
        <f>AH152</f>
        <v/>
      </c>
      <c r="O153" s="19">
        <f>VLOOKUP(A153,Curves!$B$3:'Curves'!$D$15,3)/(VLOOKUP(A153,Curves!$B$3:'Curves'!$D$15,2)-(VLOOKUP(A153,Curves!$B$3:'Curves'!$D$15,1)-1))</f>
        <v/>
      </c>
      <c r="P153" s="35">
        <f>MIN(N153,(O153*Inputs!$B$35)*$N$5)</f>
        <v/>
      </c>
      <c r="Q153" s="3">
        <f>IF(ISERROR(Inputs!$B$32*OFFSET(P153,-Inputs!$B$33,0)),0,Inputs!$B$32*OFFSET(P153,-Inputs!$B$33,0))</f>
        <v/>
      </c>
      <c r="R153" s="3">
        <f>IF(ISERROR((1-Inputs!$B$32)*OFFSET(P153,-Inputs!$B$33,0)),0,(1-Inputs!$B$32)*OFFSET(P153,-Inputs!$B$33,0))</f>
        <v/>
      </c>
      <c r="S153" s="35">
        <f>N153-P153</f>
        <v/>
      </c>
      <c r="T153" s="19">
        <f>S153/Inputs!$B$13</f>
        <v/>
      </c>
      <c r="U153" s="19">
        <f>K153/$K$4</f>
        <v/>
      </c>
      <c r="V153" s="11">
        <f>-PMT(AC153*C153,Inputs!$B$20-A153+1,S153)-X153</f>
        <v/>
      </c>
      <c r="W153" s="11">
        <f>IF(A153&lt;Inputs!$B$23-Inputs!$B$24,0,IF(A153&lt;Inputs!$B$22-Inputs!$B$24,S153*AC153/12,IF(ISERROR(-PMT(AC153/12,Inputs!$B$20+1-A153-Inputs!$B$24,S153)),0,-PMT(AC153/12,Inputs!$B$20+1-A153-Inputs!$B$24,S153)+IF(A153=Inputs!$B$21-Inputs!$B$24,AC153+PMT(AC153/12,Inputs!$B$20+1-A153-Inputs!$B$24,S153)+(S153*AC153/12),0))))</f>
        <v/>
      </c>
      <c r="X153" s="3">
        <f>S153*(AC153*C153)</f>
        <v/>
      </c>
      <c r="Y153" s="11">
        <f>W153-X153</f>
        <v/>
      </c>
      <c r="Z153" s="19">
        <f>VLOOKUP(A153,Curves!$B$20:'Curves'!$D$32,3)</f>
        <v/>
      </c>
      <c r="AA153" s="35">
        <f>MIN(S153,S153*(1-(1-Z153)^(1/12)))</f>
        <v/>
      </c>
      <c r="AB153" s="3">
        <f>(N153-P153)*IFERROR((1-U153/U152),0)</f>
        <v/>
      </c>
      <c r="AC153" s="36">
        <f>Inputs!$B$16</f>
        <v/>
      </c>
      <c r="AD153" s="3">
        <f>AC153*C153*(N153-P153)</f>
        <v/>
      </c>
      <c r="AE153" s="11">
        <f>X153+Y153+AA153+Q153</f>
        <v/>
      </c>
      <c r="AF153" s="11">
        <f>X153+V153+AA153+Q153</f>
        <v/>
      </c>
      <c r="AG153" s="19">
        <f>AE153/Inputs!$B$13</f>
        <v/>
      </c>
      <c r="AH153" s="35">
        <f>N153-AA153-AB153-P153</f>
        <v/>
      </c>
      <c r="AJ153" s="19">
        <f>AJ152/(1+(Inputs!$B$19)*C152)</f>
        <v/>
      </c>
      <c r="AK153" s="19">
        <f>AG153*AJ153</f>
        <v/>
      </c>
    </row>
    <row r="154" ht="13" customHeight="1" s="53">
      <c r="A154" s="3">
        <f>A153+1</f>
        <v/>
      </c>
      <c r="B154" s="37">
        <f>EDATE(B153, 1)</f>
        <v/>
      </c>
      <c r="C154" s="3">
        <f>C153</f>
        <v/>
      </c>
      <c r="F154" s="3">
        <f>K153</f>
        <v/>
      </c>
      <c r="G154" s="3">
        <f>IF(Inputs!$B$15="Fixed",G153, "Not Implemented Yet")</f>
        <v/>
      </c>
      <c r="H154" s="3">
        <f>IF(Inputs!$B$15="Fixed", IF(K153&gt;H153, -PMT(G154*C154, 360/Inputs!$D$6, Inputs!$B$13), 0), "NOT AVALABLE RN")</f>
        <v/>
      </c>
      <c r="I154" s="3">
        <f>C154*F154*G154</f>
        <v/>
      </c>
      <c r="J154" s="3">
        <f>H154-I154</f>
        <v/>
      </c>
      <c r="K154" s="3">
        <f>K153-J154</f>
        <v/>
      </c>
      <c r="N154" s="35">
        <f>AH153</f>
        <v/>
      </c>
      <c r="O154" s="19">
        <f>VLOOKUP(A154,Curves!$B$3:'Curves'!$D$15,3)/(VLOOKUP(A154,Curves!$B$3:'Curves'!$D$15,2)-(VLOOKUP(A154,Curves!$B$3:'Curves'!$D$15,1)-1))</f>
        <v/>
      </c>
      <c r="P154" s="35">
        <f>MIN(N154,(O154*Inputs!$B$35)*$N$5)</f>
        <v/>
      </c>
      <c r="Q154" s="3">
        <f>IF(ISERROR(Inputs!$B$32*OFFSET(P154,-Inputs!$B$33,0)),0,Inputs!$B$32*OFFSET(P154,-Inputs!$B$33,0))</f>
        <v/>
      </c>
      <c r="R154" s="3">
        <f>IF(ISERROR((1-Inputs!$B$32)*OFFSET(P154,-Inputs!$B$33,0)),0,(1-Inputs!$B$32)*OFFSET(P154,-Inputs!$B$33,0))</f>
        <v/>
      </c>
      <c r="S154" s="35">
        <f>N154-P154</f>
        <v/>
      </c>
      <c r="T154" s="19">
        <f>S154/Inputs!$B$13</f>
        <v/>
      </c>
      <c r="U154" s="19">
        <f>K154/$K$4</f>
        <v/>
      </c>
      <c r="V154" s="11">
        <f>-PMT(AC154*C154,Inputs!$B$20-A154+1,S154)-X154</f>
        <v/>
      </c>
      <c r="W154" s="11">
        <f>IF(A154&lt;Inputs!$B$23-Inputs!$B$24,0,IF(A154&lt;Inputs!$B$22-Inputs!$B$24,S154*AC154/12,IF(ISERROR(-PMT(AC154/12,Inputs!$B$20+1-A154-Inputs!$B$24,S154)),0,-PMT(AC154/12,Inputs!$B$20+1-A154-Inputs!$B$24,S154)+IF(A154=Inputs!$B$21-Inputs!$B$24,AC154+PMT(AC154/12,Inputs!$B$20+1-A154-Inputs!$B$24,S154)+(S154*AC154/12),0))))</f>
        <v/>
      </c>
      <c r="X154" s="3">
        <f>S154*(AC154*C154)</f>
        <v/>
      </c>
      <c r="Y154" s="11">
        <f>W154-X154</f>
        <v/>
      </c>
      <c r="Z154" s="19">
        <f>VLOOKUP(A154,Curves!$B$20:'Curves'!$D$32,3)</f>
        <v/>
      </c>
      <c r="AA154" s="35">
        <f>MIN(S154,S154*(1-(1-Z154)^(1/12)))</f>
        <v/>
      </c>
      <c r="AB154" s="3">
        <f>(N154-P154)*IFERROR((1-U154/U153),0)</f>
        <v/>
      </c>
      <c r="AC154" s="36">
        <f>Inputs!$B$16</f>
        <v/>
      </c>
      <c r="AD154" s="3">
        <f>AC154*C154*(N154-P154)</f>
        <v/>
      </c>
      <c r="AE154" s="11">
        <f>X154+Y154+AA154+Q154</f>
        <v/>
      </c>
      <c r="AF154" s="11">
        <f>X154+V154+AA154+Q154</f>
        <v/>
      </c>
      <c r="AG154" s="19">
        <f>AE154/Inputs!$B$13</f>
        <v/>
      </c>
      <c r="AH154" s="35">
        <f>N154-AA154-AB154-P154</f>
        <v/>
      </c>
      <c r="AJ154" s="19">
        <f>AJ153/(1+(Inputs!$B$19)*C153)</f>
        <v/>
      </c>
      <c r="AK154" s="19">
        <f>AG154*AJ154</f>
        <v/>
      </c>
    </row>
    <row r="155" ht="13" customHeight="1" s="53">
      <c r="A155" s="3">
        <f>A154+1</f>
        <v/>
      </c>
      <c r="B155" s="37">
        <f>EDATE(B154, 1)</f>
        <v/>
      </c>
      <c r="C155" s="3">
        <f>C154</f>
        <v/>
      </c>
      <c r="F155" s="3">
        <f>K154</f>
        <v/>
      </c>
      <c r="G155" s="3">
        <f>IF(Inputs!$B$15="Fixed",G154, "Not Implemented Yet")</f>
        <v/>
      </c>
      <c r="H155" s="3">
        <f>IF(Inputs!$B$15="Fixed", IF(K154&gt;H154, -PMT(G155*C155, 360/Inputs!$D$6, Inputs!$B$13), 0), "NOT AVALABLE RN")</f>
        <v/>
      </c>
      <c r="I155" s="3">
        <f>C155*F155*G155</f>
        <v/>
      </c>
      <c r="J155" s="3">
        <f>H155-I155</f>
        <v/>
      </c>
      <c r="K155" s="3">
        <f>K154-J155</f>
        <v/>
      </c>
      <c r="N155" s="35">
        <f>AH154</f>
        <v/>
      </c>
      <c r="O155" s="19">
        <f>VLOOKUP(A155,Curves!$B$3:'Curves'!$D$15,3)/(VLOOKUP(A155,Curves!$B$3:'Curves'!$D$15,2)-(VLOOKUP(A155,Curves!$B$3:'Curves'!$D$15,1)-1))</f>
        <v/>
      </c>
      <c r="P155" s="35">
        <f>MIN(N155,(O155*Inputs!$B$35)*$N$5)</f>
        <v/>
      </c>
      <c r="Q155" s="3">
        <f>IF(ISERROR(Inputs!$B$32*OFFSET(P155,-Inputs!$B$33,0)),0,Inputs!$B$32*OFFSET(P155,-Inputs!$B$33,0))</f>
        <v/>
      </c>
      <c r="R155" s="3">
        <f>IF(ISERROR((1-Inputs!$B$32)*OFFSET(P155,-Inputs!$B$33,0)),0,(1-Inputs!$B$32)*OFFSET(P155,-Inputs!$B$33,0))</f>
        <v/>
      </c>
      <c r="S155" s="35">
        <f>N155-P155</f>
        <v/>
      </c>
      <c r="T155" s="19">
        <f>S155/Inputs!$B$13</f>
        <v/>
      </c>
      <c r="U155" s="19">
        <f>K155/$K$4</f>
        <v/>
      </c>
      <c r="V155" s="11">
        <f>-PMT(AC155*C155,Inputs!$B$20-A155+1,S155)-X155</f>
        <v/>
      </c>
      <c r="W155" s="11">
        <f>IF(A155&lt;Inputs!$B$23-Inputs!$B$24,0,IF(A155&lt;Inputs!$B$22-Inputs!$B$24,S155*AC155/12,IF(ISERROR(-PMT(AC155/12,Inputs!$B$20+1-A155-Inputs!$B$24,S155)),0,-PMT(AC155/12,Inputs!$B$20+1-A155-Inputs!$B$24,S155)+IF(A155=Inputs!$B$21-Inputs!$B$24,AC155+PMT(AC155/12,Inputs!$B$20+1-A155-Inputs!$B$24,S155)+(S155*AC155/12),0))))</f>
        <v/>
      </c>
      <c r="X155" s="3">
        <f>S155*(AC155*C155)</f>
        <v/>
      </c>
      <c r="Y155" s="11">
        <f>W155-X155</f>
        <v/>
      </c>
      <c r="Z155" s="19">
        <f>VLOOKUP(A155,Curves!$B$20:'Curves'!$D$32,3)</f>
        <v/>
      </c>
      <c r="AA155" s="35">
        <f>MIN(S155,S155*(1-(1-Z155)^(1/12)))</f>
        <v/>
      </c>
      <c r="AB155" s="3">
        <f>(N155-P155)*IFERROR((1-U155/U154),0)</f>
        <v/>
      </c>
      <c r="AC155" s="36">
        <f>Inputs!$B$16</f>
        <v/>
      </c>
      <c r="AD155" s="3">
        <f>AC155*C155*(N155-P155)</f>
        <v/>
      </c>
      <c r="AE155" s="11">
        <f>X155+Y155+AA155+Q155</f>
        <v/>
      </c>
      <c r="AF155" s="11">
        <f>X155+V155+AA155+Q155</f>
        <v/>
      </c>
      <c r="AG155" s="19">
        <f>AE155/Inputs!$B$13</f>
        <v/>
      </c>
      <c r="AH155" s="35">
        <f>N155-AA155-AB155-P155</f>
        <v/>
      </c>
      <c r="AJ155" s="19">
        <f>AJ154/(1+(Inputs!$B$19)*C154)</f>
        <v/>
      </c>
      <c r="AK155" s="19">
        <f>AG155*AJ155</f>
        <v/>
      </c>
    </row>
    <row r="156" ht="13" customHeight="1" s="53">
      <c r="A156" s="3">
        <f>A155+1</f>
        <v/>
      </c>
      <c r="B156" s="37">
        <f>EDATE(B155, 1)</f>
        <v/>
      </c>
      <c r="C156" s="3">
        <f>C155</f>
        <v/>
      </c>
      <c r="F156" s="3">
        <f>K155</f>
        <v/>
      </c>
      <c r="G156" s="3">
        <f>IF(Inputs!$B$15="Fixed",G155, "Not Implemented Yet")</f>
        <v/>
      </c>
      <c r="H156" s="3">
        <f>IF(Inputs!$B$15="Fixed", IF(K155&gt;H155, -PMT(G156*C156, 360/Inputs!$D$6, Inputs!$B$13), 0), "NOT AVALABLE RN")</f>
        <v/>
      </c>
      <c r="I156" s="3">
        <f>C156*F156*G156</f>
        <v/>
      </c>
      <c r="J156" s="3">
        <f>H156-I156</f>
        <v/>
      </c>
      <c r="K156" s="3">
        <f>K155-J156</f>
        <v/>
      </c>
      <c r="N156" s="35">
        <f>AH155</f>
        <v/>
      </c>
      <c r="O156" s="19">
        <f>VLOOKUP(A156,Curves!$B$3:'Curves'!$D$15,3)/(VLOOKUP(A156,Curves!$B$3:'Curves'!$D$15,2)-(VLOOKUP(A156,Curves!$B$3:'Curves'!$D$15,1)-1))</f>
        <v/>
      </c>
      <c r="P156" s="35">
        <f>MIN(N156,(O156*Inputs!$B$35)*$N$5)</f>
        <v/>
      </c>
      <c r="Q156" s="3">
        <f>IF(ISERROR(Inputs!$B$32*OFFSET(P156,-Inputs!$B$33,0)),0,Inputs!$B$32*OFFSET(P156,-Inputs!$B$33,0))</f>
        <v/>
      </c>
      <c r="R156" s="3">
        <f>IF(ISERROR((1-Inputs!$B$32)*OFFSET(P156,-Inputs!$B$33,0)),0,(1-Inputs!$B$32)*OFFSET(P156,-Inputs!$B$33,0))</f>
        <v/>
      </c>
      <c r="S156" s="35">
        <f>N156-P156</f>
        <v/>
      </c>
      <c r="T156" s="19">
        <f>S156/Inputs!$B$13</f>
        <v/>
      </c>
      <c r="U156" s="19">
        <f>K156/$K$4</f>
        <v/>
      </c>
      <c r="V156" s="11">
        <f>-PMT(AC156*C156,Inputs!$B$20-A156+1,S156)-X156</f>
        <v/>
      </c>
      <c r="W156" s="11">
        <f>IF(A156&lt;Inputs!$B$23-Inputs!$B$24,0,IF(A156&lt;Inputs!$B$22-Inputs!$B$24,S156*AC156/12,IF(ISERROR(-PMT(AC156/12,Inputs!$B$20+1-A156-Inputs!$B$24,S156)),0,-PMT(AC156/12,Inputs!$B$20+1-A156-Inputs!$B$24,S156)+IF(A156=Inputs!$B$21-Inputs!$B$24,AC156+PMT(AC156/12,Inputs!$B$20+1-A156-Inputs!$B$24,S156)+(S156*AC156/12),0))))</f>
        <v/>
      </c>
      <c r="X156" s="3">
        <f>S156*(AC156*C156)</f>
        <v/>
      </c>
      <c r="Y156" s="11">
        <f>W156-X156</f>
        <v/>
      </c>
      <c r="Z156" s="19">
        <f>VLOOKUP(A156,Curves!$B$20:'Curves'!$D$32,3)</f>
        <v/>
      </c>
      <c r="AA156" s="35">
        <f>MIN(S156,S156*(1-(1-Z156)^(1/12)))</f>
        <v/>
      </c>
      <c r="AB156" s="3">
        <f>(N156-P156)*IFERROR((1-U156/U155),0)</f>
        <v/>
      </c>
      <c r="AC156" s="36">
        <f>Inputs!$B$16</f>
        <v/>
      </c>
      <c r="AD156" s="3">
        <f>AC156*C156*(N156-P156)</f>
        <v/>
      </c>
      <c r="AE156" s="11">
        <f>X156+Y156+AA156+Q156</f>
        <v/>
      </c>
      <c r="AF156" s="11">
        <f>X156+V156+AA156+Q156</f>
        <v/>
      </c>
      <c r="AG156" s="19">
        <f>AE156/Inputs!$B$13</f>
        <v/>
      </c>
      <c r="AH156" s="35">
        <f>N156-AA156-AB156-P156</f>
        <v/>
      </c>
      <c r="AJ156" s="19">
        <f>AJ155/(1+(Inputs!$B$19)*C155)</f>
        <v/>
      </c>
      <c r="AK156" s="19">
        <f>AG156*AJ156</f>
        <v/>
      </c>
    </row>
    <row r="157" ht="13" customHeight="1" s="53">
      <c r="A157" s="3">
        <f>A156+1</f>
        <v/>
      </c>
      <c r="B157" s="37">
        <f>EDATE(B156, 1)</f>
        <v/>
      </c>
      <c r="C157" s="3">
        <f>C156</f>
        <v/>
      </c>
      <c r="F157" s="3">
        <f>K156</f>
        <v/>
      </c>
      <c r="G157" s="3">
        <f>IF(Inputs!$B$15="Fixed",G156, "Not Implemented Yet")</f>
        <v/>
      </c>
      <c r="H157" s="3">
        <f>IF(Inputs!$B$15="Fixed", IF(K156&gt;H156, -PMT(G157*C157, 360/Inputs!$D$6, Inputs!$B$13), 0), "NOT AVALABLE RN")</f>
        <v/>
      </c>
      <c r="I157" s="3">
        <f>C157*F157*G157</f>
        <v/>
      </c>
      <c r="J157" s="3">
        <f>H157-I157</f>
        <v/>
      </c>
      <c r="K157" s="3">
        <f>K156-J157</f>
        <v/>
      </c>
      <c r="N157" s="35">
        <f>AH156</f>
        <v/>
      </c>
      <c r="O157" s="19">
        <f>VLOOKUP(A157,Curves!$B$3:'Curves'!$D$15,3)/(VLOOKUP(A157,Curves!$B$3:'Curves'!$D$15,2)-(VLOOKUP(A157,Curves!$B$3:'Curves'!$D$15,1)-1))</f>
        <v/>
      </c>
      <c r="P157" s="35">
        <f>MIN(N157,(O157*Inputs!$B$35)*$N$5)</f>
        <v/>
      </c>
      <c r="Q157" s="3">
        <f>IF(ISERROR(Inputs!$B$32*OFFSET(P157,-Inputs!$B$33,0)),0,Inputs!$B$32*OFFSET(P157,-Inputs!$B$33,0))</f>
        <v/>
      </c>
      <c r="R157" s="3">
        <f>IF(ISERROR((1-Inputs!$B$32)*OFFSET(P157,-Inputs!$B$33,0)),0,(1-Inputs!$B$32)*OFFSET(P157,-Inputs!$B$33,0))</f>
        <v/>
      </c>
      <c r="S157" s="35">
        <f>N157-P157</f>
        <v/>
      </c>
      <c r="T157" s="19">
        <f>S157/Inputs!$B$13</f>
        <v/>
      </c>
      <c r="U157" s="19">
        <f>K157/$K$4</f>
        <v/>
      </c>
      <c r="V157" s="11">
        <f>-PMT(AC157*C157,Inputs!$B$20-A157+1,S157)-X157</f>
        <v/>
      </c>
      <c r="W157" s="11">
        <f>IF(A157&lt;Inputs!$B$23-Inputs!$B$24,0,IF(A157&lt;Inputs!$B$22-Inputs!$B$24,S157*AC157/12,IF(ISERROR(-PMT(AC157/12,Inputs!$B$20+1-A157-Inputs!$B$24,S157)),0,-PMT(AC157/12,Inputs!$B$20+1-A157-Inputs!$B$24,S157)+IF(A157=Inputs!$B$21-Inputs!$B$24,AC157+PMT(AC157/12,Inputs!$B$20+1-A157-Inputs!$B$24,S157)+(S157*AC157/12),0))))</f>
        <v/>
      </c>
      <c r="X157" s="3">
        <f>S157*(AC157*C157)</f>
        <v/>
      </c>
      <c r="Y157" s="11">
        <f>W157-X157</f>
        <v/>
      </c>
      <c r="Z157" s="19">
        <f>VLOOKUP(A157,Curves!$B$20:'Curves'!$D$32,3)</f>
        <v/>
      </c>
      <c r="AA157" s="35">
        <f>MIN(S157,S157*(1-(1-Z157)^(1/12)))</f>
        <v/>
      </c>
      <c r="AB157" s="3">
        <f>(N157-P157)*IFERROR((1-U157/U156),0)</f>
        <v/>
      </c>
      <c r="AC157" s="36">
        <f>Inputs!$B$16</f>
        <v/>
      </c>
      <c r="AD157" s="3">
        <f>AC157*C157*(N157-P157)</f>
        <v/>
      </c>
      <c r="AE157" s="11">
        <f>X157+Y157+AA157+Q157</f>
        <v/>
      </c>
      <c r="AF157" s="11">
        <f>X157+V157+AA157+Q157</f>
        <v/>
      </c>
      <c r="AG157" s="19">
        <f>AE157/Inputs!$B$13</f>
        <v/>
      </c>
      <c r="AH157" s="35">
        <f>N157-AA157-AB157-P157</f>
        <v/>
      </c>
      <c r="AJ157" s="19">
        <f>AJ156/(1+(Inputs!$B$19)*C156)</f>
        <v/>
      </c>
      <c r="AK157" s="19">
        <f>AG157*AJ157</f>
        <v/>
      </c>
    </row>
    <row r="158" ht="13" customHeight="1" s="53">
      <c r="A158" s="3">
        <f>A157+1</f>
        <v/>
      </c>
      <c r="B158" s="37">
        <f>EDATE(B157, 1)</f>
        <v/>
      </c>
      <c r="C158" s="3">
        <f>C157</f>
        <v/>
      </c>
      <c r="F158" s="3">
        <f>K157</f>
        <v/>
      </c>
      <c r="G158" s="3">
        <f>IF(Inputs!$B$15="Fixed",G157, "Not Implemented Yet")</f>
        <v/>
      </c>
      <c r="H158" s="3">
        <f>IF(Inputs!$B$15="Fixed", IF(K157&gt;H157, -PMT(G158*C158, 360/Inputs!$D$6, Inputs!$B$13), 0), "NOT AVALABLE RN")</f>
        <v/>
      </c>
      <c r="I158" s="3">
        <f>C158*F158*G158</f>
        <v/>
      </c>
      <c r="J158" s="3">
        <f>H158-I158</f>
        <v/>
      </c>
      <c r="K158" s="3">
        <f>K157-J158</f>
        <v/>
      </c>
      <c r="N158" s="35">
        <f>AH157</f>
        <v/>
      </c>
      <c r="O158" s="19">
        <f>VLOOKUP(A158,Curves!$B$3:'Curves'!$D$15,3)/(VLOOKUP(A158,Curves!$B$3:'Curves'!$D$15,2)-(VLOOKUP(A158,Curves!$B$3:'Curves'!$D$15,1)-1))</f>
        <v/>
      </c>
      <c r="P158" s="35">
        <f>MIN(N158,(O158*Inputs!$B$35)*$N$5)</f>
        <v/>
      </c>
      <c r="Q158" s="3">
        <f>IF(ISERROR(Inputs!$B$32*OFFSET(P158,-Inputs!$B$33,0)),0,Inputs!$B$32*OFFSET(P158,-Inputs!$B$33,0))</f>
        <v/>
      </c>
      <c r="R158" s="3">
        <f>IF(ISERROR((1-Inputs!$B$32)*OFFSET(P158,-Inputs!$B$33,0)),0,(1-Inputs!$B$32)*OFFSET(P158,-Inputs!$B$33,0))</f>
        <v/>
      </c>
      <c r="S158" s="35">
        <f>N158-P158</f>
        <v/>
      </c>
      <c r="T158" s="19">
        <f>S158/Inputs!$B$13</f>
        <v/>
      </c>
      <c r="U158" s="19">
        <f>K158/$K$4</f>
        <v/>
      </c>
      <c r="V158" s="11">
        <f>-PMT(AC158*C158,Inputs!$B$20-A158+1,S158)-X158</f>
        <v/>
      </c>
      <c r="W158" s="11">
        <f>IF(A158&lt;Inputs!$B$23-Inputs!$B$24,0,IF(A158&lt;Inputs!$B$22-Inputs!$B$24,S158*AC158/12,IF(ISERROR(-PMT(AC158/12,Inputs!$B$20+1-A158-Inputs!$B$24,S158)),0,-PMT(AC158/12,Inputs!$B$20+1-A158-Inputs!$B$24,S158)+IF(A158=Inputs!$B$21-Inputs!$B$24,AC158+PMT(AC158/12,Inputs!$B$20+1-A158-Inputs!$B$24,S158)+(S158*AC158/12),0))))</f>
        <v/>
      </c>
      <c r="X158" s="3">
        <f>S158*(AC158*C158)</f>
        <v/>
      </c>
      <c r="Y158" s="11">
        <f>W158-X158</f>
        <v/>
      </c>
      <c r="Z158" s="19">
        <f>VLOOKUP(A158,Curves!$B$20:'Curves'!$D$32,3)</f>
        <v/>
      </c>
      <c r="AA158" s="35">
        <f>MIN(S158,S158*(1-(1-Z158)^(1/12)))</f>
        <v/>
      </c>
      <c r="AB158" s="3">
        <f>(N158-P158)*IFERROR((1-U158/U157),0)</f>
        <v/>
      </c>
      <c r="AC158" s="36">
        <f>Inputs!$B$16</f>
        <v/>
      </c>
      <c r="AD158" s="3">
        <f>AC158*C158*(N158-P158)</f>
        <v/>
      </c>
      <c r="AE158" s="11">
        <f>X158+Y158+AA158+Q158</f>
        <v/>
      </c>
      <c r="AF158" s="11">
        <f>X158+V158+AA158+Q158</f>
        <v/>
      </c>
      <c r="AG158" s="19">
        <f>AE158/Inputs!$B$13</f>
        <v/>
      </c>
      <c r="AH158" s="35">
        <f>N158-AA158-AB158-P158</f>
        <v/>
      </c>
      <c r="AJ158" s="19">
        <f>AJ157/(1+(Inputs!$B$19)*C157)</f>
        <v/>
      </c>
      <c r="AK158" s="19">
        <f>AG158*AJ158</f>
        <v/>
      </c>
    </row>
    <row r="159" ht="13" customHeight="1" s="53">
      <c r="A159" s="3">
        <f>A158+1</f>
        <v/>
      </c>
      <c r="B159" s="37">
        <f>EDATE(B158, 1)</f>
        <v/>
      </c>
      <c r="C159" s="3">
        <f>C158</f>
        <v/>
      </c>
      <c r="F159" s="3">
        <f>K158</f>
        <v/>
      </c>
      <c r="G159" s="3">
        <f>IF(Inputs!$B$15="Fixed",G158, "Not Implemented Yet")</f>
        <v/>
      </c>
      <c r="H159" s="3">
        <f>IF(Inputs!$B$15="Fixed", IF(K158&gt;H158, -PMT(G159*C159, 360/Inputs!$D$6, Inputs!$B$13), 0), "NOT AVALABLE RN")</f>
        <v/>
      </c>
      <c r="I159" s="3">
        <f>C159*F159*G159</f>
        <v/>
      </c>
      <c r="J159" s="3">
        <f>H159-I159</f>
        <v/>
      </c>
      <c r="K159" s="3">
        <f>K158-J159</f>
        <v/>
      </c>
      <c r="N159" s="35">
        <f>AH158</f>
        <v/>
      </c>
      <c r="O159" s="19">
        <f>VLOOKUP(A159,Curves!$B$3:'Curves'!$D$15,3)/(VLOOKUP(A159,Curves!$B$3:'Curves'!$D$15,2)-(VLOOKUP(A159,Curves!$B$3:'Curves'!$D$15,1)-1))</f>
        <v/>
      </c>
      <c r="P159" s="35">
        <f>MIN(N159,(O159*Inputs!$B$35)*$N$5)</f>
        <v/>
      </c>
      <c r="Q159" s="3">
        <f>IF(ISERROR(Inputs!$B$32*OFFSET(P159,-Inputs!$B$33,0)),0,Inputs!$B$32*OFFSET(P159,-Inputs!$B$33,0))</f>
        <v/>
      </c>
      <c r="R159" s="3">
        <f>IF(ISERROR((1-Inputs!$B$32)*OFFSET(P159,-Inputs!$B$33,0)),0,(1-Inputs!$B$32)*OFFSET(P159,-Inputs!$B$33,0))</f>
        <v/>
      </c>
      <c r="S159" s="35">
        <f>N159-P159</f>
        <v/>
      </c>
      <c r="T159" s="19">
        <f>S159/Inputs!$B$13</f>
        <v/>
      </c>
      <c r="U159" s="19">
        <f>K159/$K$4</f>
        <v/>
      </c>
      <c r="V159" s="11">
        <f>-PMT(AC159*C159,Inputs!$B$20-A159+1,S159)-X159</f>
        <v/>
      </c>
      <c r="W159" s="11">
        <f>IF(A159&lt;Inputs!$B$23-Inputs!$B$24,0,IF(A159&lt;Inputs!$B$22-Inputs!$B$24,S159*AC159/12,IF(ISERROR(-PMT(AC159/12,Inputs!$B$20+1-A159-Inputs!$B$24,S159)),0,-PMT(AC159/12,Inputs!$B$20+1-A159-Inputs!$B$24,S159)+IF(A159=Inputs!$B$21-Inputs!$B$24,AC159+PMT(AC159/12,Inputs!$B$20+1-A159-Inputs!$B$24,S159)+(S159*AC159/12),0))))</f>
        <v/>
      </c>
      <c r="X159" s="3">
        <f>S159*(AC159*C159)</f>
        <v/>
      </c>
      <c r="Y159" s="11">
        <f>W159-X159</f>
        <v/>
      </c>
      <c r="Z159" s="19">
        <f>VLOOKUP(A159,Curves!$B$20:'Curves'!$D$32,3)</f>
        <v/>
      </c>
      <c r="AA159" s="35">
        <f>MIN(S159,S159*(1-(1-Z159)^(1/12)))</f>
        <v/>
      </c>
      <c r="AB159" s="3">
        <f>(N159-P159)*IFERROR((1-U159/U158),0)</f>
        <v/>
      </c>
      <c r="AC159" s="36">
        <f>Inputs!$B$16</f>
        <v/>
      </c>
      <c r="AD159" s="3">
        <f>AC159*C159*(N159-P159)</f>
        <v/>
      </c>
      <c r="AE159" s="11">
        <f>X159+Y159+AA159+Q159</f>
        <v/>
      </c>
      <c r="AF159" s="11">
        <f>X159+V159+AA159+Q159</f>
        <v/>
      </c>
      <c r="AG159" s="19">
        <f>AE159/Inputs!$B$13</f>
        <v/>
      </c>
      <c r="AH159" s="35">
        <f>N159-AA159-AB159-P159</f>
        <v/>
      </c>
      <c r="AJ159" s="19">
        <f>AJ158/(1+(Inputs!$B$19)*C158)</f>
        <v/>
      </c>
      <c r="AK159" s="19">
        <f>AG159*AJ159</f>
        <v/>
      </c>
    </row>
    <row r="160" ht="13" customHeight="1" s="53">
      <c r="A160" s="3">
        <f>A159+1</f>
        <v/>
      </c>
      <c r="B160" s="37">
        <f>EDATE(B159, 1)</f>
        <v/>
      </c>
      <c r="C160" s="3">
        <f>C159</f>
        <v/>
      </c>
      <c r="F160" s="3">
        <f>K159</f>
        <v/>
      </c>
      <c r="G160" s="3">
        <f>IF(Inputs!$B$15="Fixed",G159, "Not Implemented Yet")</f>
        <v/>
      </c>
      <c r="H160" s="3">
        <f>IF(Inputs!$B$15="Fixed", IF(K159&gt;H159, -PMT(G160*C160, 360/Inputs!$D$6, Inputs!$B$13), 0), "NOT AVALABLE RN")</f>
        <v/>
      </c>
      <c r="I160" s="3">
        <f>C160*F160*G160</f>
        <v/>
      </c>
      <c r="J160" s="3">
        <f>H160-I160</f>
        <v/>
      </c>
      <c r="K160" s="3">
        <f>K159-J160</f>
        <v/>
      </c>
      <c r="N160" s="35">
        <f>AH159</f>
        <v/>
      </c>
      <c r="O160" s="19">
        <f>VLOOKUP(A160,Curves!$B$3:'Curves'!$D$15,3)/(VLOOKUP(A160,Curves!$B$3:'Curves'!$D$15,2)-(VLOOKUP(A160,Curves!$B$3:'Curves'!$D$15,1)-1))</f>
        <v/>
      </c>
      <c r="P160" s="35">
        <f>MIN(N160,(O160*Inputs!$B$35)*$N$5)</f>
        <v/>
      </c>
      <c r="Q160" s="3">
        <f>IF(ISERROR(Inputs!$B$32*OFFSET(P160,-Inputs!$B$33,0)),0,Inputs!$B$32*OFFSET(P160,-Inputs!$B$33,0))</f>
        <v/>
      </c>
      <c r="R160" s="3">
        <f>IF(ISERROR((1-Inputs!$B$32)*OFFSET(P160,-Inputs!$B$33,0)),0,(1-Inputs!$B$32)*OFFSET(P160,-Inputs!$B$33,0))</f>
        <v/>
      </c>
      <c r="S160" s="35">
        <f>N160-P160</f>
        <v/>
      </c>
      <c r="T160" s="19">
        <f>S160/Inputs!$B$13</f>
        <v/>
      </c>
      <c r="U160" s="19">
        <f>K160/$K$4</f>
        <v/>
      </c>
      <c r="V160" s="11">
        <f>-PMT(AC160*C160,Inputs!$B$20-A160+1,S160)-X160</f>
        <v/>
      </c>
      <c r="W160" s="11">
        <f>IF(A160&lt;Inputs!$B$23-Inputs!$B$24,0,IF(A160&lt;Inputs!$B$22-Inputs!$B$24,S160*AC160/12,IF(ISERROR(-PMT(AC160/12,Inputs!$B$20+1-A160-Inputs!$B$24,S160)),0,-PMT(AC160/12,Inputs!$B$20+1-A160-Inputs!$B$24,S160)+IF(A160=Inputs!$B$21-Inputs!$B$24,AC160+PMT(AC160/12,Inputs!$B$20+1-A160-Inputs!$B$24,S160)+(S160*AC160/12),0))))</f>
        <v/>
      </c>
      <c r="X160" s="3">
        <f>S160*(AC160*C160)</f>
        <v/>
      </c>
      <c r="Y160" s="11">
        <f>W160-X160</f>
        <v/>
      </c>
      <c r="Z160" s="19">
        <f>VLOOKUP(A160,Curves!$B$20:'Curves'!$D$32,3)</f>
        <v/>
      </c>
      <c r="AA160" s="35">
        <f>MIN(S160,S160*(1-(1-Z160)^(1/12)))</f>
        <v/>
      </c>
      <c r="AB160" s="3">
        <f>(N160-P160)*IFERROR((1-U160/U159),0)</f>
        <v/>
      </c>
      <c r="AC160" s="36">
        <f>Inputs!$B$16</f>
        <v/>
      </c>
      <c r="AD160" s="3">
        <f>AC160*C160*(N160-P160)</f>
        <v/>
      </c>
      <c r="AE160" s="11">
        <f>X160+Y160+AA160+Q160</f>
        <v/>
      </c>
      <c r="AF160" s="11">
        <f>X160+V160+AA160+Q160</f>
        <v/>
      </c>
      <c r="AG160" s="19">
        <f>AE160/Inputs!$B$13</f>
        <v/>
      </c>
      <c r="AH160" s="35">
        <f>N160-AA160-AB160-P160</f>
        <v/>
      </c>
      <c r="AJ160" s="19">
        <f>AJ159/(1+(Inputs!$B$19)*C159)</f>
        <v/>
      </c>
      <c r="AK160" s="19">
        <f>AG160*AJ160</f>
        <v/>
      </c>
    </row>
    <row r="161" ht="13" customHeight="1" s="53">
      <c r="A161" s="3">
        <f>A160+1</f>
        <v/>
      </c>
      <c r="B161" s="37">
        <f>EDATE(B160, 1)</f>
        <v/>
      </c>
      <c r="C161" s="3">
        <f>C160</f>
        <v/>
      </c>
      <c r="F161" s="3">
        <f>K160</f>
        <v/>
      </c>
      <c r="G161" s="3">
        <f>IF(Inputs!$B$15="Fixed",G160, "Not Implemented Yet")</f>
        <v/>
      </c>
      <c r="H161" s="3">
        <f>IF(Inputs!$B$15="Fixed", IF(K160&gt;H160, -PMT(G161*C161, 360/Inputs!$D$6, Inputs!$B$13), 0), "NOT AVALABLE RN")</f>
        <v/>
      </c>
      <c r="I161" s="3">
        <f>C161*F161*G161</f>
        <v/>
      </c>
      <c r="J161" s="3">
        <f>H161-I161</f>
        <v/>
      </c>
      <c r="K161" s="3">
        <f>K160-J161</f>
        <v/>
      </c>
      <c r="N161" s="35">
        <f>AH160</f>
        <v/>
      </c>
      <c r="O161" s="19">
        <f>VLOOKUP(A161,Curves!$B$3:'Curves'!$D$15,3)/(VLOOKUP(A161,Curves!$B$3:'Curves'!$D$15,2)-(VLOOKUP(A161,Curves!$B$3:'Curves'!$D$15,1)-1))</f>
        <v/>
      </c>
      <c r="P161" s="35">
        <f>MIN(N161,(O161*Inputs!$B$35)*$N$5)</f>
        <v/>
      </c>
      <c r="Q161" s="3">
        <f>IF(ISERROR(Inputs!$B$32*OFFSET(P161,-Inputs!$B$33,0)),0,Inputs!$B$32*OFFSET(P161,-Inputs!$B$33,0))</f>
        <v/>
      </c>
      <c r="R161" s="3">
        <f>IF(ISERROR((1-Inputs!$B$32)*OFFSET(P161,-Inputs!$B$33,0)),0,(1-Inputs!$B$32)*OFFSET(P161,-Inputs!$B$33,0))</f>
        <v/>
      </c>
      <c r="S161" s="35">
        <f>N161-P161</f>
        <v/>
      </c>
      <c r="T161" s="19">
        <f>S161/Inputs!$B$13</f>
        <v/>
      </c>
      <c r="U161" s="19">
        <f>K161/$K$4</f>
        <v/>
      </c>
      <c r="V161" s="11">
        <f>-PMT(AC161*C161,Inputs!$B$20-A161+1,S161)-X161</f>
        <v/>
      </c>
      <c r="W161" s="11">
        <f>IF(A161&lt;Inputs!$B$23-Inputs!$B$24,0,IF(A161&lt;Inputs!$B$22-Inputs!$B$24,S161*AC161/12,IF(ISERROR(-PMT(AC161/12,Inputs!$B$20+1-A161-Inputs!$B$24,S161)),0,-PMT(AC161/12,Inputs!$B$20+1-A161-Inputs!$B$24,S161)+IF(A161=Inputs!$B$21-Inputs!$B$24,AC161+PMT(AC161/12,Inputs!$B$20+1-A161-Inputs!$B$24,S161)+(S161*AC161/12),0))))</f>
        <v/>
      </c>
      <c r="X161" s="3">
        <f>S161*(AC161*C161)</f>
        <v/>
      </c>
      <c r="Y161" s="11">
        <f>W161-X161</f>
        <v/>
      </c>
      <c r="Z161" s="19">
        <f>VLOOKUP(A161,Curves!$B$20:'Curves'!$D$32,3)</f>
        <v/>
      </c>
      <c r="AA161" s="35">
        <f>MIN(S161,S161*(1-(1-Z161)^(1/12)))</f>
        <v/>
      </c>
      <c r="AB161" s="3">
        <f>(N161-P161)*IFERROR((1-U161/U160),0)</f>
        <v/>
      </c>
      <c r="AC161" s="36">
        <f>Inputs!$B$16</f>
        <v/>
      </c>
      <c r="AD161" s="3">
        <f>AC161*C161*(N161-P161)</f>
        <v/>
      </c>
      <c r="AE161" s="11">
        <f>X161+Y161+AA161+Q161</f>
        <v/>
      </c>
      <c r="AF161" s="11">
        <f>X161+V161+AA161+Q161</f>
        <v/>
      </c>
      <c r="AG161" s="19">
        <f>AE161/Inputs!$B$13</f>
        <v/>
      </c>
      <c r="AH161" s="35">
        <f>N161-AA161-AB161-P161</f>
        <v/>
      </c>
      <c r="AJ161" s="19">
        <f>AJ160/(1+(Inputs!$B$19)*C160)</f>
        <v/>
      </c>
      <c r="AK161" s="19">
        <f>AG161*AJ161</f>
        <v/>
      </c>
    </row>
    <row r="162" ht="13" customHeight="1" s="53">
      <c r="A162" s="3">
        <f>A161+1</f>
        <v/>
      </c>
      <c r="B162" s="37">
        <f>EDATE(B161, 1)</f>
        <v/>
      </c>
      <c r="C162" s="3">
        <f>C161</f>
        <v/>
      </c>
      <c r="F162" s="3">
        <f>K161</f>
        <v/>
      </c>
      <c r="G162" s="3">
        <f>IF(Inputs!$B$15="Fixed",G161, "Not Implemented Yet")</f>
        <v/>
      </c>
      <c r="H162" s="3">
        <f>IF(Inputs!$B$15="Fixed", IF(K161&gt;H161, -PMT(G162*C162, 360/Inputs!$D$6, Inputs!$B$13), 0), "NOT AVALABLE RN")</f>
        <v/>
      </c>
      <c r="I162" s="3">
        <f>C162*F162*G162</f>
        <v/>
      </c>
      <c r="J162" s="3">
        <f>H162-I162</f>
        <v/>
      </c>
      <c r="K162" s="3">
        <f>K161-J162</f>
        <v/>
      </c>
      <c r="N162" s="35">
        <f>AH161</f>
        <v/>
      </c>
      <c r="O162" s="19">
        <f>VLOOKUP(A162,Curves!$B$3:'Curves'!$D$15,3)/(VLOOKUP(A162,Curves!$B$3:'Curves'!$D$15,2)-(VLOOKUP(A162,Curves!$B$3:'Curves'!$D$15,1)-1))</f>
        <v/>
      </c>
      <c r="P162" s="35">
        <f>MIN(N162,(O162*Inputs!$B$35)*$N$5)</f>
        <v/>
      </c>
      <c r="Q162" s="3">
        <f>IF(ISERROR(Inputs!$B$32*OFFSET(P162,-Inputs!$B$33,0)),0,Inputs!$B$32*OFFSET(P162,-Inputs!$B$33,0))</f>
        <v/>
      </c>
      <c r="R162" s="3">
        <f>IF(ISERROR((1-Inputs!$B$32)*OFFSET(P162,-Inputs!$B$33,0)),0,(1-Inputs!$B$32)*OFFSET(P162,-Inputs!$B$33,0))</f>
        <v/>
      </c>
      <c r="S162" s="35">
        <f>N162-P162</f>
        <v/>
      </c>
      <c r="T162" s="19">
        <f>S162/Inputs!$B$13</f>
        <v/>
      </c>
      <c r="U162" s="19">
        <f>K162/$K$4</f>
        <v/>
      </c>
      <c r="V162" s="11">
        <f>-PMT(AC162*C162,Inputs!$B$20-A162+1,S162)-X162</f>
        <v/>
      </c>
      <c r="W162" s="11">
        <f>IF(A162&lt;Inputs!$B$23-Inputs!$B$24,0,IF(A162&lt;Inputs!$B$22-Inputs!$B$24,S162*AC162/12,IF(ISERROR(-PMT(AC162/12,Inputs!$B$20+1-A162-Inputs!$B$24,S162)),0,-PMT(AC162/12,Inputs!$B$20+1-A162-Inputs!$B$24,S162)+IF(A162=Inputs!$B$21-Inputs!$B$24,AC162+PMT(AC162/12,Inputs!$B$20+1-A162-Inputs!$B$24,S162)+(S162*AC162/12),0))))</f>
        <v/>
      </c>
      <c r="X162" s="3">
        <f>S162*(AC162*C162)</f>
        <v/>
      </c>
      <c r="Y162" s="11">
        <f>W162-X162</f>
        <v/>
      </c>
      <c r="Z162" s="19">
        <f>VLOOKUP(A162,Curves!$B$20:'Curves'!$D$32,3)</f>
        <v/>
      </c>
      <c r="AA162" s="35">
        <f>MIN(S162,S162*(1-(1-Z162)^(1/12)))</f>
        <v/>
      </c>
      <c r="AB162" s="3">
        <f>(N162-P162)*IFERROR((1-U162/U161),0)</f>
        <v/>
      </c>
      <c r="AC162" s="36">
        <f>Inputs!$B$16</f>
        <v/>
      </c>
      <c r="AD162" s="3">
        <f>AC162*C162*(N162-P162)</f>
        <v/>
      </c>
      <c r="AE162" s="11">
        <f>X162+Y162+AA162+Q162</f>
        <v/>
      </c>
      <c r="AF162" s="11">
        <f>X162+V162+AA162+Q162</f>
        <v/>
      </c>
      <c r="AG162" s="19">
        <f>AE162/Inputs!$B$13</f>
        <v/>
      </c>
      <c r="AH162" s="35">
        <f>N162-AA162-AB162-P162</f>
        <v/>
      </c>
      <c r="AJ162" s="19">
        <f>AJ161/(1+(Inputs!$B$19)*C161)</f>
        <v/>
      </c>
      <c r="AK162" s="19">
        <f>AG162*AJ162</f>
        <v/>
      </c>
    </row>
    <row r="163" ht="13" customHeight="1" s="53">
      <c r="A163" s="3">
        <f>A162+1</f>
        <v/>
      </c>
      <c r="B163" s="37">
        <f>EDATE(B162, 1)</f>
        <v/>
      </c>
      <c r="C163" s="3">
        <f>C162</f>
        <v/>
      </c>
      <c r="F163" s="3">
        <f>K162</f>
        <v/>
      </c>
      <c r="G163" s="3">
        <f>IF(Inputs!$B$15="Fixed",G162, "Not Implemented Yet")</f>
        <v/>
      </c>
      <c r="H163" s="3">
        <f>IF(Inputs!$B$15="Fixed", IF(K162&gt;H162, -PMT(G163*C163, 360/Inputs!$D$6, Inputs!$B$13), 0), "NOT AVALABLE RN")</f>
        <v/>
      </c>
      <c r="I163" s="3">
        <f>C163*F163*G163</f>
        <v/>
      </c>
      <c r="J163" s="3">
        <f>H163-I163</f>
        <v/>
      </c>
      <c r="K163" s="3">
        <f>K162-J163</f>
        <v/>
      </c>
      <c r="N163" s="35">
        <f>AH162</f>
        <v/>
      </c>
      <c r="O163" s="19">
        <f>VLOOKUP(A163,Curves!$B$3:'Curves'!$D$15,3)/(VLOOKUP(A163,Curves!$B$3:'Curves'!$D$15,2)-(VLOOKUP(A163,Curves!$B$3:'Curves'!$D$15,1)-1))</f>
        <v/>
      </c>
      <c r="P163" s="35">
        <f>MIN(N163,(O163*Inputs!$B$35)*$N$5)</f>
        <v/>
      </c>
      <c r="Q163" s="3">
        <f>IF(ISERROR(Inputs!$B$32*OFFSET(P163,-Inputs!$B$33,0)),0,Inputs!$B$32*OFFSET(P163,-Inputs!$B$33,0))</f>
        <v/>
      </c>
      <c r="R163" s="3">
        <f>IF(ISERROR((1-Inputs!$B$32)*OFFSET(P163,-Inputs!$B$33,0)),0,(1-Inputs!$B$32)*OFFSET(P163,-Inputs!$B$33,0))</f>
        <v/>
      </c>
      <c r="S163" s="35">
        <f>N163-P163</f>
        <v/>
      </c>
      <c r="T163" s="19">
        <f>S163/Inputs!$B$13</f>
        <v/>
      </c>
      <c r="U163" s="19">
        <f>K163/$K$4</f>
        <v/>
      </c>
      <c r="V163" s="11">
        <f>-PMT(AC163*C163,Inputs!$B$20-A163+1,S163)-X163</f>
        <v/>
      </c>
      <c r="W163" s="11">
        <f>IF(A163&lt;Inputs!$B$23-Inputs!$B$24,0,IF(A163&lt;Inputs!$B$22-Inputs!$B$24,S163*AC163/12,IF(ISERROR(-PMT(AC163/12,Inputs!$B$20+1-A163-Inputs!$B$24,S163)),0,-PMT(AC163/12,Inputs!$B$20+1-A163-Inputs!$B$24,S163)+IF(A163=Inputs!$B$21-Inputs!$B$24,AC163+PMT(AC163/12,Inputs!$B$20+1-A163-Inputs!$B$24,S163)+(S163*AC163/12),0))))</f>
        <v/>
      </c>
      <c r="X163" s="3">
        <f>S163*(AC163*C163)</f>
        <v/>
      </c>
      <c r="Y163" s="11">
        <f>W163-X163</f>
        <v/>
      </c>
      <c r="Z163" s="19">
        <f>VLOOKUP(A163,Curves!$B$20:'Curves'!$D$32,3)</f>
        <v/>
      </c>
      <c r="AA163" s="35">
        <f>MIN(S163,S163*(1-(1-Z163)^(1/12)))</f>
        <v/>
      </c>
      <c r="AB163" s="3">
        <f>(N163-P163)*IFERROR((1-U163/U162),0)</f>
        <v/>
      </c>
      <c r="AC163" s="36">
        <f>Inputs!$B$16</f>
        <v/>
      </c>
      <c r="AD163" s="3">
        <f>AC163*C163*(N163-P163)</f>
        <v/>
      </c>
      <c r="AE163" s="11">
        <f>X163+Y163+AA163+Q163</f>
        <v/>
      </c>
      <c r="AF163" s="11">
        <f>X163+V163+AA163+Q163</f>
        <v/>
      </c>
      <c r="AG163" s="19">
        <f>AE163/Inputs!$B$13</f>
        <v/>
      </c>
      <c r="AH163" s="35">
        <f>N163-AA163-AB163-P163</f>
        <v/>
      </c>
      <c r="AJ163" s="19">
        <f>AJ162/(1+(Inputs!$B$19)*C162)</f>
        <v/>
      </c>
      <c r="AK163" s="19">
        <f>AG163*AJ163</f>
        <v/>
      </c>
    </row>
    <row r="164" ht="13" customHeight="1" s="53">
      <c r="A164" s="3">
        <f>A163+1</f>
        <v/>
      </c>
      <c r="B164" s="37">
        <f>EDATE(B163, 1)</f>
        <v/>
      </c>
      <c r="C164" s="3">
        <f>C163</f>
        <v/>
      </c>
      <c r="F164" s="3">
        <f>K163</f>
        <v/>
      </c>
      <c r="G164" s="3">
        <f>IF(Inputs!$B$15="Fixed",G163, "Not Implemented Yet")</f>
        <v/>
      </c>
      <c r="H164" s="3">
        <f>IF(Inputs!$B$15="Fixed", IF(K163&gt;H163, -PMT(G164*C164, 360/Inputs!$D$6, Inputs!$B$13), 0), "NOT AVALABLE RN")</f>
        <v/>
      </c>
      <c r="I164" s="3">
        <f>C164*F164*G164</f>
        <v/>
      </c>
      <c r="J164" s="3">
        <f>H164-I164</f>
        <v/>
      </c>
      <c r="K164" s="3">
        <f>K163-J164</f>
        <v/>
      </c>
      <c r="N164" s="35">
        <f>AH163</f>
        <v/>
      </c>
      <c r="O164" s="19">
        <f>VLOOKUP(A164,Curves!$B$3:'Curves'!$D$15,3)/(VLOOKUP(A164,Curves!$B$3:'Curves'!$D$15,2)-(VLOOKUP(A164,Curves!$B$3:'Curves'!$D$15,1)-1))</f>
        <v/>
      </c>
      <c r="P164" s="35">
        <f>MIN(N164,(O164*Inputs!$B$35)*$N$5)</f>
        <v/>
      </c>
      <c r="Q164" s="3">
        <f>IF(ISERROR(Inputs!$B$32*OFFSET(P164,-Inputs!$B$33,0)),0,Inputs!$B$32*OFFSET(P164,-Inputs!$B$33,0))</f>
        <v/>
      </c>
      <c r="R164" s="3">
        <f>IF(ISERROR((1-Inputs!$B$32)*OFFSET(P164,-Inputs!$B$33,0)),0,(1-Inputs!$B$32)*OFFSET(P164,-Inputs!$B$33,0))</f>
        <v/>
      </c>
      <c r="S164" s="35">
        <f>N164-P164</f>
        <v/>
      </c>
      <c r="T164" s="19">
        <f>S164/Inputs!$B$13</f>
        <v/>
      </c>
      <c r="U164" s="19">
        <f>K164/$K$4</f>
        <v/>
      </c>
      <c r="V164" s="11">
        <f>-PMT(AC164*C164,Inputs!$B$20-A164+1,S164)-X164</f>
        <v/>
      </c>
      <c r="W164" s="11">
        <f>IF(A164&lt;Inputs!$B$23-Inputs!$B$24,0,IF(A164&lt;Inputs!$B$22-Inputs!$B$24,S164*AC164/12,IF(ISERROR(-PMT(AC164/12,Inputs!$B$20+1-A164-Inputs!$B$24,S164)),0,-PMT(AC164/12,Inputs!$B$20+1-A164-Inputs!$B$24,S164)+IF(A164=Inputs!$B$21-Inputs!$B$24,AC164+PMT(AC164/12,Inputs!$B$20+1-A164-Inputs!$B$24,S164)+(S164*AC164/12),0))))</f>
        <v/>
      </c>
      <c r="X164" s="3">
        <f>S164*(AC164*C164)</f>
        <v/>
      </c>
      <c r="Y164" s="11">
        <f>W164-X164</f>
        <v/>
      </c>
      <c r="Z164" s="19">
        <f>VLOOKUP(A164,Curves!$B$20:'Curves'!$D$32,3)</f>
        <v/>
      </c>
      <c r="AA164" s="35">
        <f>MIN(S164,S164*(1-(1-Z164)^(1/12)))</f>
        <v/>
      </c>
      <c r="AB164" s="3">
        <f>(N164-P164)*IFERROR((1-U164/U163),0)</f>
        <v/>
      </c>
      <c r="AC164" s="36">
        <f>Inputs!$B$16</f>
        <v/>
      </c>
      <c r="AD164" s="3">
        <f>AC164*C164*(N164-P164)</f>
        <v/>
      </c>
      <c r="AE164" s="11">
        <f>X164+Y164+AA164+Q164</f>
        <v/>
      </c>
      <c r="AF164" s="11">
        <f>X164+V164+AA164+Q164</f>
        <v/>
      </c>
      <c r="AG164" s="19">
        <f>AE164/Inputs!$B$13</f>
        <v/>
      </c>
      <c r="AH164" s="35">
        <f>N164-AA164-AB164-P164</f>
        <v/>
      </c>
      <c r="AJ164" s="19">
        <f>AJ163/(1+(Inputs!$B$19)*C163)</f>
        <v/>
      </c>
      <c r="AK164" s="19">
        <f>AG164*AJ164</f>
        <v/>
      </c>
    </row>
    <row r="165" ht="13" customHeight="1" s="53">
      <c r="A165" s="3">
        <f>A164+1</f>
        <v/>
      </c>
      <c r="B165" s="37">
        <f>EDATE(B164, 1)</f>
        <v/>
      </c>
      <c r="C165" s="3">
        <f>C164</f>
        <v/>
      </c>
      <c r="F165" s="3">
        <f>K164</f>
        <v/>
      </c>
      <c r="G165" s="3">
        <f>IF(Inputs!$B$15="Fixed",G164, "Not Implemented Yet")</f>
        <v/>
      </c>
      <c r="H165" s="3">
        <f>IF(Inputs!$B$15="Fixed", IF(K164&gt;H164, -PMT(G165*C165, 360/Inputs!$D$6, Inputs!$B$13), 0), "NOT AVALABLE RN")</f>
        <v/>
      </c>
      <c r="I165" s="3">
        <f>C165*F165*G165</f>
        <v/>
      </c>
      <c r="J165" s="3">
        <f>H165-I165</f>
        <v/>
      </c>
      <c r="K165" s="3">
        <f>K164-J165</f>
        <v/>
      </c>
      <c r="N165" s="35">
        <f>AH164</f>
        <v/>
      </c>
      <c r="O165" s="19">
        <f>VLOOKUP(A165,Curves!$B$3:'Curves'!$D$15,3)/(VLOOKUP(A165,Curves!$B$3:'Curves'!$D$15,2)-(VLOOKUP(A165,Curves!$B$3:'Curves'!$D$15,1)-1))</f>
        <v/>
      </c>
      <c r="P165" s="35">
        <f>MIN(N165,(O165*Inputs!$B$35)*$N$5)</f>
        <v/>
      </c>
      <c r="Q165" s="3">
        <f>IF(ISERROR(Inputs!$B$32*OFFSET(P165,-Inputs!$B$33,0)),0,Inputs!$B$32*OFFSET(P165,-Inputs!$B$33,0))</f>
        <v/>
      </c>
      <c r="R165" s="3">
        <f>IF(ISERROR((1-Inputs!$B$32)*OFFSET(P165,-Inputs!$B$33,0)),0,(1-Inputs!$B$32)*OFFSET(P165,-Inputs!$B$33,0))</f>
        <v/>
      </c>
      <c r="S165" s="35">
        <f>N165-P165</f>
        <v/>
      </c>
      <c r="T165" s="19">
        <f>S165/Inputs!$B$13</f>
        <v/>
      </c>
      <c r="U165" s="19">
        <f>K165/$K$4</f>
        <v/>
      </c>
      <c r="V165" s="11">
        <f>-PMT(AC165*C165,Inputs!$B$20-A165+1,S165)-X165</f>
        <v/>
      </c>
      <c r="W165" s="11">
        <f>IF(A165&lt;Inputs!$B$23-Inputs!$B$24,0,IF(A165&lt;Inputs!$B$22-Inputs!$B$24,S165*AC165/12,IF(ISERROR(-PMT(AC165/12,Inputs!$B$20+1-A165-Inputs!$B$24,S165)),0,-PMT(AC165/12,Inputs!$B$20+1-A165-Inputs!$B$24,S165)+IF(A165=Inputs!$B$21-Inputs!$B$24,AC165+PMT(AC165/12,Inputs!$B$20+1-A165-Inputs!$B$24,S165)+(S165*AC165/12),0))))</f>
        <v/>
      </c>
      <c r="X165" s="3">
        <f>S165*(AC165*C165)</f>
        <v/>
      </c>
      <c r="Y165" s="11">
        <f>W165-X165</f>
        <v/>
      </c>
      <c r="Z165" s="19">
        <f>VLOOKUP(A165,Curves!$B$20:'Curves'!$D$32,3)</f>
        <v/>
      </c>
      <c r="AA165" s="35">
        <f>MIN(S165,S165*(1-(1-Z165)^(1/12)))</f>
        <v/>
      </c>
      <c r="AB165" s="3">
        <f>(N165-P165)*IFERROR((1-U165/U164),0)</f>
        <v/>
      </c>
      <c r="AC165" s="36">
        <f>Inputs!$B$16</f>
        <v/>
      </c>
      <c r="AD165" s="3">
        <f>AC165*C165*(N165-P165)</f>
        <v/>
      </c>
      <c r="AE165" s="11">
        <f>X165+Y165+AA165+Q165</f>
        <v/>
      </c>
      <c r="AF165" s="11">
        <f>X165+V165+AA165+Q165</f>
        <v/>
      </c>
      <c r="AG165" s="19">
        <f>AE165/Inputs!$B$13</f>
        <v/>
      </c>
      <c r="AH165" s="35">
        <f>N165-AA165-AB165-P165</f>
        <v/>
      </c>
      <c r="AJ165" s="19">
        <f>AJ164/(1+(Inputs!$B$19)*C164)</f>
        <v/>
      </c>
      <c r="AK165" s="19">
        <f>AG165*AJ165</f>
        <v/>
      </c>
    </row>
    <row r="166" ht="13" customHeight="1" s="53">
      <c r="A166" s="3">
        <f>A165+1</f>
        <v/>
      </c>
      <c r="B166" s="37">
        <f>EDATE(B165, 1)</f>
        <v/>
      </c>
      <c r="C166" s="3">
        <f>C165</f>
        <v/>
      </c>
      <c r="F166" s="3">
        <f>K165</f>
        <v/>
      </c>
      <c r="G166" s="3">
        <f>IF(Inputs!$B$15="Fixed",G165, "Not Implemented Yet")</f>
        <v/>
      </c>
      <c r="H166" s="3">
        <f>IF(Inputs!$B$15="Fixed", IF(K165&gt;H165, -PMT(G166*C166, 360/Inputs!$D$6, Inputs!$B$13), 0), "NOT AVALABLE RN")</f>
        <v/>
      </c>
      <c r="I166" s="3">
        <f>C166*F166*G166</f>
        <v/>
      </c>
      <c r="J166" s="3">
        <f>H166-I166</f>
        <v/>
      </c>
      <c r="K166" s="3">
        <f>K165-J166</f>
        <v/>
      </c>
      <c r="N166" s="35">
        <f>AH165</f>
        <v/>
      </c>
      <c r="O166" s="19">
        <f>VLOOKUP(A166,Curves!$B$3:'Curves'!$D$15,3)/(VLOOKUP(A166,Curves!$B$3:'Curves'!$D$15,2)-(VLOOKUP(A166,Curves!$B$3:'Curves'!$D$15,1)-1))</f>
        <v/>
      </c>
      <c r="P166" s="35">
        <f>MIN(N166,(O166*Inputs!$B$35)*$N$5)</f>
        <v/>
      </c>
      <c r="Q166" s="3">
        <f>IF(ISERROR(Inputs!$B$32*OFFSET(P166,-Inputs!$B$33,0)),0,Inputs!$B$32*OFFSET(P166,-Inputs!$B$33,0))</f>
        <v/>
      </c>
      <c r="R166" s="3">
        <f>IF(ISERROR((1-Inputs!$B$32)*OFFSET(P166,-Inputs!$B$33,0)),0,(1-Inputs!$B$32)*OFFSET(P166,-Inputs!$B$33,0))</f>
        <v/>
      </c>
      <c r="S166" s="35">
        <f>N166-P166</f>
        <v/>
      </c>
      <c r="T166" s="19">
        <f>S166/Inputs!$B$13</f>
        <v/>
      </c>
      <c r="U166" s="19">
        <f>K166/$K$4</f>
        <v/>
      </c>
      <c r="V166" s="11">
        <f>-PMT(AC166*C166,Inputs!$B$20-A166+1,S166)-X166</f>
        <v/>
      </c>
      <c r="W166" s="11">
        <f>IF(A166&lt;Inputs!$B$23-Inputs!$B$24,0,IF(A166&lt;Inputs!$B$22-Inputs!$B$24,S166*AC166/12,IF(ISERROR(-PMT(AC166/12,Inputs!$B$20+1-A166-Inputs!$B$24,S166)),0,-PMT(AC166/12,Inputs!$B$20+1-A166-Inputs!$B$24,S166)+IF(A166=Inputs!$B$21-Inputs!$B$24,AC166+PMT(AC166/12,Inputs!$B$20+1-A166-Inputs!$B$24,S166)+(S166*AC166/12),0))))</f>
        <v/>
      </c>
      <c r="X166" s="3">
        <f>S166*(AC166*C166)</f>
        <v/>
      </c>
      <c r="Y166" s="11">
        <f>W166-X166</f>
        <v/>
      </c>
      <c r="Z166" s="19">
        <f>VLOOKUP(A166,Curves!$B$20:'Curves'!$D$32,3)</f>
        <v/>
      </c>
      <c r="AA166" s="35">
        <f>MIN(S166,S166*(1-(1-Z166)^(1/12)))</f>
        <v/>
      </c>
      <c r="AB166" s="3">
        <f>(N166-P166)*IFERROR((1-U166/U165),0)</f>
        <v/>
      </c>
      <c r="AC166" s="36">
        <f>Inputs!$B$16</f>
        <v/>
      </c>
      <c r="AD166" s="3">
        <f>AC166*C166*(N166-P166)</f>
        <v/>
      </c>
      <c r="AE166" s="11">
        <f>X166+Y166+AA166+Q166</f>
        <v/>
      </c>
      <c r="AF166" s="11">
        <f>X166+V166+AA166+Q166</f>
        <v/>
      </c>
      <c r="AG166" s="19">
        <f>AE166/Inputs!$B$13</f>
        <v/>
      </c>
      <c r="AH166" s="35">
        <f>N166-AA166-AB166-P166</f>
        <v/>
      </c>
      <c r="AJ166" s="19">
        <f>AJ165/(1+(Inputs!$B$19)*C165)</f>
        <v/>
      </c>
      <c r="AK166" s="19">
        <f>AG166*AJ166</f>
        <v/>
      </c>
    </row>
    <row r="167" ht="13" customHeight="1" s="53">
      <c r="A167" s="3">
        <f>A166+1</f>
        <v/>
      </c>
      <c r="B167" s="37">
        <f>EDATE(B166, 1)</f>
        <v/>
      </c>
      <c r="C167" s="3">
        <f>C166</f>
        <v/>
      </c>
      <c r="F167" s="3">
        <f>K166</f>
        <v/>
      </c>
      <c r="G167" s="3">
        <f>IF(Inputs!$B$15="Fixed",G166, "Not Implemented Yet")</f>
        <v/>
      </c>
      <c r="H167" s="3">
        <f>IF(Inputs!$B$15="Fixed", IF(K166&gt;H166, -PMT(G167*C167, 360/Inputs!$D$6, Inputs!$B$13), 0), "NOT AVALABLE RN")</f>
        <v/>
      </c>
      <c r="I167" s="3">
        <f>C167*F167*G167</f>
        <v/>
      </c>
      <c r="J167" s="3">
        <f>H167-I167</f>
        <v/>
      </c>
      <c r="K167" s="3">
        <f>K166-J167</f>
        <v/>
      </c>
      <c r="N167" s="35">
        <f>AH166</f>
        <v/>
      </c>
      <c r="O167" s="19">
        <f>VLOOKUP(A167,Curves!$B$3:'Curves'!$D$15,3)/(VLOOKUP(A167,Curves!$B$3:'Curves'!$D$15,2)-(VLOOKUP(A167,Curves!$B$3:'Curves'!$D$15,1)-1))</f>
        <v/>
      </c>
      <c r="P167" s="35">
        <f>MIN(N167,(O167*Inputs!$B$35)*$N$5)</f>
        <v/>
      </c>
      <c r="Q167" s="3">
        <f>IF(ISERROR(Inputs!$B$32*OFFSET(P167,-Inputs!$B$33,0)),0,Inputs!$B$32*OFFSET(P167,-Inputs!$B$33,0))</f>
        <v/>
      </c>
      <c r="R167" s="3">
        <f>IF(ISERROR((1-Inputs!$B$32)*OFFSET(P167,-Inputs!$B$33,0)),0,(1-Inputs!$B$32)*OFFSET(P167,-Inputs!$B$33,0))</f>
        <v/>
      </c>
      <c r="S167" s="35">
        <f>N167-P167</f>
        <v/>
      </c>
      <c r="T167" s="19">
        <f>S167/Inputs!$B$13</f>
        <v/>
      </c>
      <c r="U167" s="19">
        <f>K167/$K$4</f>
        <v/>
      </c>
      <c r="V167" s="11">
        <f>-PMT(AC167*C167,Inputs!$B$20-A167+1,S167)-X167</f>
        <v/>
      </c>
      <c r="W167" s="11">
        <f>IF(A167&lt;Inputs!$B$23-Inputs!$B$24,0,IF(A167&lt;Inputs!$B$22-Inputs!$B$24,S167*AC167/12,IF(ISERROR(-PMT(AC167/12,Inputs!$B$20+1-A167-Inputs!$B$24,S167)),0,-PMT(AC167/12,Inputs!$B$20+1-A167-Inputs!$B$24,S167)+IF(A167=Inputs!$B$21-Inputs!$B$24,AC167+PMT(AC167/12,Inputs!$B$20+1-A167-Inputs!$B$24,S167)+(S167*AC167/12),0))))</f>
        <v/>
      </c>
      <c r="X167" s="3">
        <f>S167*(AC167*C167)</f>
        <v/>
      </c>
      <c r="Y167" s="11">
        <f>W167-X167</f>
        <v/>
      </c>
      <c r="Z167" s="19">
        <f>VLOOKUP(A167,Curves!$B$20:'Curves'!$D$32,3)</f>
        <v/>
      </c>
      <c r="AA167" s="35">
        <f>MIN(S167,S167*(1-(1-Z167)^(1/12)))</f>
        <v/>
      </c>
      <c r="AB167" s="3">
        <f>(N167-P167)*IFERROR((1-U167/U166),0)</f>
        <v/>
      </c>
      <c r="AC167" s="36">
        <f>Inputs!$B$16</f>
        <v/>
      </c>
      <c r="AD167" s="3">
        <f>AC167*C167*(N167-P167)</f>
        <v/>
      </c>
      <c r="AE167" s="11">
        <f>X167+Y167+AA167+Q167</f>
        <v/>
      </c>
      <c r="AF167" s="11">
        <f>X167+V167+AA167+Q167</f>
        <v/>
      </c>
      <c r="AG167" s="19">
        <f>AE167/Inputs!$B$13</f>
        <v/>
      </c>
      <c r="AH167" s="35">
        <f>N167-AA167-AB167-P167</f>
        <v/>
      </c>
      <c r="AJ167" s="19">
        <f>AJ166/(1+(Inputs!$B$19)*C166)</f>
        <v/>
      </c>
      <c r="AK167" s="19">
        <f>AG167*AJ167</f>
        <v/>
      </c>
    </row>
    <row r="168" ht="13" customHeight="1" s="53">
      <c r="A168" s="3">
        <f>A167+1</f>
        <v/>
      </c>
      <c r="B168" s="37">
        <f>EDATE(B167, 1)</f>
        <v/>
      </c>
      <c r="C168" s="3">
        <f>C167</f>
        <v/>
      </c>
      <c r="F168" s="3">
        <f>K167</f>
        <v/>
      </c>
      <c r="G168" s="3">
        <f>IF(Inputs!$B$15="Fixed",G167, "Not Implemented Yet")</f>
        <v/>
      </c>
      <c r="H168" s="3">
        <f>IF(Inputs!$B$15="Fixed", IF(K167&gt;H167, -PMT(G168*C168, 360/Inputs!$D$6, Inputs!$B$13), 0), "NOT AVALABLE RN")</f>
        <v/>
      </c>
      <c r="I168" s="3">
        <f>C168*F168*G168</f>
        <v/>
      </c>
      <c r="J168" s="3">
        <f>H168-I168</f>
        <v/>
      </c>
      <c r="K168" s="3">
        <f>K167-J168</f>
        <v/>
      </c>
      <c r="N168" s="35">
        <f>AH167</f>
        <v/>
      </c>
      <c r="O168" s="19">
        <f>VLOOKUP(A168,Curves!$B$3:'Curves'!$D$15,3)/(VLOOKUP(A168,Curves!$B$3:'Curves'!$D$15,2)-(VLOOKUP(A168,Curves!$B$3:'Curves'!$D$15,1)-1))</f>
        <v/>
      </c>
      <c r="P168" s="35">
        <f>MIN(N168,(O168*Inputs!$B$35)*$N$5)</f>
        <v/>
      </c>
      <c r="Q168" s="3">
        <f>IF(ISERROR(Inputs!$B$32*OFFSET(P168,-Inputs!$B$33,0)),0,Inputs!$B$32*OFFSET(P168,-Inputs!$B$33,0))</f>
        <v/>
      </c>
      <c r="R168" s="3">
        <f>IF(ISERROR((1-Inputs!$B$32)*OFFSET(P168,-Inputs!$B$33,0)),0,(1-Inputs!$B$32)*OFFSET(P168,-Inputs!$B$33,0))</f>
        <v/>
      </c>
      <c r="S168" s="35">
        <f>N168-P168</f>
        <v/>
      </c>
      <c r="T168" s="19">
        <f>S168/Inputs!$B$13</f>
        <v/>
      </c>
      <c r="U168" s="19">
        <f>K168/$K$4</f>
        <v/>
      </c>
      <c r="V168" s="11">
        <f>-PMT(AC168*C168,Inputs!$B$20-A168+1,S168)-X168</f>
        <v/>
      </c>
      <c r="W168" s="11">
        <f>IF(A168&lt;Inputs!$B$23-Inputs!$B$24,0,IF(A168&lt;Inputs!$B$22-Inputs!$B$24,S168*AC168/12,IF(ISERROR(-PMT(AC168/12,Inputs!$B$20+1-A168-Inputs!$B$24,S168)),0,-PMT(AC168/12,Inputs!$B$20+1-A168-Inputs!$B$24,S168)+IF(A168=Inputs!$B$21-Inputs!$B$24,AC168+PMT(AC168/12,Inputs!$B$20+1-A168-Inputs!$B$24,S168)+(S168*AC168/12),0))))</f>
        <v/>
      </c>
      <c r="X168" s="3">
        <f>S168*(AC168*C168)</f>
        <v/>
      </c>
      <c r="Y168" s="11">
        <f>W168-X168</f>
        <v/>
      </c>
      <c r="Z168" s="19">
        <f>VLOOKUP(A168,Curves!$B$20:'Curves'!$D$32,3)</f>
        <v/>
      </c>
      <c r="AA168" s="35">
        <f>MIN(S168,S168*(1-(1-Z168)^(1/12)))</f>
        <v/>
      </c>
      <c r="AB168" s="3">
        <f>(N168-P168)*IFERROR((1-U168/U167),0)</f>
        <v/>
      </c>
      <c r="AC168" s="36">
        <f>Inputs!$B$16</f>
        <v/>
      </c>
      <c r="AD168" s="3">
        <f>AC168*C168*(N168-P168)</f>
        <v/>
      </c>
      <c r="AE168" s="11">
        <f>X168+Y168+AA168+Q168</f>
        <v/>
      </c>
      <c r="AF168" s="11">
        <f>X168+V168+AA168+Q168</f>
        <v/>
      </c>
      <c r="AG168" s="19">
        <f>AE168/Inputs!$B$13</f>
        <v/>
      </c>
      <c r="AH168" s="35">
        <f>N168-AA168-AB168-P168</f>
        <v/>
      </c>
      <c r="AJ168" s="19">
        <f>AJ167/(1+(Inputs!$B$19)*C167)</f>
        <v/>
      </c>
      <c r="AK168" s="19">
        <f>AG168*AJ168</f>
        <v/>
      </c>
    </row>
    <row r="169" ht="13" customHeight="1" s="53">
      <c r="A169" s="3">
        <f>A168+1</f>
        <v/>
      </c>
      <c r="B169" s="37">
        <f>EDATE(B168, 1)</f>
        <v/>
      </c>
      <c r="C169" s="3">
        <f>C168</f>
        <v/>
      </c>
      <c r="F169" s="3">
        <f>K168</f>
        <v/>
      </c>
      <c r="G169" s="3">
        <f>IF(Inputs!$B$15="Fixed",G168, "Not Implemented Yet")</f>
        <v/>
      </c>
      <c r="H169" s="3">
        <f>IF(Inputs!$B$15="Fixed", IF(K168&gt;H168, -PMT(G169*C169, 360/Inputs!$D$6, Inputs!$B$13), 0), "NOT AVALABLE RN")</f>
        <v/>
      </c>
      <c r="I169" s="3">
        <f>C169*F169*G169</f>
        <v/>
      </c>
      <c r="J169" s="3">
        <f>H169-I169</f>
        <v/>
      </c>
      <c r="K169" s="3">
        <f>K168-J169</f>
        <v/>
      </c>
      <c r="N169" s="35">
        <f>AH168</f>
        <v/>
      </c>
      <c r="O169" s="19">
        <f>VLOOKUP(A169,Curves!$B$3:'Curves'!$D$15,3)/(VLOOKUP(A169,Curves!$B$3:'Curves'!$D$15,2)-(VLOOKUP(A169,Curves!$B$3:'Curves'!$D$15,1)-1))</f>
        <v/>
      </c>
      <c r="P169" s="35">
        <f>MIN(N169,(O169*Inputs!$B$35)*$N$5)</f>
        <v/>
      </c>
      <c r="Q169" s="3">
        <f>IF(ISERROR(Inputs!$B$32*OFFSET(P169,-Inputs!$B$33,0)),0,Inputs!$B$32*OFFSET(P169,-Inputs!$B$33,0))</f>
        <v/>
      </c>
      <c r="R169" s="3">
        <f>IF(ISERROR((1-Inputs!$B$32)*OFFSET(P169,-Inputs!$B$33,0)),0,(1-Inputs!$B$32)*OFFSET(P169,-Inputs!$B$33,0))</f>
        <v/>
      </c>
      <c r="S169" s="35">
        <f>N169-P169</f>
        <v/>
      </c>
      <c r="T169" s="19">
        <f>S169/Inputs!$B$13</f>
        <v/>
      </c>
      <c r="U169" s="19">
        <f>K169/$K$4</f>
        <v/>
      </c>
      <c r="V169" s="11">
        <f>-PMT(AC169*C169,Inputs!$B$20-A169+1,S169)-X169</f>
        <v/>
      </c>
      <c r="W169" s="11">
        <f>IF(A169&lt;Inputs!$B$23-Inputs!$B$24,0,IF(A169&lt;Inputs!$B$22-Inputs!$B$24,S169*AC169/12,IF(ISERROR(-PMT(AC169/12,Inputs!$B$20+1-A169-Inputs!$B$24,S169)),0,-PMT(AC169/12,Inputs!$B$20+1-A169-Inputs!$B$24,S169)+IF(A169=Inputs!$B$21-Inputs!$B$24,AC169+PMT(AC169/12,Inputs!$B$20+1-A169-Inputs!$B$24,S169)+(S169*AC169/12),0))))</f>
        <v/>
      </c>
      <c r="X169" s="3">
        <f>S169*(AC169*C169)</f>
        <v/>
      </c>
      <c r="Y169" s="11">
        <f>W169-X169</f>
        <v/>
      </c>
      <c r="Z169" s="19">
        <f>VLOOKUP(A169,Curves!$B$20:'Curves'!$D$32,3)</f>
        <v/>
      </c>
      <c r="AA169" s="35">
        <f>MIN(S169,S169*(1-(1-Z169)^(1/12)))</f>
        <v/>
      </c>
      <c r="AB169" s="3">
        <f>(N169-P169)*IFERROR((1-U169/U168),0)</f>
        <v/>
      </c>
      <c r="AC169" s="36">
        <f>Inputs!$B$16</f>
        <v/>
      </c>
      <c r="AD169" s="3">
        <f>AC169*C169*(N169-P169)</f>
        <v/>
      </c>
      <c r="AE169" s="11">
        <f>X169+Y169+AA169+Q169</f>
        <v/>
      </c>
      <c r="AF169" s="11">
        <f>X169+V169+AA169+Q169</f>
        <v/>
      </c>
      <c r="AG169" s="19">
        <f>AE169/Inputs!$B$13</f>
        <v/>
      </c>
      <c r="AH169" s="35">
        <f>N169-AA169-AB169-P169</f>
        <v/>
      </c>
      <c r="AJ169" s="19">
        <f>AJ168/(1+(Inputs!$B$19)*C168)</f>
        <v/>
      </c>
      <c r="AK169" s="19">
        <f>AG169*AJ169</f>
        <v/>
      </c>
    </row>
    <row r="170" ht="13" customHeight="1" s="53">
      <c r="A170" s="3">
        <f>A169+1</f>
        <v/>
      </c>
      <c r="B170" s="37">
        <f>EDATE(B169, 1)</f>
        <v/>
      </c>
      <c r="C170" s="3">
        <f>C169</f>
        <v/>
      </c>
      <c r="F170" s="3">
        <f>K169</f>
        <v/>
      </c>
      <c r="G170" s="3">
        <f>IF(Inputs!$B$15="Fixed",G169, "Not Implemented Yet")</f>
        <v/>
      </c>
      <c r="H170" s="3">
        <f>IF(Inputs!$B$15="Fixed", IF(K169&gt;H169, -PMT(G170*C170, 360/Inputs!$D$6, Inputs!$B$13), 0), "NOT AVALABLE RN")</f>
        <v/>
      </c>
      <c r="I170" s="3">
        <f>C170*F170*G170</f>
        <v/>
      </c>
      <c r="J170" s="3">
        <f>H170-I170</f>
        <v/>
      </c>
      <c r="K170" s="3">
        <f>K169-J170</f>
        <v/>
      </c>
      <c r="N170" s="35">
        <f>AH169</f>
        <v/>
      </c>
      <c r="O170" s="19">
        <f>VLOOKUP(A170,Curves!$B$3:'Curves'!$D$15,3)/(VLOOKUP(A170,Curves!$B$3:'Curves'!$D$15,2)-(VLOOKUP(A170,Curves!$B$3:'Curves'!$D$15,1)-1))</f>
        <v/>
      </c>
      <c r="P170" s="35">
        <f>MIN(N170,(O170*Inputs!$B$35)*$N$5)</f>
        <v/>
      </c>
      <c r="Q170" s="3">
        <f>IF(ISERROR(Inputs!$B$32*OFFSET(P170,-Inputs!$B$33,0)),0,Inputs!$B$32*OFFSET(P170,-Inputs!$B$33,0))</f>
        <v/>
      </c>
      <c r="R170" s="3">
        <f>IF(ISERROR((1-Inputs!$B$32)*OFFSET(P170,-Inputs!$B$33,0)),0,(1-Inputs!$B$32)*OFFSET(P170,-Inputs!$B$33,0))</f>
        <v/>
      </c>
      <c r="S170" s="35">
        <f>N170-P170</f>
        <v/>
      </c>
      <c r="T170" s="19">
        <f>S170/Inputs!$B$13</f>
        <v/>
      </c>
      <c r="U170" s="19">
        <f>K170/$K$4</f>
        <v/>
      </c>
      <c r="V170" s="11">
        <f>-PMT(AC170*C170,Inputs!$B$20-A170+1,S170)-X170</f>
        <v/>
      </c>
      <c r="W170" s="11">
        <f>IF(A170&lt;Inputs!$B$23-Inputs!$B$24,0,IF(A170&lt;Inputs!$B$22-Inputs!$B$24,S170*AC170/12,IF(ISERROR(-PMT(AC170/12,Inputs!$B$20+1-A170-Inputs!$B$24,S170)),0,-PMT(AC170/12,Inputs!$B$20+1-A170-Inputs!$B$24,S170)+IF(A170=Inputs!$B$21-Inputs!$B$24,AC170+PMT(AC170/12,Inputs!$B$20+1-A170-Inputs!$B$24,S170)+(S170*AC170/12),0))))</f>
        <v/>
      </c>
      <c r="X170" s="3">
        <f>S170*(AC170*C170)</f>
        <v/>
      </c>
      <c r="Y170" s="11">
        <f>W170-X170</f>
        <v/>
      </c>
      <c r="Z170" s="19">
        <f>VLOOKUP(A170,Curves!$B$20:'Curves'!$D$32,3)</f>
        <v/>
      </c>
      <c r="AA170" s="35">
        <f>MIN(S170,S170*(1-(1-Z170)^(1/12)))</f>
        <v/>
      </c>
      <c r="AB170" s="3">
        <f>(N170-P170)*IFERROR((1-U170/U169),0)</f>
        <v/>
      </c>
      <c r="AC170" s="36">
        <f>Inputs!$B$16</f>
        <v/>
      </c>
      <c r="AD170" s="3">
        <f>AC170*C170*(N170-P170)</f>
        <v/>
      </c>
      <c r="AE170" s="11">
        <f>X170+Y170+AA170+Q170</f>
        <v/>
      </c>
      <c r="AF170" s="11">
        <f>X170+V170+AA170+Q170</f>
        <v/>
      </c>
      <c r="AG170" s="19">
        <f>AE170/Inputs!$B$13</f>
        <v/>
      </c>
      <c r="AH170" s="35">
        <f>N170-AA170-AB170-P170</f>
        <v/>
      </c>
      <c r="AJ170" s="19">
        <f>AJ169/(1+(Inputs!$B$19)*C169)</f>
        <v/>
      </c>
      <c r="AK170" s="19">
        <f>AG170*AJ170</f>
        <v/>
      </c>
    </row>
    <row r="171" ht="13" customHeight="1" s="53">
      <c r="A171" s="3">
        <f>A170+1</f>
        <v/>
      </c>
      <c r="B171" s="37">
        <f>EDATE(B170, 1)</f>
        <v/>
      </c>
      <c r="C171" s="3">
        <f>C170</f>
        <v/>
      </c>
      <c r="F171" s="3">
        <f>K170</f>
        <v/>
      </c>
      <c r="G171" s="3">
        <f>IF(Inputs!$B$15="Fixed",G170, "Not Implemented Yet")</f>
        <v/>
      </c>
      <c r="H171" s="3">
        <f>IF(Inputs!$B$15="Fixed", IF(K170&gt;H170, -PMT(G171*C171, 360/Inputs!$D$6, Inputs!$B$13), 0), "NOT AVALABLE RN")</f>
        <v/>
      </c>
      <c r="I171" s="3">
        <f>C171*F171*G171</f>
        <v/>
      </c>
      <c r="J171" s="3">
        <f>H171-I171</f>
        <v/>
      </c>
      <c r="K171" s="3">
        <f>K170-J171</f>
        <v/>
      </c>
      <c r="N171" s="35">
        <f>AH170</f>
        <v/>
      </c>
      <c r="O171" s="19">
        <f>VLOOKUP(A171,Curves!$B$3:'Curves'!$D$15,3)/(VLOOKUP(A171,Curves!$B$3:'Curves'!$D$15,2)-(VLOOKUP(A171,Curves!$B$3:'Curves'!$D$15,1)-1))</f>
        <v/>
      </c>
      <c r="P171" s="35">
        <f>MIN(N171,(O171*Inputs!$B$35)*$N$5)</f>
        <v/>
      </c>
      <c r="Q171" s="3">
        <f>IF(ISERROR(Inputs!$B$32*OFFSET(P171,-Inputs!$B$33,0)),0,Inputs!$B$32*OFFSET(P171,-Inputs!$B$33,0))</f>
        <v/>
      </c>
      <c r="R171" s="3">
        <f>IF(ISERROR((1-Inputs!$B$32)*OFFSET(P171,-Inputs!$B$33,0)),0,(1-Inputs!$B$32)*OFFSET(P171,-Inputs!$B$33,0))</f>
        <v/>
      </c>
      <c r="S171" s="35">
        <f>N171-P171</f>
        <v/>
      </c>
      <c r="T171" s="19">
        <f>S171/Inputs!$B$13</f>
        <v/>
      </c>
      <c r="U171" s="19">
        <f>K171/$K$4</f>
        <v/>
      </c>
      <c r="V171" s="11">
        <f>-PMT(AC171*C171,Inputs!$B$20-A171+1,S171)-X171</f>
        <v/>
      </c>
      <c r="W171" s="11">
        <f>IF(A171&lt;Inputs!$B$23-Inputs!$B$24,0,IF(A171&lt;Inputs!$B$22-Inputs!$B$24,S171*AC171/12,IF(ISERROR(-PMT(AC171/12,Inputs!$B$20+1-A171-Inputs!$B$24,S171)),0,-PMT(AC171/12,Inputs!$B$20+1-A171-Inputs!$B$24,S171)+IF(A171=Inputs!$B$21-Inputs!$B$24,AC171+PMT(AC171/12,Inputs!$B$20+1-A171-Inputs!$B$24,S171)+(S171*AC171/12),0))))</f>
        <v/>
      </c>
      <c r="X171" s="3">
        <f>S171*(AC171*C171)</f>
        <v/>
      </c>
      <c r="Y171" s="11">
        <f>W171-X171</f>
        <v/>
      </c>
      <c r="Z171" s="19">
        <f>VLOOKUP(A171,Curves!$B$20:'Curves'!$D$32,3)</f>
        <v/>
      </c>
      <c r="AA171" s="35">
        <f>MIN(S171,S171*(1-(1-Z171)^(1/12)))</f>
        <v/>
      </c>
      <c r="AB171" s="3">
        <f>(N171-P171)*IFERROR((1-U171/U170),0)</f>
        <v/>
      </c>
      <c r="AC171" s="36">
        <f>Inputs!$B$16</f>
        <v/>
      </c>
      <c r="AD171" s="3">
        <f>AC171*C171*(N171-P171)</f>
        <v/>
      </c>
      <c r="AE171" s="11">
        <f>X171+Y171+AA171+Q171</f>
        <v/>
      </c>
      <c r="AF171" s="11">
        <f>X171+V171+AA171+Q171</f>
        <v/>
      </c>
      <c r="AG171" s="19">
        <f>AE171/Inputs!$B$13</f>
        <v/>
      </c>
      <c r="AH171" s="35">
        <f>N171-AA171-AB171-P171</f>
        <v/>
      </c>
      <c r="AJ171" s="19">
        <f>AJ170/(1+(Inputs!$B$19)*C170)</f>
        <v/>
      </c>
      <c r="AK171" s="19">
        <f>AG171*AJ171</f>
        <v/>
      </c>
    </row>
    <row r="172" ht="13" customHeight="1" s="53">
      <c r="A172" s="3">
        <f>A171+1</f>
        <v/>
      </c>
      <c r="B172" s="37">
        <f>EDATE(B171, 1)</f>
        <v/>
      </c>
      <c r="C172" s="3">
        <f>C171</f>
        <v/>
      </c>
      <c r="F172" s="3">
        <f>K171</f>
        <v/>
      </c>
      <c r="G172" s="3">
        <f>IF(Inputs!$B$15="Fixed",G171, "Not Implemented Yet")</f>
        <v/>
      </c>
      <c r="H172" s="3">
        <f>IF(Inputs!$B$15="Fixed", IF(K171&gt;H171, -PMT(G172*C172, 360/Inputs!$D$6, Inputs!$B$13), 0), "NOT AVALABLE RN")</f>
        <v/>
      </c>
      <c r="I172" s="3">
        <f>C172*F172*G172</f>
        <v/>
      </c>
      <c r="J172" s="3">
        <f>H172-I172</f>
        <v/>
      </c>
      <c r="K172" s="3">
        <f>K171-J172</f>
        <v/>
      </c>
      <c r="N172" s="35">
        <f>AH171</f>
        <v/>
      </c>
      <c r="O172" s="19">
        <f>VLOOKUP(A172,Curves!$B$3:'Curves'!$D$15,3)/(VLOOKUP(A172,Curves!$B$3:'Curves'!$D$15,2)-(VLOOKUP(A172,Curves!$B$3:'Curves'!$D$15,1)-1))</f>
        <v/>
      </c>
      <c r="P172" s="35">
        <f>MIN(N172,(O172*Inputs!$B$35)*$N$5)</f>
        <v/>
      </c>
      <c r="Q172" s="3">
        <f>IF(ISERROR(Inputs!$B$32*OFFSET(P172,-Inputs!$B$33,0)),0,Inputs!$B$32*OFFSET(P172,-Inputs!$B$33,0))</f>
        <v/>
      </c>
      <c r="R172" s="3">
        <f>IF(ISERROR((1-Inputs!$B$32)*OFFSET(P172,-Inputs!$B$33,0)),0,(1-Inputs!$B$32)*OFFSET(P172,-Inputs!$B$33,0))</f>
        <v/>
      </c>
      <c r="S172" s="35">
        <f>N172-P172</f>
        <v/>
      </c>
      <c r="T172" s="19">
        <f>S172/Inputs!$B$13</f>
        <v/>
      </c>
      <c r="U172" s="19">
        <f>K172/$K$4</f>
        <v/>
      </c>
      <c r="V172" s="11">
        <f>-PMT(AC172*C172,Inputs!$B$20-A172+1,S172)-X172</f>
        <v/>
      </c>
      <c r="W172" s="11">
        <f>IF(A172&lt;Inputs!$B$23-Inputs!$B$24,0,IF(A172&lt;Inputs!$B$22-Inputs!$B$24,S172*AC172/12,IF(ISERROR(-PMT(AC172/12,Inputs!$B$20+1-A172-Inputs!$B$24,S172)),0,-PMT(AC172/12,Inputs!$B$20+1-A172-Inputs!$B$24,S172)+IF(A172=Inputs!$B$21-Inputs!$B$24,AC172+PMT(AC172/12,Inputs!$B$20+1-A172-Inputs!$B$24,S172)+(S172*AC172/12),0))))</f>
        <v/>
      </c>
      <c r="X172" s="3">
        <f>S172*(AC172*C172)</f>
        <v/>
      </c>
      <c r="Y172" s="11">
        <f>W172-X172</f>
        <v/>
      </c>
      <c r="Z172" s="19">
        <f>VLOOKUP(A172,Curves!$B$20:'Curves'!$D$32,3)</f>
        <v/>
      </c>
      <c r="AA172" s="35">
        <f>MIN(S172,S172*(1-(1-Z172)^(1/12)))</f>
        <v/>
      </c>
      <c r="AB172" s="3">
        <f>(N172-P172)*IFERROR((1-U172/U171),0)</f>
        <v/>
      </c>
      <c r="AC172" s="36">
        <f>Inputs!$B$16</f>
        <v/>
      </c>
      <c r="AD172" s="3">
        <f>AC172*C172*(N172-P172)</f>
        <v/>
      </c>
      <c r="AE172" s="11">
        <f>X172+Y172+AA172+Q172</f>
        <v/>
      </c>
      <c r="AF172" s="11">
        <f>X172+V172+AA172+Q172</f>
        <v/>
      </c>
      <c r="AG172" s="19">
        <f>AE172/Inputs!$B$13</f>
        <v/>
      </c>
      <c r="AH172" s="35">
        <f>N172-AA172-AB172-P172</f>
        <v/>
      </c>
      <c r="AJ172" s="19">
        <f>AJ171/(1+(Inputs!$B$19)*C171)</f>
        <v/>
      </c>
      <c r="AK172" s="19">
        <f>AG172*AJ172</f>
        <v/>
      </c>
    </row>
    <row r="173" ht="13" customHeight="1" s="53">
      <c r="A173" s="3">
        <f>A172+1</f>
        <v/>
      </c>
      <c r="B173" s="37">
        <f>EDATE(B172, 1)</f>
        <v/>
      </c>
      <c r="C173" s="3">
        <f>C172</f>
        <v/>
      </c>
      <c r="F173" s="3">
        <f>K172</f>
        <v/>
      </c>
      <c r="G173" s="3">
        <f>IF(Inputs!$B$15="Fixed",G172, "Not Implemented Yet")</f>
        <v/>
      </c>
      <c r="H173" s="3">
        <f>IF(Inputs!$B$15="Fixed", IF(K172&gt;H172, -PMT(G173*C173, 360/Inputs!$D$6, Inputs!$B$13), 0), "NOT AVALABLE RN")</f>
        <v/>
      </c>
      <c r="I173" s="3">
        <f>C173*F173*G173</f>
        <v/>
      </c>
      <c r="J173" s="3">
        <f>H173-I173</f>
        <v/>
      </c>
      <c r="K173" s="3">
        <f>K172-J173</f>
        <v/>
      </c>
      <c r="N173" s="35">
        <f>AH172</f>
        <v/>
      </c>
      <c r="O173" s="19">
        <f>VLOOKUP(A173,Curves!$B$3:'Curves'!$D$15,3)/(VLOOKUP(A173,Curves!$B$3:'Curves'!$D$15,2)-(VLOOKUP(A173,Curves!$B$3:'Curves'!$D$15,1)-1))</f>
        <v/>
      </c>
      <c r="P173" s="35">
        <f>MIN(N173,(O173*Inputs!$B$35)*$N$5)</f>
        <v/>
      </c>
      <c r="Q173" s="3">
        <f>IF(ISERROR(Inputs!$B$32*OFFSET(P173,-Inputs!$B$33,0)),0,Inputs!$B$32*OFFSET(P173,-Inputs!$B$33,0))</f>
        <v/>
      </c>
      <c r="R173" s="3">
        <f>IF(ISERROR((1-Inputs!$B$32)*OFFSET(P173,-Inputs!$B$33,0)),0,(1-Inputs!$B$32)*OFFSET(P173,-Inputs!$B$33,0))</f>
        <v/>
      </c>
      <c r="S173" s="35">
        <f>N173-P173</f>
        <v/>
      </c>
      <c r="T173" s="19">
        <f>S173/Inputs!$B$13</f>
        <v/>
      </c>
      <c r="U173" s="19">
        <f>K173/$K$4</f>
        <v/>
      </c>
      <c r="V173" s="11">
        <f>-PMT(AC173*C173,Inputs!$B$20-A173+1,S173)-X173</f>
        <v/>
      </c>
      <c r="W173" s="11">
        <f>IF(A173&lt;Inputs!$B$23-Inputs!$B$24,0,IF(A173&lt;Inputs!$B$22-Inputs!$B$24,S173*AC173/12,IF(ISERROR(-PMT(AC173/12,Inputs!$B$20+1-A173-Inputs!$B$24,S173)),0,-PMT(AC173/12,Inputs!$B$20+1-A173-Inputs!$B$24,S173)+IF(A173=Inputs!$B$21-Inputs!$B$24,AC173+PMT(AC173/12,Inputs!$B$20+1-A173-Inputs!$B$24,S173)+(S173*AC173/12),0))))</f>
        <v/>
      </c>
      <c r="X173" s="3">
        <f>S173*(AC173*C173)</f>
        <v/>
      </c>
      <c r="Y173" s="11">
        <f>W173-X173</f>
        <v/>
      </c>
      <c r="Z173" s="19">
        <f>VLOOKUP(A173,Curves!$B$20:'Curves'!$D$32,3)</f>
        <v/>
      </c>
      <c r="AA173" s="35">
        <f>MIN(S173,S173*(1-(1-Z173)^(1/12)))</f>
        <v/>
      </c>
      <c r="AB173" s="3">
        <f>(N173-P173)*IFERROR((1-U173/U172),0)</f>
        <v/>
      </c>
      <c r="AC173" s="36">
        <f>Inputs!$B$16</f>
        <v/>
      </c>
      <c r="AD173" s="3">
        <f>AC173*C173*(N173-P173)</f>
        <v/>
      </c>
      <c r="AE173" s="11">
        <f>X173+Y173+AA173+Q173</f>
        <v/>
      </c>
      <c r="AF173" s="11">
        <f>X173+V173+AA173+Q173</f>
        <v/>
      </c>
      <c r="AG173" s="19">
        <f>AE173/Inputs!$B$13</f>
        <v/>
      </c>
      <c r="AH173" s="35">
        <f>N173-AA173-AB173-P173</f>
        <v/>
      </c>
      <c r="AJ173" s="19">
        <f>AJ172/(1+(Inputs!$B$19)*C172)</f>
        <v/>
      </c>
      <c r="AK173" s="19">
        <f>AG173*AJ173</f>
        <v/>
      </c>
    </row>
    <row r="174" ht="13" customHeight="1" s="53">
      <c r="A174" s="3">
        <f>A173+1</f>
        <v/>
      </c>
      <c r="B174" s="37">
        <f>EDATE(B173, 1)</f>
        <v/>
      </c>
      <c r="C174" s="3">
        <f>C173</f>
        <v/>
      </c>
      <c r="F174" s="3">
        <f>K173</f>
        <v/>
      </c>
      <c r="G174" s="3">
        <f>IF(Inputs!$B$15="Fixed",G173, "Not Implemented Yet")</f>
        <v/>
      </c>
      <c r="H174" s="3">
        <f>IF(Inputs!$B$15="Fixed", IF(K173&gt;H173, -PMT(G174*C174, 360/Inputs!$D$6, Inputs!$B$13), 0), "NOT AVALABLE RN")</f>
        <v/>
      </c>
      <c r="I174" s="3">
        <f>C174*F174*G174</f>
        <v/>
      </c>
      <c r="J174" s="3">
        <f>H174-I174</f>
        <v/>
      </c>
      <c r="K174" s="3">
        <f>K173-J174</f>
        <v/>
      </c>
      <c r="N174" s="35">
        <f>AH173</f>
        <v/>
      </c>
      <c r="O174" s="19">
        <f>VLOOKUP(A174,Curves!$B$3:'Curves'!$D$15,3)/(VLOOKUP(A174,Curves!$B$3:'Curves'!$D$15,2)-(VLOOKUP(A174,Curves!$B$3:'Curves'!$D$15,1)-1))</f>
        <v/>
      </c>
      <c r="P174" s="35">
        <f>MIN(N174,(O174*Inputs!$B$35)*$N$5)</f>
        <v/>
      </c>
      <c r="Q174" s="3">
        <f>IF(ISERROR(Inputs!$B$32*OFFSET(P174,-Inputs!$B$33,0)),0,Inputs!$B$32*OFFSET(P174,-Inputs!$B$33,0))</f>
        <v/>
      </c>
      <c r="R174" s="3">
        <f>IF(ISERROR((1-Inputs!$B$32)*OFFSET(P174,-Inputs!$B$33,0)),0,(1-Inputs!$B$32)*OFFSET(P174,-Inputs!$B$33,0))</f>
        <v/>
      </c>
      <c r="S174" s="35">
        <f>N174-P174</f>
        <v/>
      </c>
      <c r="T174" s="19">
        <f>S174/Inputs!$B$13</f>
        <v/>
      </c>
      <c r="U174" s="19">
        <f>K174/$K$4</f>
        <v/>
      </c>
      <c r="V174" s="11">
        <f>-PMT(AC174*C174,Inputs!$B$20-A174+1,S174)-X174</f>
        <v/>
      </c>
      <c r="W174" s="11">
        <f>IF(A174&lt;Inputs!$B$23-Inputs!$B$24,0,IF(A174&lt;Inputs!$B$22-Inputs!$B$24,S174*AC174/12,IF(ISERROR(-PMT(AC174/12,Inputs!$B$20+1-A174-Inputs!$B$24,S174)),0,-PMT(AC174/12,Inputs!$B$20+1-A174-Inputs!$B$24,S174)+IF(A174=Inputs!$B$21-Inputs!$B$24,AC174+PMT(AC174/12,Inputs!$B$20+1-A174-Inputs!$B$24,S174)+(S174*AC174/12),0))))</f>
        <v/>
      </c>
      <c r="X174" s="3">
        <f>S174*(AC174*C174)</f>
        <v/>
      </c>
      <c r="Y174" s="11">
        <f>W174-X174</f>
        <v/>
      </c>
      <c r="Z174" s="19">
        <f>VLOOKUP(A174,Curves!$B$20:'Curves'!$D$32,3)</f>
        <v/>
      </c>
      <c r="AA174" s="35">
        <f>MIN(S174,S174*(1-(1-Z174)^(1/12)))</f>
        <v/>
      </c>
      <c r="AB174" s="3">
        <f>(N174-P174)*IFERROR((1-U174/U173),0)</f>
        <v/>
      </c>
      <c r="AC174" s="36">
        <f>Inputs!$B$16</f>
        <v/>
      </c>
      <c r="AD174" s="3">
        <f>AC174*C174*(N174-P174)</f>
        <v/>
      </c>
      <c r="AE174" s="11">
        <f>X174+Y174+AA174+Q174</f>
        <v/>
      </c>
      <c r="AF174" s="11">
        <f>X174+V174+AA174+Q174</f>
        <v/>
      </c>
      <c r="AG174" s="19">
        <f>AE174/Inputs!$B$13</f>
        <v/>
      </c>
      <c r="AH174" s="35">
        <f>N174-AA174-AB174-P174</f>
        <v/>
      </c>
      <c r="AJ174" s="19">
        <f>AJ173/(1+(Inputs!$B$19)*C173)</f>
        <v/>
      </c>
      <c r="AK174" s="19">
        <f>AG174*AJ174</f>
        <v/>
      </c>
    </row>
    <row r="175" ht="13" customHeight="1" s="53">
      <c r="A175" s="3">
        <f>A174+1</f>
        <v/>
      </c>
      <c r="B175" s="37">
        <f>EDATE(B174, 1)</f>
        <v/>
      </c>
      <c r="C175" s="3">
        <f>C174</f>
        <v/>
      </c>
      <c r="F175" s="3">
        <f>K174</f>
        <v/>
      </c>
      <c r="G175" s="3">
        <f>IF(Inputs!$B$15="Fixed",G174, "Not Implemented Yet")</f>
        <v/>
      </c>
      <c r="H175" s="3">
        <f>IF(Inputs!$B$15="Fixed", IF(K174&gt;H174, -PMT(G175*C175, 360/Inputs!$D$6, Inputs!$B$13), 0), "NOT AVALABLE RN")</f>
        <v/>
      </c>
      <c r="I175" s="3">
        <f>C175*F175*G175</f>
        <v/>
      </c>
      <c r="J175" s="3">
        <f>H175-I175</f>
        <v/>
      </c>
      <c r="K175" s="3">
        <f>K174-J175</f>
        <v/>
      </c>
      <c r="N175" s="35">
        <f>AH174</f>
        <v/>
      </c>
      <c r="O175" s="19">
        <f>VLOOKUP(A175,Curves!$B$3:'Curves'!$D$15,3)/(VLOOKUP(A175,Curves!$B$3:'Curves'!$D$15,2)-(VLOOKUP(A175,Curves!$B$3:'Curves'!$D$15,1)-1))</f>
        <v/>
      </c>
      <c r="P175" s="35">
        <f>MIN(N175,(O175*Inputs!$B$35)*$N$5)</f>
        <v/>
      </c>
      <c r="Q175" s="3">
        <f>IF(ISERROR(Inputs!$B$32*OFFSET(P175,-Inputs!$B$33,0)),0,Inputs!$B$32*OFFSET(P175,-Inputs!$B$33,0))</f>
        <v/>
      </c>
      <c r="R175" s="3">
        <f>IF(ISERROR((1-Inputs!$B$32)*OFFSET(P175,-Inputs!$B$33,0)),0,(1-Inputs!$B$32)*OFFSET(P175,-Inputs!$B$33,0))</f>
        <v/>
      </c>
      <c r="S175" s="35">
        <f>N175-P175</f>
        <v/>
      </c>
      <c r="T175" s="19">
        <f>S175/Inputs!$B$13</f>
        <v/>
      </c>
      <c r="U175" s="19">
        <f>K175/$K$4</f>
        <v/>
      </c>
      <c r="V175" s="11">
        <f>-PMT(AC175*C175,Inputs!$B$20-A175+1,S175)-X175</f>
        <v/>
      </c>
      <c r="W175" s="11">
        <f>IF(A175&lt;Inputs!$B$23-Inputs!$B$24,0,IF(A175&lt;Inputs!$B$22-Inputs!$B$24,S175*AC175/12,IF(ISERROR(-PMT(AC175/12,Inputs!$B$20+1-A175-Inputs!$B$24,S175)),0,-PMT(AC175/12,Inputs!$B$20+1-A175-Inputs!$B$24,S175)+IF(A175=Inputs!$B$21-Inputs!$B$24,AC175+PMT(AC175/12,Inputs!$B$20+1-A175-Inputs!$B$24,S175)+(S175*AC175/12),0))))</f>
        <v/>
      </c>
      <c r="X175" s="3">
        <f>S175*(AC175*C175)</f>
        <v/>
      </c>
      <c r="Y175" s="11">
        <f>W175-X175</f>
        <v/>
      </c>
      <c r="Z175" s="19">
        <f>VLOOKUP(A175,Curves!$B$20:'Curves'!$D$32,3)</f>
        <v/>
      </c>
      <c r="AA175" s="35">
        <f>MIN(S175,S175*(1-(1-Z175)^(1/12)))</f>
        <v/>
      </c>
      <c r="AB175" s="3">
        <f>(N175-P175)*IFERROR((1-U175/U174),0)</f>
        <v/>
      </c>
      <c r="AC175" s="36">
        <f>Inputs!$B$16</f>
        <v/>
      </c>
      <c r="AD175" s="3">
        <f>AC175*C175*(N175-P175)</f>
        <v/>
      </c>
      <c r="AE175" s="11">
        <f>X175+Y175+AA175+Q175</f>
        <v/>
      </c>
      <c r="AF175" s="11">
        <f>X175+V175+AA175+Q175</f>
        <v/>
      </c>
      <c r="AG175" s="19">
        <f>AE175/Inputs!$B$13</f>
        <v/>
      </c>
      <c r="AH175" s="35">
        <f>N175-AA175-AB175-P175</f>
        <v/>
      </c>
      <c r="AJ175" s="19">
        <f>AJ174/(1+(Inputs!$B$19)*C174)</f>
        <v/>
      </c>
      <c r="AK175" s="19">
        <f>AG175*AJ175</f>
        <v/>
      </c>
    </row>
    <row r="176" ht="13" customHeight="1" s="53">
      <c r="A176" s="3">
        <f>A175+1</f>
        <v/>
      </c>
      <c r="B176" s="37">
        <f>EDATE(B175, 1)</f>
        <v/>
      </c>
      <c r="C176" s="3">
        <f>C175</f>
        <v/>
      </c>
      <c r="F176" s="3">
        <f>K175</f>
        <v/>
      </c>
      <c r="G176" s="3">
        <f>IF(Inputs!$B$15="Fixed",G175, "Not Implemented Yet")</f>
        <v/>
      </c>
      <c r="H176" s="3">
        <f>IF(Inputs!$B$15="Fixed", IF(K175&gt;H175, -PMT(G176*C176, 360/Inputs!$D$6, Inputs!$B$13), 0), "NOT AVALABLE RN")</f>
        <v/>
      </c>
      <c r="I176" s="3">
        <f>C176*F176*G176</f>
        <v/>
      </c>
      <c r="J176" s="3">
        <f>H176-I176</f>
        <v/>
      </c>
      <c r="K176" s="3">
        <f>K175-J176</f>
        <v/>
      </c>
      <c r="N176" s="35">
        <f>AH175</f>
        <v/>
      </c>
      <c r="O176" s="19">
        <f>VLOOKUP(A176,Curves!$B$3:'Curves'!$D$15,3)/(VLOOKUP(A176,Curves!$B$3:'Curves'!$D$15,2)-(VLOOKUP(A176,Curves!$B$3:'Curves'!$D$15,1)-1))</f>
        <v/>
      </c>
      <c r="P176" s="35">
        <f>MIN(N176,(O176*Inputs!$B$35)*$N$5)</f>
        <v/>
      </c>
      <c r="Q176" s="3">
        <f>IF(ISERROR(Inputs!$B$32*OFFSET(P176,-Inputs!$B$33,0)),0,Inputs!$B$32*OFFSET(P176,-Inputs!$B$33,0))</f>
        <v/>
      </c>
      <c r="R176" s="3">
        <f>IF(ISERROR((1-Inputs!$B$32)*OFFSET(P176,-Inputs!$B$33,0)),0,(1-Inputs!$B$32)*OFFSET(P176,-Inputs!$B$33,0))</f>
        <v/>
      </c>
      <c r="S176" s="35">
        <f>N176-P176</f>
        <v/>
      </c>
      <c r="T176" s="19">
        <f>S176/Inputs!$B$13</f>
        <v/>
      </c>
      <c r="U176" s="19">
        <f>K176/$K$4</f>
        <v/>
      </c>
      <c r="V176" s="11">
        <f>-PMT(AC176*C176,Inputs!$B$20-A176+1,S176)-X176</f>
        <v/>
      </c>
      <c r="W176" s="11">
        <f>IF(A176&lt;Inputs!$B$23-Inputs!$B$24,0,IF(A176&lt;Inputs!$B$22-Inputs!$B$24,S176*AC176/12,IF(ISERROR(-PMT(AC176/12,Inputs!$B$20+1-A176-Inputs!$B$24,S176)),0,-PMT(AC176/12,Inputs!$B$20+1-A176-Inputs!$B$24,S176)+IF(A176=Inputs!$B$21-Inputs!$B$24,AC176+PMT(AC176/12,Inputs!$B$20+1-A176-Inputs!$B$24,S176)+(S176*AC176/12),0))))</f>
        <v/>
      </c>
      <c r="X176" s="3">
        <f>S176*(AC176*C176)</f>
        <v/>
      </c>
      <c r="Y176" s="11">
        <f>W176-X176</f>
        <v/>
      </c>
      <c r="Z176" s="19">
        <f>VLOOKUP(A176,Curves!$B$20:'Curves'!$D$32,3)</f>
        <v/>
      </c>
      <c r="AA176" s="35">
        <f>MIN(S176,S176*(1-(1-Z176)^(1/12)))</f>
        <v/>
      </c>
      <c r="AB176" s="3">
        <f>(N176-P176)*IFERROR((1-U176/U175),0)</f>
        <v/>
      </c>
      <c r="AC176" s="36">
        <f>Inputs!$B$16</f>
        <v/>
      </c>
      <c r="AD176" s="3">
        <f>AC176*C176*(N176-P176)</f>
        <v/>
      </c>
      <c r="AE176" s="11">
        <f>X176+Y176+AA176+Q176</f>
        <v/>
      </c>
      <c r="AF176" s="11">
        <f>X176+V176+AA176+Q176</f>
        <v/>
      </c>
      <c r="AG176" s="19">
        <f>AE176/Inputs!$B$13</f>
        <v/>
      </c>
      <c r="AH176" s="35">
        <f>N176-AA176-AB176-P176</f>
        <v/>
      </c>
      <c r="AJ176" s="19">
        <f>AJ175/(1+(Inputs!$B$19)*C175)</f>
        <v/>
      </c>
      <c r="AK176" s="19">
        <f>AG176*AJ176</f>
        <v/>
      </c>
    </row>
    <row r="177" ht="13" customHeight="1" s="53">
      <c r="A177" s="3">
        <f>A176+1</f>
        <v/>
      </c>
      <c r="B177" s="37">
        <f>EDATE(B176, 1)</f>
        <v/>
      </c>
      <c r="C177" s="3">
        <f>C176</f>
        <v/>
      </c>
      <c r="F177" s="3">
        <f>K176</f>
        <v/>
      </c>
      <c r="G177" s="3">
        <f>IF(Inputs!$B$15="Fixed",G176, "Not Implemented Yet")</f>
        <v/>
      </c>
      <c r="H177" s="3">
        <f>IF(Inputs!$B$15="Fixed", IF(K176&gt;H176, -PMT(G177*C177, 360/Inputs!$D$6, Inputs!$B$13), 0), "NOT AVALABLE RN")</f>
        <v/>
      </c>
      <c r="I177" s="3">
        <f>C177*F177*G177</f>
        <v/>
      </c>
      <c r="J177" s="3">
        <f>H177-I177</f>
        <v/>
      </c>
      <c r="K177" s="3">
        <f>K176-J177</f>
        <v/>
      </c>
      <c r="N177" s="35">
        <f>AH176</f>
        <v/>
      </c>
      <c r="O177" s="19">
        <f>VLOOKUP(A177,Curves!$B$3:'Curves'!$D$15,3)/(VLOOKUP(A177,Curves!$B$3:'Curves'!$D$15,2)-(VLOOKUP(A177,Curves!$B$3:'Curves'!$D$15,1)-1))</f>
        <v/>
      </c>
      <c r="P177" s="35">
        <f>MIN(N177,(O177*Inputs!$B$35)*$N$5)</f>
        <v/>
      </c>
      <c r="Q177" s="3">
        <f>IF(ISERROR(Inputs!$B$32*OFFSET(P177,-Inputs!$B$33,0)),0,Inputs!$B$32*OFFSET(P177,-Inputs!$B$33,0))</f>
        <v/>
      </c>
      <c r="R177" s="3">
        <f>IF(ISERROR((1-Inputs!$B$32)*OFFSET(P177,-Inputs!$B$33,0)),0,(1-Inputs!$B$32)*OFFSET(P177,-Inputs!$B$33,0))</f>
        <v/>
      </c>
      <c r="S177" s="35">
        <f>N177-P177</f>
        <v/>
      </c>
      <c r="T177" s="19">
        <f>S177/Inputs!$B$13</f>
        <v/>
      </c>
      <c r="U177" s="19">
        <f>K177/$K$4</f>
        <v/>
      </c>
      <c r="V177" s="11">
        <f>-PMT(AC177*C177,Inputs!$B$20-A177+1,S177)-X177</f>
        <v/>
      </c>
      <c r="W177" s="11">
        <f>IF(A177&lt;Inputs!$B$23-Inputs!$B$24,0,IF(A177&lt;Inputs!$B$22-Inputs!$B$24,S177*AC177/12,IF(ISERROR(-PMT(AC177/12,Inputs!$B$20+1-A177-Inputs!$B$24,S177)),0,-PMT(AC177/12,Inputs!$B$20+1-A177-Inputs!$B$24,S177)+IF(A177=Inputs!$B$21-Inputs!$B$24,AC177+PMT(AC177/12,Inputs!$B$20+1-A177-Inputs!$B$24,S177)+(S177*AC177/12),0))))</f>
        <v/>
      </c>
      <c r="X177" s="3">
        <f>S177*(AC177*C177)</f>
        <v/>
      </c>
      <c r="Y177" s="11">
        <f>W177-X177</f>
        <v/>
      </c>
      <c r="Z177" s="19">
        <f>VLOOKUP(A177,Curves!$B$20:'Curves'!$D$32,3)</f>
        <v/>
      </c>
      <c r="AA177" s="35">
        <f>MIN(S177,S177*(1-(1-Z177)^(1/12)))</f>
        <v/>
      </c>
      <c r="AB177" s="3">
        <f>(N177-P177)*IFERROR((1-U177/U176),0)</f>
        <v/>
      </c>
      <c r="AC177" s="36">
        <f>Inputs!$B$16</f>
        <v/>
      </c>
      <c r="AD177" s="3">
        <f>AC177*C177*(N177-P177)</f>
        <v/>
      </c>
      <c r="AE177" s="11">
        <f>X177+Y177+AA177+Q177</f>
        <v/>
      </c>
      <c r="AF177" s="11">
        <f>X177+V177+AA177+Q177</f>
        <v/>
      </c>
      <c r="AG177" s="19">
        <f>AE177/Inputs!$B$13</f>
        <v/>
      </c>
      <c r="AH177" s="35">
        <f>N177-AA177-AB177-P177</f>
        <v/>
      </c>
      <c r="AJ177" s="19">
        <f>AJ176/(1+(Inputs!$B$19)*C176)</f>
        <v/>
      </c>
      <c r="AK177" s="19">
        <f>AG177*AJ177</f>
        <v/>
      </c>
    </row>
    <row r="178" ht="13" customHeight="1" s="53">
      <c r="A178" s="3">
        <f>A177+1</f>
        <v/>
      </c>
      <c r="B178" s="37">
        <f>EDATE(B177, 1)</f>
        <v/>
      </c>
      <c r="C178" s="3">
        <f>C177</f>
        <v/>
      </c>
      <c r="F178" s="3">
        <f>K177</f>
        <v/>
      </c>
      <c r="G178" s="3">
        <f>IF(Inputs!$B$15="Fixed",G177, "Not Implemented Yet")</f>
        <v/>
      </c>
      <c r="H178" s="3">
        <f>IF(Inputs!$B$15="Fixed", IF(K177&gt;H177, -PMT(G178*C178, 360/Inputs!$D$6, Inputs!$B$13), 0), "NOT AVALABLE RN")</f>
        <v/>
      </c>
      <c r="I178" s="3">
        <f>C178*F178*G178</f>
        <v/>
      </c>
      <c r="J178" s="3">
        <f>H178-I178</f>
        <v/>
      </c>
      <c r="K178" s="3">
        <f>K177-J178</f>
        <v/>
      </c>
      <c r="N178" s="35">
        <f>AH177</f>
        <v/>
      </c>
      <c r="O178" s="19">
        <f>VLOOKUP(A178,Curves!$B$3:'Curves'!$D$15,3)/(VLOOKUP(A178,Curves!$B$3:'Curves'!$D$15,2)-(VLOOKUP(A178,Curves!$B$3:'Curves'!$D$15,1)-1))</f>
        <v/>
      </c>
      <c r="P178" s="35">
        <f>MIN(N178,(O178*Inputs!$B$35)*$N$5)</f>
        <v/>
      </c>
      <c r="Q178" s="3">
        <f>IF(ISERROR(Inputs!$B$32*OFFSET(P178,-Inputs!$B$33,0)),0,Inputs!$B$32*OFFSET(P178,-Inputs!$B$33,0))</f>
        <v/>
      </c>
      <c r="R178" s="3">
        <f>IF(ISERROR((1-Inputs!$B$32)*OFFSET(P178,-Inputs!$B$33,0)),0,(1-Inputs!$B$32)*OFFSET(P178,-Inputs!$B$33,0))</f>
        <v/>
      </c>
      <c r="S178" s="35">
        <f>N178-P178</f>
        <v/>
      </c>
      <c r="T178" s="19">
        <f>S178/Inputs!$B$13</f>
        <v/>
      </c>
      <c r="U178" s="19">
        <f>K178/$K$4</f>
        <v/>
      </c>
      <c r="V178" s="11">
        <f>-PMT(AC178*C178,Inputs!$B$20-A178+1,S178)-X178</f>
        <v/>
      </c>
      <c r="W178" s="11">
        <f>IF(A178&lt;Inputs!$B$23-Inputs!$B$24,0,IF(A178&lt;Inputs!$B$22-Inputs!$B$24,S178*AC178/12,IF(ISERROR(-PMT(AC178/12,Inputs!$B$20+1-A178-Inputs!$B$24,S178)),0,-PMT(AC178/12,Inputs!$B$20+1-A178-Inputs!$B$24,S178)+IF(A178=Inputs!$B$21-Inputs!$B$24,AC178+PMT(AC178/12,Inputs!$B$20+1-A178-Inputs!$B$24,S178)+(S178*AC178/12),0))))</f>
        <v/>
      </c>
      <c r="X178" s="3">
        <f>S178*(AC178*C178)</f>
        <v/>
      </c>
      <c r="Y178" s="11">
        <f>W178-X178</f>
        <v/>
      </c>
      <c r="Z178" s="19">
        <f>VLOOKUP(A178,Curves!$B$20:'Curves'!$D$32,3)</f>
        <v/>
      </c>
      <c r="AA178" s="35">
        <f>MIN(S178,S178*(1-(1-Z178)^(1/12)))</f>
        <v/>
      </c>
      <c r="AB178" s="3">
        <f>(N178-P178)*IFERROR((1-U178/U177),0)</f>
        <v/>
      </c>
      <c r="AC178" s="36">
        <f>Inputs!$B$16</f>
        <v/>
      </c>
      <c r="AD178" s="3">
        <f>AC178*C178*(N178-P178)</f>
        <v/>
      </c>
      <c r="AE178" s="11">
        <f>X178+Y178+AA178+Q178</f>
        <v/>
      </c>
      <c r="AF178" s="11">
        <f>X178+V178+AA178+Q178</f>
        <v/>
      </c>
      <c r="AG178" s="19">
        <f>AE178/Inputs!$B$13</f>
        <v/>
      </c>
      <c r="AH178" s="35">
        <f>N178-AA178-AB178-P178</f>
        <v/>
      </c>
      <c r="AJ178" s="19">
        <f>AJ177/(1+(Inputs!$B$19)*C177)</f>
        <v/>
      </c>
      <c r="AK178" s="19">
        <f>AG178*AJ178</f>
        <v/>
      </c>
    </row>
    <row r="179" ht="13" customHeight="1" s="53">
      <c r="A179" s="3">
        <f>A178+1</f>
        <v/>
      </c>
      <c r="B179" s="37">
        <f>EDATE(B178, 1)</f>
        <v/>
      </c>
      <c r="C179" s="3">
        <f>C178</f>
        <v/>
      </c>
      <c r="F179" s="3">
        <f>K178</f>
        <v/>
      </c>
      <c r="G179" s="3">
        <f>IF(Inputs!$B$15="Fixed",G178, "Not Implemented Yet")</f>
        <v/>
      </c>
      <c r="H179" s="3">
        <f>IF(Inputs!$B$15="Fixed", IF(K178&gt;H178, -PMT(G179*C179, 360/Inputs!$D$6, Inputs!$B$13), 0), "NOT AVALABLE RN")</f>
        <v/>
      </c>
      <c r="I179" s="3">
        <f>C179*F179*G179</f>
        <v/>
      </c>
      <c r="J179" s="3">
        <f>H179-I179</f>
        <v/>
      </c>
      <c r="K179" s="3">
        <f>K178-J179</f>
        <v/>
      </c>
      <c r="N179" s="35">
        <f>AH178</f>
        <v/>
      </c>
      <c r="O179" s="19">
        <f>VLOOKUP(A179,Curves!$B$3:'Curves'!$D$15,3)/(VLOOKUP(A179,Curves!$B$3:'Curves'!$D$15,2)-(VLOOKUP(A179,Curves!$B$3:'Curves'!$D$15,1)-1))</f>
        <v/>
      </c>
      <c r="P179" s="35">
        <f>MIN(N179,(O179*Inputs!$B$35)*$N$5)</f>
        <v/>
      </c>
      <c r="Q179" s="3">
        <f>IF(ISERROR(Inputs!$B$32*OFFSET(P179,-Inputs!$B$33,0)),0,Inputs!$B$32*OFFSET(P179,-Inputs!$B$33,0))</f>
        <v/>
      </c>
      <c r="R179" s="3">
        <f>IF(ISERROR((1-Inputs!$B$32)*OFFSET(P179,-Inputs!$B$33,0)),0,(1-Inputs!$B$32)*OFFSET(P179,-Inputs!$B$33,0))</f>
        <v/>
      </c>
      <c r="S179" s="35">
        <f>N179-P179</f>
        <v/>
      </c>
      <c r="T179" s="19">
        <f>S179/Inputs!$B$13</f>
        <v/>
      </c>
      <c r="U179" s="19">
        <f>K179/$K$4</f>
        <v/>
      </c>
      <c r="V179" s="11">
        <f>-PMT(AC179*C179,Inputs!$B$20-A179+1,S179)-X179</f>
        <v/>
      </c>
      <c r="W179" s="11">
        <f>IF(A179&lt;Inputs!$B$23-Inputs!$B$24,0,IF(A179&lt;Inputs!$B$22-Inputs!$B$24,S179*AC179/12,IF(ISERROR(-PMT(AC179/12,Inputs!$B$20+1-A179-Inputs!$B$24,S179)),0,-PMT(AC179/12,Inputs!$B$20+1-A179-Inputs!$B$24,S179)+IF(A179=Inputs!$B$21-Inputs!$B$24,AC179+PMT(AC179/12,Inputs!$B$20+1-A179-Inputs!$B$24,S179)+(S179*AC179/12),0))))</f>
        <v/>
      </c>
      <c r="X179" s="3">
        <f>S179*(AC179*C179)</f>
        <v/>
      </c>
      <c r="Y179" s="11">
        <f>W179-X179</f>
        <v/>
      </c>
      <c r="Z179" s="19">
        <f>VLOOKUP(A179,Curves!$B$20:'Curves'!$D$32,3)</f>
        <v/>
      </c>
      <c r="AA179" s="35">
        <f>MIN(S179,S179*(1-(1-Z179)^(1/12)))</f>
        <v/>
      </c>
      <c r="AB179" s="3">
        <f>(N179-P179)*IFERROR((1-U179/U178),0)</f>
        <v/>
      </c>
      <c r="AC179" s="36">
        <f>Inputs!$B$16</f>
        <v/>
      </c>
      <c r="AD179" s="3">
        <f>AC179*C179*(N179-P179)</f>
        <v/>
      </c>
      <c r="AE179" s="11">
        <f>X179+Y179+AA179+Q179</f>
        <v/>
      </c>
      <c r="AF179" s="11">
        <f>X179+V179+AA179+Q179</f>
        <v/>
      </c>
      <c r="AG179" s="19">
        <f>AE179/Inputs!$B$13</f>
        <v/>
      </c>
      <c r="AH179" s="35">
        <f>N179-AA179-AB179-P179</f>
        <v/>
      </c>
      <c r="AJ179" s="19">
        <f>AJ178/(1+(Inputs!$B$19)*C178)</f>
        <v/>
      </c>
      <c r="AK179" s="19">
        <f>AG179*AJ179</f>
        <v/>
      </c>
    </row>
    <row r="180" ht="13" customHeight="1" s="53">
      <c r="A180" s="3">
        <f>A179+1</f>
        <v/>
      </c>
      <c r="B180" s="37">
        <f>EDATE(B179, 1)</f>
        <v/>
      </c>
      <c r="C180" s="3">
        <f>C179</f>
        <v/>
      </c>
      <c r="F180" s="3">
        <f>K179</f>
        <v/>
      </c>
      <c r="G180" s="3">
        <f>IF(Inputs!$B$15="Fixed",G179, "Not Implemented Yet")</f>
        <v/>
      </c>
      <c r="H180" s="3">
        <f>IF(Inputs!$B$15="Fixed", IF(K179&gt;H179, -PMT(G180*C180, 360/Inputs!$D$6, Inputs!$B$13), 0), "NOT AVALABLE RN")</f>
        <v/>
      </c>
      <c r="I180" s="3">
        <f>C180*F180*G180</f>
        <v/>
      </c>
      <c r="J180" s="3">
        <f>H180-I180</f>
        <v/>
      </c>
      <c r="K180" s="3">
        <f>K179-J180</f>
        <v/>
      </c>
      <c r="N180" s="35">
        <f>AH179</f>
        <v/>
      </c>
      <c r="O180" s="19">
        <f>VLOOKUP(A180,Curves!$B$3:'Curves'!$D$15,3)/(VLOOKUP(A180,Curves!$B$3:'Curves'!$D$15,2)-(VLOOKUP(A180,Curves!$B$3:'Curves'!$D$15,1)-1))</f>
        <v/>
      </c>
      <c r="P180" s="35">
        <f>MIN(N180,(O180*Inputs!$B$35)*$N$5)</f>
        <v/>
      </c>
      <c r="Q180" s="3">
        <f>IF(ISERROR(Inputs!$B$32*OFFSET(P180,-Inputs!$B$33,0)),0,Inputs!$B$32*OFFSET(P180,-Inputs!$B$33,0))</f>
        <v/>
      </c>
      <c r="R180" s="3">
        <f>IF(ISERROR((1-Inputs!$B$32)*OFFSET(P180,-Inputs!$B$33,0)),0,(1-Inputs!$B$32)*OFFSET(P180,-Inputs!$B$33,0))</f>
        <v/>
      </c>
      <c r="S180" s="35">
        <f>N180-P180</f>
        <v/>
      </c>
      <c r="T180" s="19">
        <f>S180/Inputs!$B$13</f>
        <v/>
      </c>
      <c r="U180" s="19">
        <f>K180/$K$4</f>
        <v/>
      </c>
      <c r="V180" s="11">
        <f>-PMT(AC180*C180,Inputs!$B$20-A180+1,S180)-X180</f>
        <v/>
      </c>
      <c r="W180" s="11">
        <f>IF(A180&lt;Inputs!$B$23-Inputs!$B$24,0,IF(A180&lt;Inputs!$B$22-Inputs!$B$24,S180*AC180/12,IF(ISERROR(-PMT(AC180/12,Inputs!$B$20+1-A180-Inputs!$B$24,S180)),0,-PMT(AC180/12,Inputs!$B$20+1-A180-Inputs!$B$24,S180)+IF(A180=Inputs!$B$21-Inputs!$B$24,AC180+PMT(AC180/12,Inputs!$B$20+1-A180-Inputs!$B$24,S180)+(S180*AC180/12),0))))</f>
        <v/>
      </c>
      <c r="X180" s="3">
        <f>S180*(AC180*C180)</f>
        <v/>
      </c>
      <c r="Y180" s="11">
        <f>W180-X180</f>
        <v/>
      </c>
      <c r="Z180" s="19">
        <f>VLOOKUP(A180,Curves!$B$20:'Curves'!$D$32,3)</f>
        <v/>
      </c>
      <c r="AA180" s="35">
        <f>MIN(S180,S180*(1-(1-Z180)^(1/12)))</f>
        <v/>
      </c>
      <c r="AB180" s="3">
        <f>(N180-P180)*IFERROR((1-U180/U179),0)</f>
        <v/>
      </c>
      <c r="AC180" s="36">
        <f>Inputs!$B$16</f>
        <v/>
      </c>
      <c r="AD180" s="3">
        <f>AC180*C180*(N180-P180)</f>
        <v/>
      </c>
      <c r="AE180" s="11">
        <f>X180+Y180+AA180+Q180</f>
        <v/>
      </c>
      <c r="AF180" s="11">
        <f>X180+V180+AA180+Q180</f>
        <v/>
      </c>
      <c r="AG180" s="19">
        <f>AE180/Inputs!$B$13</f>
        <v/>
      </c>
      <c r="AH180" s="35">
        <f>N180-AA180-AB180-P180</f>
        <v/>
      </c>
      <c r="AJ180" s="19">
        <f>AJ179/(1+(Inputs!$B$19)*C179)</f>
        <v/>
      </c>
      <c r="AK180" s="19">
        <f>AG180*AJ180</f>
        <v/>
      </c>
    </row>
    <row r="181" ht="13" customHeight="1" s="53">
      <c r="A181" s="3">
        <f>A180+1</f>
        <v/>
      </c>
      <c r="B181" s="37">
        <f>EDATE(B180, 1)</f>
        <v/>
      </c>
      <c r="C181" s="3">
        <f>C180</f>
        <v/>
      </c>
      <c r="F181" s="3">
        <f>K180</f>
        <v/>
      </c>
      <c r="G181" s="3">
        <f>IF(Inputs!$B$15="Fixed",G180, "Not Implemented Yet")</f>
        <v/>
      </c>
      <c r="H181" s="3">
        <f>IF(Inputs!$B$15="Fixed", IF(K180&gt;H180, -PMT(G181*C181, 360/Inputs!$D$6, Inputs!$B$13), 0), "NOT AVALABLE RN")</f>
        <v/>
      </c>
      <c r="I181" s="3">
        <f>C181*F181*G181</f>
        <v/>
      </c>
      <c r="J181" s="3">
        <f>H181-I181</f>
        <v/>
      </c>
      <c r="K181" s="3">
        <f>K180-J181</f>
        <v/>
      </c>
      <c r="N181" s="35">
        <f>AH180</f>
        <v/>
      </c>
      <c r="O181" s="19">
        <f>VLOOKUP(A181,Curves!$B$3:'Curves'!$D$15,3)/(VLOOKUP(A181,Curves!$B$3:'Curves'!$D$15,2)-(VLOOKUP(A181,Curves!$B$3:'Curves'!$D$15,1)-1))</f>
        <v/>
      </c>
      <c r="P181" s="35">
        <f>MIN(N181,(O181*Inputs!$B$35)*$N$5)</f>
        <v/>
      </c>
      <c r="Q181" s="3">
        <f>IF(ISERROR(Inputs!$B$32*OFFSET(P181,-Inputs!$B$33,0)),0,Inputs!$B$32*OFFSET(P181,-Inputs!$B$33,0))</f>
        <v/>
      </c>
      <c r="R181" s="3">
        <f>IF(ISERROR((1-Inputs!$B$32)*OFFSET(P181,-Inputs!$B$33,0)),0,(1-Inputs!$B$32)*OFFSET(P181,-Inputs!$B$33,0))</f>
        <v/>
      </c>
      <c r="S181" s="35">
        <f>N181-P181</f>
        <v/>
      </c>
      <c r="T181" s="19">
        <f>S181/Inputs!$B$13</f>
        <v/>
      </c>
      <c r="U181" s="19">
        <f>K181/$K$4</f>
        <v/>
      </c>
      <c r="V181" s="11">
        <f>-PMT(AC181*C181,Inputs!$B$20-A181+1,S181)-X181</f>
        <v/>
      </c>
      <c r="W181" s="11">
        <f>IF(A181&lt;Inputs!$B$23-Inputs!$B$24,0,IF(A181&lt;Inputs!$B$22-Inputs!$B$24,S181*AC181/12,IF(ISERROR(-PMT(AC181/12,Inputs!$B$20+1-A181-Inputs!$B$24,S181)),0,-PMT(AC181/12,Inputs!$B$20+1-A181-Inputs!$B$24,S181)+IF(A181=Inputs!$B$21-Inputs!$B$24,AC181+PMT(AC181/12,Inputs!$B$20+1-A181-Inputs!$B$24,S181)+(S181*AC181/12),0))))</f>
        <v/>
      </c>
      <c r="X181" s="3">
        <f>S181*(AC181*C181)</f>
        <v/>
      </c>
      <c r="Y181" s="11">
        <f>W181-X181</f>
        <v/>
      </c>
      <c r="Z181" s="19">
        <f>VLOOKUP(A181,Curves!$B$20:'Curves'!$D$32,3)</f>
        <v/>
      </c>
      <c r="AA181" s="35">
        <f>MIN(S181,S181*(1-(1-Z181)^(1/12)))</f>
        <v/>
      </c>
      <c r="AB181" s="3">
        <f>(N181-P181)*IFERROR((1-U181/U180),0)</f>
        <v/>
      </c>
      <c r="AC181" s="36">
        <f>Inputs!$B$16</f>
        <v/>
      </c>
      <c r="AD181" s="3">
        <f>AC181*C181*(N181-P181)</f>
        <v/>
      </c>
      <c r="AE181" s="11">
        <f>X181+Y181+AA181+Q181</f>
        <v/>
      </c>
      <c r="AF181" s="11">
        <f>X181+V181+AA181+Q181</f>
        <v/>
      </c>
      <c r="AG181" s="19">
        <f>AE181/Inputs!$B$13</f>
        <v/>
      </c>
      <c r="AH181" s="35">
        <f>N181-AA181-AB181-P181</f>
        <v/>
      </c>
      <c r="AJ181" s="19">
        <f>AJ180/(1+(Inputs!$B$19)*C180)</f>
        <v/>
      </c>
      <c r="AK181" s="19">
        <f>AG181*AJ181</f>
        <v/>
      </c>
    </row>
    <row r="182" ht="13" customHeight="1" s="53">
      <c r="A182" s="3">
        <f>A181+1</f>
        <v/>
      </c>
      <c r="B182" s="37">
        <f>EDATE(B181, 1)</f>
        <v/>
      </c>
      <c r="C182" s="3">
        <f>C181</f>
        <v/>
      </c>
      <c r="F182" s="3">
        <f>K181</f>
        <v/>
      </c>
      <c r="G182" s="3">
        <f>IF(Inputs!$B$15="Fixed",G181, "Not Implemented Yet")</f>
        <v/>
      </c>
      <c r="H182" s="3">
        <f>IF(Inputs!$B$15="Fixed", IF(K181&gt;H181, -PMT(G182*C182, 360/Inputs!$D$6, Inputs!$B$13), 0), "NOT AVALABLE RN")</f>
        <v/>
      </c>
      <c r="I182" s="3">
        <f>C182*F182*G182</f>
        <v/>
      </c>
      <c r="J182" s="3">
        <f>H182-I182</f>
        <v/>
      </c>
      <c r="K182" s="3">
        <f>K181-J182</f>
        <v/>
      </c>
      <c r="N182" s="35">
        <f>AH181</f>
        <v/>
      </c>
      <c r="O182" s="19">
        <f>VLOOKUP(A182,Curves!$B$3:'Curves'!$D$15,3)/(VLOOKUP(A182,Curves!$B$3:'Curves'!$D$15,2)-(VLOOKUP(A182,Curves!$B$3:'Curves'!$D$15,1)-1))</f>
        <v/>
      </c>
      <c r="P182" s="35">
        <f>MIN(N182,(O182*Inputs!$B$35)*$N$5)</f>
        <v/>
      </c>
      <c r="Q182" s="3">
        <f>IF(ISERROR(Inputs!$B$32*OFFSET(P182,-Inputs!$B$33,0)),0,Inputs!$B$32*OFFSET(P182,-Inputs!$B$33,0))</f>
        <v/>
      </c>
      <c r="R182" s="3">
        <f>IF(ISERROR((1-Inputs!$B$32)*OFFSET(P182,-Inputs!$B$33,0)),0,(1-Inputs!$B$32)*OFFSET(P182,-Inputs!$B$33,0))</f>
        <v/>
      </c>
      <c r="S182" s="35">
        <f>N182-P182</f>
        <v/>
      </c>
      <c r="T182" s="19">
        <f>S182/Inputs!$B$13</f>
        <v/>
      </c>
      <c r="U182" s="19">
        <f>K182/$K$4</f>
        <v/>
      </c>
      <c r="V182" s="11">
        <f>-PMT(AC182*C182,Inputs!$B$20-A182+1,S182)-X182</f>
        <v/>
      </c>
      <c r="W182" s="11">
        <f>IF(A182&lt;Inputs!$B$23-Inputs!$B$24,0,IF(A182&lt;Inputs!$B$22-Inputs!$B$24,S182*AC182/12,IF(ISERROR(-PMT(AC182/12,Inputs!$B$20+1-A182-Inputs!$B$24,S182)),0,-PMT(AC182/12,Inputs!$B$20+1-A182-Inputs!$B$24,S182)+IF(A182=Inputs!$B$21-Inputs!$B$24,AC182+PMT(AC182/12,Inputs!$B$20+1-A182-Inputs!$B$24,S182)+(S182*AC182/12),0))))</f>
        <v/>
      </c>
      <c r="X182" s="3">
        <f>S182*(AC182*C182)</f>
        <v/>
      </c>
      <c r="Y182" s="11">
        <f>W182-X182</f>
        <v/>
      </c>
      <c r="Z182" s="19">
        <f>VLOOKUP(A182,Curves!$B$20:'Curves'!$D$32,3)</f>
        <v/>
      </c>
      <c r="AA182" s="35">
        <f>MIN(S182,S182*(1-(1-Z182)^(1/12)))</f>
        <v/>
      </c>
      <c r="AB182" s="3">
        <f>(N182-P182)*IFERROR((1-U182/U181),0)</f>
        <v/>
      </c>
      <c r="AC182" s="36">
        <f>Inputs!$B$16</f>
        <v/>
      </c>
      <c r="AD182" s="3">
        <f>AC182*C182*(N182-P182)</f>
        <v/>
      </c>
      <c r="AE182" s="11">
        <f>X182+Y182+AA182+Q182</f>
        <v/>
      </c>
      <c r="AF182" s="11">
        <f>X182+V182+AA182+Q182</f>
        <v/>
      </c>
      <c r="AG182" s="19">
        <f>AE182/Inputs!$B$13</f>
        <v/>
      </c>
      <c r="AH182" s="35">
        <f>N182-AA182-AB182-P182</f>
        <v/>
      </c>
      <c r="AJ182" s="19">
        <f>AJ181/(1+(Inputs!$B$19)*C181)</f>
        <v/>
      </c>
      <c r="AK182" s="19">
        <f>AG182*AJ182</f>
        <v/>
      </c>
    </row>
    <row r="183" ht="13" customHeight="1" s="53">
      <c r="A183" s="3">
        <f>A182+1</f>
        <v/>
      </c>
      <c r="B183" s="37">
        <f>EDATE(B182, 1)</f>
        <v/>
      </c>
      <c r="C183" s="3">
        <f>C182</f>
        <v/>
      </c>
      <c r="F183" s="3">
        <f>K182</f>
        <v/>
      </c>
      <c r="G183" s="3">
        <f>IF(Inputs!$B$15="Fixed",G182, "Not Implemented Yet")</f>
        <v/>
      </c>
      <c r="H183" s="3">
        <f>IF(Inputs!$B$15="Fixed", IF(K182&gt;H182, -PMT(G183*C183, 360/Inputs!$D$6, Inputs!$B$13), 0), "NOT AVALABLE RN")</f>
        <v/>
      </c>
      <c r="I183" s="3">
        <f>C183*F183*G183</f>
        <v/>
      </c>
      <c r="J183" s="3">
        <f>H183-I183</f>
        <v/>
      </c>
      <c r="K183" s="3">
        <f>K182-J183</f>
        <v/>
      </c>
      <c r="N183" s="35">
        <f>AH182</f>
        <v/>
      </c>
      <c r="O183" s="19">
        <f>VLOOKUP(A183,Curves!$B$3:'Curves'!$D$15,3)/(VLOOKUP(A183,Curves!$B$3:'Curves'!$D$15,2)-(VLOOKUP(A183,Curves!$B$3:'Curves'!$D$15,1)-1))</f>
        <v/>
      </c>
      <c r="P183" s="35">
        <f>MIN(N183,(O183*Inputs!$B$35)*$N$5)</f>
        <v/>
      </c>
      <c r="Q183" s="3">
        <f>IF(ISERROR(Inputs!$B$32*OFFSET(P183,-Inputs!$B$33,0)),0,Inputs!$B$32*OFFSET(P183,-Inputs!$B$33,0))</f>
        <v/>
      </c>
      <c r="R183" s="3">
        <f>IF(ISERROR((1-Inputs!$B$32)*OFFSET(P183,-Inputs!$B$33,0)),0,(1-Inputs!$B$32)*OFFSET(P183,-Inputs!$B$33,0))</f>
        <v/>
      </c>
      <c r="S183" s="35">
        <f>N183-P183</f>
        <v/>
      </c>
      <c r="T183" s="19">
        <f>S183/Inputs!$B$13</f>
        <v/>
      </c>
      <c r="U183" s="19">
        <f>K183/$K$4</f>
        <v/>
      </c>
      <c r="V183" s="11">
        <f>-PMT(AC183*C183,Inputs!$B$20-A183+1,S183)-X183</f>
        <v/>
      </c>
      <c r="W183" s="11">
        <f>IF(A183&lt;Inputs!$B$23-Inputs!$B$24,0,IF(A183&lt;Inputs!$B$22-Inputs!$B$24,S183*AC183/12,IF(ISERROR(-PMT(AC183/12,Inputs!$B$20+1-A183-Inputs!$B$24,S183)),0,-PMT(AC183/12,Inputs!$B$20+1-A183-Inputs!$B$24,S183)+IF(A183=Inputs!$B$21-Inputs!$B$24,AC183+PMT(AC183/12,Inputs!$B$20+1-A183-Inputs!$B$24,S183)+(S183*AC183/12),0))))</f>
        <v/>
      </c>
      <c r="X183" s="3">
        <f>S183*(AC183*C183)</f>
        <v/>
      </c>
      <c r="Y183" s="11">
        <f>W183-X183</f>
        <v/>
      </c>
      <c r="Z183" s="19">
        <f>VLOOKUP(A183,Curves!$B$20:'Curves'!$D$32,3)</f>
        <v/>
      </c>
      <c r="AA183" s="35">
        <f>MIN(S183,S183*(1-(1-Z183)^(1/12)))</f>
        <v/>
      </c>
      <c r="AB183" s="3">
        <f>(N183-P183)*IFERROR((1-U183/U182),0)</f>
        <v/>
      </c>
      <c r="AC183" s="36">
        <f>Inputs!$B$16</f>
        <v/>
      </c>
      <c r="AD183" s="3">
        <f>AC183*C183*(N183-P183)</f>
        <v/>
      </c>
      <c r="AE183" s="11">
        <f>X183+Y183+AA183+Q183</f>
        <v/>
      </c>
      <c r="AF183" s="11">
        <f>X183+V183+AA183+Q183</f>
        <v/>
      </c>
      <c r="AG183" s="19">
        <f>AE183/Inputs!$B$13</f>
        <v/>
      </c>
      <c r="AH183" s="35">
        <f>N183-AA183-AB183-P183</f>
        <v/>
      </c>
      <c r="AJ183" s="19">
        <f>AJ182/(1+(Inputs!$B$19)*C182)</f>
        <v/>
      </c>
      <c r="AK183" s="19">
        <f>AG183*AJ183</f>
        <v/>
      </c>
    </row>
    <row r="184" ht="13" customHeight="1" s="53">
      <c r="A184" s="3">
        <f>A183+1</f>
        <v/>
      </c>
      <c r="B184" s="37">
        <f>EDATE(B183, 1)</f>
        <v/>
      </c>
      <c r="C184" s="3">
        <f>C183</f>
        <v/>
      </c>
      <c r="F184" s="3">
        <f>K183</f>
        <v/>
      </c>
      <c r="G184" s="3">
        <f>IF(Inputs!$B$15="Fixed",G183, "Not Implemented Yet")</f>
        <v/>
      </c>
      <c r="H184" s="3">
        <f>IF(Inputs!$B$15="Fixed", IF(K183&gt;H183, -PMT(G184*C184, 360/Inputs!$D$6, Inputs!$B$13), 0), "NOT AVALABLE RN")</f>
        <v/>
      </c>
      <c r="I184" s="3">
        <f>C184*F184*G184</f>
        <v/>
      </c>
      <c r="J184" s="3">
        <f>H184-I184</f>
        <v/>
      </c>
      <c r="K184" s="3">
        <f>K183-J184</f>
        <v/>
      </c>
      <c r="N184" s="35">
        <f>AH183</f>
        <v/>
      </c>
      <c r="O184" s="19">
        <f>VLOOKUP(A184,Curves!$B$3:'Curves'!$D$15,3)/(VLOOKUP(A184,Curves!$B$3:'Curves'!$D$15,2)-(VLOOKUP(A184,Curves!$B$3:'Curves'!$D$15,1)-1))</f>
        <v/>
      </c>
      <c r="P184" s="35">
        <f>MIN(N184,(O184*Inputs!$B$35)*$N$5)</f>
        <v/>
      </c>
      <c r="Q184" s="3">
        <f>IF(ISERROR(Inputs!$B$32*OFFSET(P184,-Inputs!$B$33,0)),0,Inputs!$B$32*OFFSET(P184,-Inputs!$B$33,0))</f>
        <v/>
      </c>
      <c r="R184" s="3">
        <f>IF(ISERROR((1-Inputs!$B$32)*OFFSET(P184,-Inputs!$B$33,0)),0,(1-Inputs!$B$32)*OFFSET(P184,-Inputs!$B$33,0))</f>
        <v/>
      </c>
      <c r="S184" s="35">
        <f>N184-P184</f>
        <v/>
      </c>
      <c r="T184" s="19">
        <f>S184/Inputs!$B$13</f>
        <v/>
      </c>
      <c r="U184" s="19">
        <f>K184/$K$4</f>
        <v/>
      </c>
      <c r="V184" s="11">
        <f>-PMT(AC184*C184,Inputs!$B$20-A184+1,S184)-X184</f>
        <v/>
      </c>
      <c r="W184" s="11">
        <f>IF(A184&lt;Inputs!$B$23-Inputs!$B$24,0,IF(A184&lt;Inputs!$B$22-Inputs!$B$24,S184*AC184/12,IF(ISERROR(-PMT(AC184/12,Inputs!$B$20+1-A184-Inputs!$B$24,S184)),0,-PMT(AC184/12,Inputs!$B$20+1-A184-Inputs!$B$24,S184)+IF(A184=Inputs!$B$21-Inputs!$B$24,AC184+PMT(AC184/12,Inputs!$B$20+1-A184-Inputs!$B$24,S184)+(S184*AC184/12),0))))</f>
        <v/>
      </c>
      <c r="X184" s="3">
        <f>S184*(AC184*C184)</f>
        <v/>
      </c>
      <c r="Y184" s="11">
        <f>W184-X184</f>
        <v/>
      </c>
      <c r="Z184" s="19">
        <f>VLOOKUP(A184,Curves!$B$20:'Curves'!$D$32,3)</f>
        <v/>
      </c>
      <c r="AA184" s="35">
        <f>MIN(S184,S184*(1-(1-Z184)^(1/12)))</f>
        <v/>
      </c>
      <c r="AB184" s="3">
        <f>(N184-P184)*IFERROR((1-U184/U183),0)</f>
        <v/>
      </c>
      <c r="AC184" s="36">
        <f>Inputs!$B$16</f>
        <v/>
      </c>
      <c r="AD184" s="3">
        <f>AC184*C184*(N184-P184)</f>
        <v/>
      </c>
      <c r="AE184" s="11">
        <f>X184+Y184+AA184+Q184</f>
        <v/>
      </c>
      <c r="AF184" s="11">
        <f>X184+V184+AA184+Q184</f>
        <v/>
      </c>
      <c r="AG184" s="19">
        <f>AE184/Inputs!$B$13</f>
        <v/>
      </c>
      <c r="AH184" s="35">
        <f>N184-AA184-AB184-P184</f>
        <v/>
      </c>
      <c r="AJ184" s="19">
        <f>AJ183/(1+(Inputs!$B$19)*C183)</f>
        <v/>
      </c>
      <c r="AK184" s="19">
        <f>AG184*AJ184</f>
        <v/>
      </c>
    </row>
    <row r="185" ht="13" customHeight="1" s="53">
      <c r="A185" s="3">
        <f>A184+1</f>
        <v/>
      </c>
      <c r="B185" s="37">
        <f>EDATE(B184, 1)</f>
        <v/>
      </c>
      <c r="C185" s="3">
        <f>C184</f>
        <v/>
      </c>
      <c r="F185" s="3">
        <f>K184</f>
        <v/>
      </c>
      <c r="G185" s="3">
        <f>IF(Inputs!$B$15="Fixed",G184, "Not Implemented Yet")</f>
        <v/>
      </c>
      <c r="H185" s="3">
        <f>IF(Inputs!$B$15="Fixed", IF(K184&gt;H184, -PMT(G185*C185, 360/Inputs!$D$6, Inputs!$B$13), 0), "NOT AVALABLE RN")</f>
        <v/>
      </c>
      <c r="I185" s="3">
        <f>C185*F185*G185</f>
        <v/>
      </c>
      <c r="J185" s="3">
        <f>H185-I185</f>
        <v/>
      </c>
      <c r="K185" s="3">
        <f>K184-J185</f>
        <v/>
      </c>
      <c r="N185" s="35">
        <f>AH184</f>
        <v/>
      </c>
      <c r="O185" s="19">
        <f>VLOOKUP(A185,Curves!$B$3:'Curves'!$D$15,3)/(VLOOKUP(A185,Curves!$B$3:'Curves'!$D$15,2)-(VLOOKUP(A185,Curves!$B$3:'Curves'!$D$15,1)-1))</f>
        <v/>
      </c>
      <c r="P185" s="35">
        <f>MIN(N185,(O185*Inputs!$B$35)*$N$5)</f>
        <v/>
      </c>
      <c r="Q185" s="3">
        <f>IF(ISERROR(Inputs!$B$32*OFFSET(P185,-Inputs!$B$33,0)),0,Inputs!$B$32*OFFSET(P185,-Inputs!$B$33,0))</f>
        <v/>
      </c>
      <c r="R185" s="3">
        <f>IF(ISERROR((1-Inputs!$B$32)*OFFSET(P185,-Inputs!$B$33,0)),0,(1-Inputs!$B$32)*OFFSET(P185,-Inputs!$B$33,0))</f>
        <v/>
      </c>
      <c r="S185" s="35">
        <f>N185-P185</f>
        <v/>
      </c>
      <c r="T185" s="19">
        <f>S185/Inputs!$B$13</f>
        <v/>
      </c>
      <c r="U185" s="19">
        <f>K185/$K$4</f>
        <v/>
      </c>
      <c r="V185" s="11">
        <f>-PMT(AC185*C185,Inputs!$B$20-A185+1,S185)-X185</f>
        <v/>
      </c>
      <c r="W185" s="11">
        <f>IF(A185&lt;Inputs!$B$23-Inputs!$B$24,0,IF(A185&lt;Inputs!$B$22-Inputs!$B$24,S185*AC185/12,IF(ISERROR(-PMT(AC185/12,Inputs!$B$20+1-A185-Inputs!$B$24,S185)),0,-PMT(AC185/12,Inputs!$B$20+1-A185-Inputs!$B$24,S185)+IF(A185=Inputs!$B$21-Inputs!$B$24,AC185+PMT(AC185/12,Inputs!$B$20+1-A185-Inputs!$B$24,S185)+(S185*AC185/12),0))))</f>
        <v/>
      </c>
      <c r="X185" s="3">
        <f>S185*(AC185*C185)</f>
        <v/>
      </c>
      <c r="Y185" s="11">
        <f>W185-X185</f>
        <v/>
      </c>
      <c r="Z185" s="19">
        <f>VLOOKUP(A185,Curves!$B$20:'Curves'!$D$32,3)</f>
        <v/>
      </c>
      <c r="AA185" s="35">
        <f>MIN(S185,S185*(1-(1-Z185)^(1/12)))</f>
        <v/>
      </c>
      <c r="AB185" s="3">
        <f>(N185-P185)*IFERROR((1-U185/U184),0)</f>
        <v/>
      </c>
      <c r="AC185" s="36">
        <f>Inputs!$B$16</f>
        <v/>
      </c>
      <c r="AD185" s="3">
        <f>AC185*C185*(N185-P185)</f>
        <v/>
      </c>
      <c r="AE185" s="11">
        <f>X185+Y185+AA185+Q185</f>
        <v/>
      </c>
      <c r="AF185" s="11">
        <f>X185+V185+AA185+Q185</f>
        <v/>
      </c>
      <c r="AG185" s="19">
        <f>AE185/Inputs!$B$13</f>
        <v/>
      </c>
      <c r="AH185" s="35">
        <f>N185-AA185-AB185-P185</f>
        <v/>
      </c>
      <c r="AJ185" s="19">
        <f>AJ184/(1+(Inputs!$B$19)*C184)</f>
        <v/>
      </c>
      <c r="AK185" s="19">
        <f>AG185*AJ185</f>
        <v/>
      </c>
    </row>
    <row r="186" ht="13" customHeight="1" s="53">
      <c r="A186" s="3">
        <f>A185+1</f>
        <v/>
      </c>
      <c r="B186" s="37">
        <f>EDATE(B185, 1)</f>
        <v/>
      </c>
      <c r="C186" s="3">
        <f>C185</f>
        <v/>
      </c>
      <c r="F186" s="3">
        <f>K185</f>
        <v/>
      </c>
      <c r="G186" s="3">
        <f>IF(Inputs!$B$15="Fixed",G185, "Not Implemented Yet")</f>
        <v/>
      </c>
      <c r="H186" s="3">
        <f>IF(Inputs!$B$15="Fixed", IF(K185&gt;H185, -PMT(G186*C186, 360/Inputs!$D$6, Inputs!$B$13), 0), "NOT AVALABLE RN")</f>
        <v/>
      </c>
      <c r="I186" s="3">
        <f>C186*F186*G186</f>
        <v/>
      </c>
      <c r="J186" s="3">
        <f>H186-I186</f>
        <v/>
      </c>
      <c r="K186" s="3">
        <f>K185-J186</f>
        <v/>
      </c>
      <c r="N186" s="35">
        <f>AH185</f>
        <v/>
      </c>
      <c r="O186" s="19">
        <f>VLOOKUP(A186,Curves!$B$3:'Curves'!$D$15,3)/(VLOOKUP(A186,Curves!$B$3:'Curves'!$D$15,2)-(VLOOKUP(A186,Curves!$B$3:'Curves'!$D$15,1)-1))</f>
        <v/>
      </c>
      <c r="P186" s="35">
        <f>MIN(N186,(O186*Inputs!$B$35)*$N$5)</f>
        <v/>
      </c>
      <c r="Q186" s="3">
        <f>IF(ISERROR(Inputs!$B$32*OFFSET(P186,-Inputs!$B$33,0)),0,Inputs!$B$32*OFFSET(P186,-Inputs!$B$33,0))</f>
        <v/>
      </c>
      <c r="R186" s="3">
        <f>IF(ISERROR((1-Inputs!$B$32)*OFFSET(P186,-Inputs!$B$33,0)),0,(1-Inputs!$B$32)*OFFSET(P186,-Inputs!$B$33,0))</f>
        <v/>
      </c>
      <c r="S186" s="35">
        <f>N186-P186</f>
        <v/>
      </c>
      <c r="T186" s="19">
        <f>S186/Inputs!$B$13</f>
        <v/>
      </c>
      <c r="U186" s="19">
        <f>K186/$K$4</f>
        <v/>
      </c>
      <c r="V186" s="11">
        <f>-PMT(AC186*C186,Inputs!$B$20-A186+1,S186)-X186</f>
        <v/>
      </c>
      <c r="W186" s="11">
        <f>IF(A186&lt;Inputs!$B$23-Inputs!$B$24,0,IF(A186&lt;Inputs!$B$22-Inputs!$B$24,S186*AC186/12,IF(ISERROR(-PMT(AC186/12,Inputs!$B$20+1-A186-Inputs!$B$24,S186)),0,-PMT(AC186/12,Inputs!$B$20+1-A186-Inputs!$B$24,S186)+IF(A186=Inputs!$B$21-Inputs!$B$24,AC186+PMT(AC186/12,Inputs!$B$20+1-A186-Inputs!$B$24,S186)+(S186*AC186/12),0))))</f>
        <v/>
      </c>
      <c r="X186" s="3">
        <f>S186*(AC186*C186)</f>
        <v/>
      </c>
      <c r="Y186" s="11">
        <f>W186-X186</f>
        <v/>
      </c>
      <c r="Z186" s="19">
        <f>VLOOKUP(A186,Curves!$B$20:'Curves'!$D$32,3)</f>
        <v/>
      </c>
      <c r="AA186" s="35">
        <f>MIN(S186,S186*(1-(1-Z186)^(1/12)))</f>
        <v/>
      </c>
      <c r="AB186" s="3">
        <f>(N186-P186)*IFERROR((1-U186/U185),0)</f>
        <v/>
      </c>
      <c r="AC186" s="36">
        <f>Inputs!$B$16</f>
        <v/>
      </c>
      <c r="AD186" s="3">
        <f>AC186*C186*(N186-P186)</f>
        <v/>
      </c>
      <c r="AE186" s="11">
        <f>X186+Y186+AA186+Q186</f>
        <v/>
      </c>
      <c r="AF186" s="11">
        <f>X186+V186+AA186+Q186</f>
        <v/>
      </c>
      <c r="AG186" s="19">
        <f>AE186/Inputs!$B$13</f>
        <v/>
      </c>
      <c r="AH186" s="35">
        <f>N186-AA186-AB186-P186</f>
        <v/>
      </c>
      <c r="AJ186" s="19">
        <f>AJ185/(1+(Inputs!$B$19)*C185)</f>
        <v/>
      </c>
      <c r="AK186" s="19">
        <f>AG186*AJ186</f>
        <v/>
      </c>
    </row>
    <row r="187" ht="13" customHeight="1" s="53">
      <c r="A187" s="3">
        <f>A186+1</f>
        <v/>
      </c>
      <c r="B187" s="37">
        <f>EDATE(B186, 1)</f>
        <v/>
      </c>
      <c r="C187" s="3">
        <f>C186</f>
        <v/>
      </c>
      <c r="F187" s="3">
        <f>K186</f>
        <v/>
      </c>
      <c r="G187" s="3">
        <f>IF(Inputs!$B$15="Fixed",G186, "Not Implemented Yet")</f>
        <v/>
      </c>
      <c r="H187" s="3">
        <f>IF(Inputs!$B$15="Fixed", IF(K186&gt;H186, -PMT(G187*C187, 360/Inputs!$D$6, Inputs!$B$13), 0), "NOT AVALABLE RN")</f>
        <v/>
      </c>
      <c r="I187" s="3">
        <f>C187*F187*G187</f>
        <v/>
      </c>
      <c r="J187" s="3">
        <f>H187-I187</f>
        <v/>
      </c>
      <c r="K187" s="3">
        <f>K186-J187</f>
        <v/>
      </c>
      <c r="N187" s="35">
        <f>AH186</f>
        <v/>
      </c>
      <c r="O187" s="19">
        <f>VLOOKUP(A187,Curves!$B$3:'Curves'!$D$15,3)/(VLOOKUP(A187,Curves!$B$3:'Curves'!$D$15,2)-(VLOOKUP(A187,Curves!$B$3:'Curves'!$D$15,1)-1))</f>
        <v/>
      </c>
      <c r="P187" s="35">
        <f>MIN(N187,(O187*Inputs!$B$35)*$N$5)</f>
        <v/>
      </c>
      <c r="Q187" s="3">
        <f>IF(ISERROR(Inputs!$B$32*OFFSET(P187,-Inputs!$B$33,0)),0,Inputs!$B$32*OFFSET(P187,-Inputs!$B$33,0))</f>
        <v/>
      </c>
      <c r="R187" s="3">
        <f>IF(ISERROR((1-Inputs!$B$32)*OFFSET(P187,-Inputs!$B$33,0)),0,(1-Inputs!$B$32)*OFFSET(P187,-Inputs!$B$33,0))</f>
        <v/>
      </c>
      <c r="S187" s="35">
        <f>N187-P187</f>
        <v/>
      </c>
      <c r="T187" s="19">
        <f>S187/Inputs!$B$13</f>
        <v/>
      </c>
      <c r="U187" s="19">
        <f>K187/$K$4</f>
        <v/>
      </c>
      <c r="V187" s="11">
        <f>-PMT(AC187*C187,Inputs!$B$20-A187+1,S187)-X187</f>
        <v/>
      </c>
      <c r="W187" s="11">
        <f>IF(A187&lt;Inputs!$B$23-Inputs!$B$24,0,IF(A187&lt;Inputs!$B$22-Inputs!$B$24,S187*AC187/12,IF(ISERROR(-PMT(AC187/12,Inputs!$B$20+1-A187-Inputs!$B$24,S187)),0,-PMT(AC187/12,Inputs!$B$20+1-A187-Inputs!$B$24,S187)+IF(A187=Inputs!$B$21-Inputs!$B$24,AC187+PMT(AC187/12,Inputs!$B$20+1-A187-Inputs!$B$24,S187)+(S187*AC187/12),0))))</f>
        <v/>
      </c>
      <c r="X187" s="3">
        <f>S187*(AC187*C187)</f>
        <v/>
      </c>
      <c r="Y187" s="11">
        <f>W187-X187</f>
        <v/>
      </c>
      <c r="Z187" s="19">
        <f>VLOOKUP(A187,Curves!$B$20:'Curves'!$D$32,3)</f>
        <v/>
      </c>
      <c r="AA187" s="35">
        <f>MIN(S187,S187*(1-(1-Z187)^(1/12)))</f>
        <v/>
      </c>
      <c r="AB187" s="3">
        <f>(N187-P187)*IFERROR((1-U187/U186),0)</f>
        <v/>
      </c>
      <c r="AC187" s="36">
        <f>Inputs!$B$16</f>
        <v/>
      </c>
      <c r="AD187" s="3">
        <f>AC187*C187*(N187-P187)</f>
        <v/>
      </c>
      <c r="AE187" s="11">
        <f>X187+Y187+AA187+Q187</f>
        <v/>
      </c>
      <c r="AF187" s="11">
        <f>X187+V187+AA187+Q187</f>
        <v/>
      </c>
      <c r="AG187" s="19">
        <f>AE187/Inputs!$B$13</f>
        <v/>
      </c>
      <c r="AH187" s="35">
        <f>N187-AA187-AB187-P187</f>
        <v/>
      </c>
      <c r="AJ187" s="19">
        <f>AJ186/(1+(Inputs!$B$19)*C186)</f>
        <v/>
      </c>
      <c r="AK187" s="19">
        <f>AG187*AJ187</f>
        <v/>
      </c>
    </row>
    <row r="188" ht="13" customHeight="1" s="53">
      <c r="A188" s="3">
        <f>A187+1</f>
        <v/>
      </c>
      <c r="B188" s="37">
        <f>EDATE(B187, 1)</f>
        <v/>
      </c>
      <c r="C188" s="3">
        <f>C187</f>
        <v/>
      </c>
      <c r="F188" s="3">
        <f>K187</f>
        <v/>
      </c>
      <c r="G188" s="3">
        <f>IF(Inputs!$B$15="Fixed",G187, "Not Implemented Yet")</f>
        <v/>
      </c>
      <c r="H188" s="3">
        <f>IF(Inputs!$B$15="Fixed", IF(K187&gt;H187, -PMT(G188*C188, 360/Inputs!$D$6, Inputs!$B$13), 0), "NOT AVALABLE RN")</f>
        <v/>
      </c>
      <c r="I188" s="3">
        <f>C188*F188*G188</f>
        <v/>
      </c>
      <c r="J188" s="3">
        <f>H188-I188</f>
        <v/>
      </c>
      <c r="K188" s="3">
        <f>K187-J188</f>
        <v/>
      </c>
      <c r="N188" s="35">
        <f>AH187</f>
        <v/>
      </c>
      <c r="O188" s="19">
        <f>VLOOKUP(A188,Curves!$B$3:'Curves'!$D$15,3)/(VLOOKUP(A188,Curves!$B$3:'Curves'!$D$15,2)-(VLOOKUP(A188,Curves!$B$3:'Curves'!$D$15,1)-1))</f>
        <v/>
      </c>
      <c r="P188" s="35">
        <f>MIN(N188,(O188*Inputs!$B$35)*$N$5)</f>
        <v/>
      </c>
      <c r="Q188" s="3">
        <f>IF(ISERROR(Inputs!$B$32*OFFSET(P188,-Inputs!$B$33,0)),0,Inputs!$B$32*OFFSET(P188,-Inputs!$B$33,0))</f>
        <v/>
      </c>
      <c r="R188" s="3">
        <f>IF(ISERROR((1-Inputs!$B$32)*OFFSET(P188,-Inputs!$B$33,0)),0,(1-Inputs!$B$32)*OFFSET(P188,-Inputs!$B$33,0))</f>
        <v/>
      </c>
      <c r="S188" s="35">
        <f>N188-P188</f>
        <v/>
      </c>
      <c r="T188" s="19">
        <f>S188/Inputs!$B$13</f>
        <v/>
      </c>
      <c r="U188" s="19">
        <f>K188/$K$4</f>
        <v/>
      </c>
      <c r="V188" s="11">
        <f>-PMT(AC188*C188,Inputs!$B$20-A188+1,S188)-X188</f>
        <v/>
      </c>
      <c r="W188" s="11">
        <f>IF(A188&lt;Inputs!$B$23-Inputs!$B$24,0,IF(A188&lt;Inputs!$B$22-Inputs!$B$24,S188*AC188/12,IF(ISERROR(-PMT(AC188/12,Inputs!$B$20+1-A188-Inputs!$B$24,S188)),0,-PMT(AC188/12,Inputs!$B$20+1-A188-Inputs!$B$24,S188)+IF(A188=Inputs!$B$21-Inputs!$B$24,AC188+PMT(AC188/12,Inputs!$B$20+1-A188-Inputs!$B$24,S188)+(S188*AC188/12),0))))</f>
        <v/>
      </c>
      <c r="X188" s="3">
        <f>S188*(AC188*C188)</f>
        <v/>
      </c>
      <c r="Y188" s="11">
        <f>W188-X188</f>
        <v/>
      </c>
      <c r="Z188" s="19">
        <f>VLOOKUP(A188,Curves!$B$20:'Curves'!$D$32,3)</f>
        <v/>
      </c>
      <c r="AA188" s="35">
        <f>MIN(S188,S188*(1-(1-Z188)^(1/12)))</f>
        <v/>
      </c>
      <c r="AB188" s="3">
        <f>(N188-P188)*IFERROR((1-U188/U187),0)</f>
        <v/>
      </c>
      <c r="AC188" s="36">
        <f>Inputs!$B$16</f>
        <v/>
      </c>
      <c r="AD188" s="3">
        <f>AC188*C188*(N188-P188)</f>
        <v/>
      </c>
      <c r="AE188" s="11">
        <f>X188+Y188+AA188+Q188</f>
        <v/>
      </c>
      <c r="AF188" s="11">
        <f>X188+V188+AA188+Q188</f>
        <v/>
      </c>
      <c r="AG188" s="19">
        <f>AE188/Inputs!$B$13</f>
        <v/>
      </c>
      <c r="AH188" s="35">
        <f>N188-AA188-AB188-P188</f>
        <v/>
      </c>
      <c r="AJ188" s="19">
        <f>AJ187/(1+(Inputs!$B$19)*C187)</f>
        <v/>
      </c>
      <c r="AK188" s="19">
        <f>AG188*AJ188</f>
        <v/>
      </c>
    </row>
    <row r="189" ht="13" customHeight="1" s="53">
      <c r="A189" s="3">
        <f>A188+1</f>
        <v/>
      </c>
      <c r="B189" s="37">
        <f>EDATE(B188, 1)</f>
        <v/>
      </c>
      <c r="C189" s="3">
        <f>C188</f>
        <v/>
      </c>
      <c r="F189" s="3">
        <f>K188</f>
        <v/>
      </c>
      <c r="G189" s="3">
        <f>IF(Inputs!$B$15="Fixed",G188, "Not Implemented Yet")</f>
        <v/>
      </c>
      <c r="H189" s="3">
        <f>IF(Inputs!$B$15="Fixed", IF(K188&gt;H188, -PMT(G189*C189, 360/Inputs!$D$6, Inputs!$B$13), 0), "NOT AVALABLE RN")</f>
        <v/>
      </c>
      <c r="I189" s="3">
        <f>C189*F189*G189</f>
        <v/>
      </c>
      <c r="J189" s="3">
        <f>H189-I189</f>
        <v/>
      </c>
      <c r="K189" s="3">
        <f>K188-J189</f>
        <v/>
      </c>
      <c r="N189" s="35">
        <f>AH188</f>
        <v/>
      </c>
      <c r="O189" s="19">
        <f>VLOOKUP(A189,Curves!$B$3:'Curves'!$D$15,3)/(VLOOKUP(A189,Curves!$B$3:'Curves'!$D$15,2)-(VLOOKUP(A189,Curves!$B$3:'Curves'!$D$15,1)-1))</f>
        <v/>
      </c>
      <c r="P189" s="35">
        <f>MIN(N189,(O189*Inputs!$B$35)*$N$5)</f>
        <v/>
      </c>
      <c r="Q189" s="3">
        <f>IF(ISERROR(Inputs!$B$32*OFFSET(P189,-Inputs!$B$33,0)),0,Inputs!$B$32*OFFSET(P189,-Inputs!$B$33,0))</f>
        <v/>
      </c>
      <c r="R189" s="3">
        <f>IF(ISERROR((1-Inputs!$B$32)*OFFSET(P189,-Inputs!$B$33,0)),0,(1-Inputs!$B$32)*OFFSET(P189,-Inputs!$B$33,0))</f>
        <v/>
      </c>
      <c r="S189" s="35">
        <f>N189-P189</f>
        <v/>
      </c>
      <c r="T189" s="19">
        <f>S189/Inputs!$B$13</f>
        <v/>
      </c>
      <c r="U189" s="19">
        <f>K189/$K$4</f>
        <v/>
      </c>
      <c r="V189" s="11">
        <f>-PMT(AC189*C189,Inputs!$B$20-A189+1,S189)-X189</f>
        <v/>
      </c>
      <c r="W189" s="11">
        <f>IF(A189&lt;Inputs!$B$23-Inputs!$B$24,0,IF(A189&lt;Inputs!$B$22-Inputs!$B$24,S189*AC189/12,IF(ISERROR(-PMT(AC189/12,Inputs!$B$20+1-A189-Inputs!$B$24,S189)),0,-PMT(AC189/12,Inputs!$B$20+1-A189-Inputs!$B$24,S189)+IF(A189=Inputs!$B$21-Inputs!$B$24,AC189+PMT(AC189/12,Inputs!$B$20+1-A189-Inputs!$B$24,S189)+(S189*AC189/12),0))))</f>
        <v/>
      </c>
      <c r="X189" s="3">
        <f>S189*(AC189*C189)</f>
        <v/>
      </c>
      <c r="Y189" s="11">
        <f>W189-X189</f>
        <v/>
      </c>
      <c r="Z189" s="19">
        <f>VLOOKUP(A189,Curves!$B$20:'Curves'!$D$32,3)</f>
        <v/>
      </c>
      <c r="AA189" s="35">
        <f>MIN(S189,S189*(1-(1-Z189)^(1/12)))</f>
        <v/>
      </c>
      <c r="AB189" s="3">
        <f>(N189-P189)*IFERROR((1-U189/U188),0)</f>
        <v/>
      </c>
      <c r="AC189" s="36">
        <f>Inputs!$B$16</f>
        <v/>
      </c>
      <c r="AD189" s="3">
        <f>AC189*C189*(N189-P189)</f>
        <v/>
      </c>
      <c r="AE189" s="11">
        <f>X189+Y189+AA189+Q189</f>
        <v/>
      </c>
      <c r="AF189" s="11">
        <f>X189+V189+AA189+Q189</f>
        <v/>
      </c>
      <c r="AG189" s="19">
        <f>AE189/Inputs!$B$13</f>
        <v/>
      </c>
      <c r="AH189" s="35">
        <f>N189-AA189-AB189-P189</f>
        <v/>
      </c>
      <c r="AJ189" s="19">
        <f>AJ188/(1+(Inputs!$B$19)*C188)</f>
        <v/>
      </c>
      <c r="AK189" s="19">
        <f>AG189*AJ189</f>
        <v/>
      </c>
    </row>
    <row r="190" ht="13" customHeight="1" s="53">
      <c r="A190" s="3">
        <f>A189+1</f>
        <v/>
      </c>
      <c r="B190" s="37">
        <f>EDATE(B189, 1)</f>
        <v/>
      </c>
      <c r="C190" s="3">
        <f>C189</f>
        <v/>
      </c>
      <c r="F190" s="3">
        <f>K189</f>
        <v/>
      </c>
      <c r="G190" s="3">
        <f>IF(Inputs!$B$15="Fixed",G189, "Not Implemented Yet")</f>
        <v/>
      </c>
      <c r="H190" s="3">
        <f>IF(Inputs!$B$15="Fixed", IF(K189&gt;H189, -PMT(G190*C190, 360/Inputs!$D$6, Inputs!$B$13), 0), "NOT AVALABLE RN")</f>
        <v/>
      </c>
      <c r="I190" s="3">
        <f>C190*F190*G190</f>
        <v/>
      </c>
      <c r="J190" s="3">
        <f>H190-I190</f>
        <v/>
      </c>
      <c r="K190" s="3">
        <f>K189-J190</f>
        <v/>
      </c>
      <c r="N190" s="35">
        <f>AH189</f>
        <v/>
      </c>
      <c r="O190" s="19">
        <f>VLOOKUP(A190,Curves!$B$3:'Curves'!$D$15,3)/(VLOOKUP(A190,Curves!$B$3:'Curves'!$D$15,2)-(VLOOKUP(A190,Curves!$B$3:'Curves'!$D$15,1)-1))</f>
        <v/>
      </c>
      <c r="P190" s="35">
        <f>MIN(N190,(O190*Inputs!$B$35)*$N$5)</f>
        <v/>
      </c>
      <c r="Q190" s="3">
        <f>IF(ISERROR(Inputs!$B$32*OFFSET(P190,-Inputs!$B$33,0)),0,Inputs!$B$32*OFFSET(P190,-Inputs!$B$33,0))</f>
        <v/>
      </c>
      <c r="R190" s="3">
        <f>IF(ISERROR((1-Inputs!$B$32)*OFFSET(P190,-Inputs!$B$33,0)),0,(1-Inputs!$B$32)*OFFSET(P190,-Inputs!$B$33,0))</f>
        <v/>
      </c>
      <c r="S190" s="35">
        <f>N190-P190</f>
        <v/>
      </c>
      <c r="T190" s="19">
        <f>S190/Inputs!$B$13</f>
        <v/>
      </c>
      <c r="U190" s="19">
        <f>K190/$K$4</f>
        <v/>
      </c>
      <c r="V190" s="11">
        <f>-PMT(AC190*C190,Inputs!$B$20-A190+1,S190)-X190</f>
        <v/>
      </c>
      <c r="W190" s="11">
        <f>IF(A190&lt;Inputs!$B$23-Inputs!$B$24,0,IF(A190&lt;Inputs!$B$22-Inputs!$B$24,S190*AC190/12,IF(ISERROR(-PMT(AC190/12,Inputs!$B$20+1-A190-Inputs!$B$24,S190)),0,-PMT(AC190/12,Inputs!$B$20+1-A190-Inputs!$B$24,S190)+IF(A190=Inputs!$B$21-Inputs!$B$24,AC190+PMT(AC190/12,Inputs!$B$20+1-A190-Inputs!$B$24,S190)+(S190*AC190/12),0))))</f>
        <v/>
      </c>
      <c r="X190" s="3">
        <f>S190*(AC190*C190)</f>
        <v/>
      </c>
      <c r="Y190" s="11">
        <f>W190-X190</f>
        <v/>
      </c>
      <c r="Z190" s="19">
        <f>VLOOKUP(A190,Curves!$B$20:'Curves'!$D$32,3)</f>
        <v/>
      </c>
      <c r="AA190" s="35">
        <f>MIN(S190,S190*(1-(1-Z190)^(1/12)))</f>
        <v/>
      </c>
      <c r="AB190" s="3">
        <f>(N190-P190)*IFERROR((1-U190/U189),0)</f>
        <v/>
      </c>
      <c r="AC190" s="36">
        <f>Inputs!$B$16</f>
        <v/>
      </c>
      <c r="AD190" s="3">
        <f>AC190*C190*(N190-P190)</f>
        <v/>
      </c>
      <c r="AE190" s="11">
        <f>X190+Y190+AA190+Q190</f>
        <v/>
      </c>
      <c r="AF190" s="11">
        <f>X190+V190+AA190+Q190</f>
        <v/>
      </c>
      <c r="AG190" s="19">
        <f>AE190/Inputs!$B$13</f>
        <v/>
      </c>
      <c r="AH190" s="35">
        <f>N190-AA190-AB190-P190</f>
        <v/>
      </c>
      <c r="AJ190" s="19">
        <f>AJ189/(1+(Inputs!$B$19)*C189)</f>
        <v/>
      </c>
      <c r="AK190" s="19">
        <f>AG190*AJ190</f>
        <v/>
      </c>
    </row>
    <row r="191" ht="13" customHeight="1" s="53">
      <c r="A191" s="3">
        <f>A190+1</f>
        <v/>
      </c>
      <c r="B191" s="37">
        <f>EDATE(B190, 1)</f>
        <v/>
      </c>
      <c r="C191" s="3">
        <f>C190</f>
        <v/>
      </c>
      <c r="F191" s="3">
        <f>K190</f>
        <v/>
      </c>
      <c r="G191" s="3">
        <f>IF(Inputs!$B$15="Fixed",G190, "Not Implemented Yet")</f>
        <v/>
      </c>
      <c r="H191" s="3">
        <f>IF(Inputs!$B$15="Fixed", IF(K190&gt;H190, -PMT(G191*C191, 360/Inputs!$D$6, Inputs!$B$13), 0), "NOT AVALABLE RN")</f>
        <v/>
      </c>
      <c r="I191" s="3">
        <f>C191*F191*G191</f>
        <v/>
      </c>
      <c r="J191" s="3">
        <f>H191-I191</f>
        <v/>
      </c>
      <c r="K191" s="3">
        <f>K190-J191</f>
        <v/>
      </c>
      <c r="N191" s="35">
        <f>AH190</f>
        <v/>
      </c>
      <c r="O191" s="19">
        <f>VLOOKUP(A191,Curves!$B$3:'Curves'!$D$15,3)/(VLOOKUP(A191,Curves!$B$3:'Curves'!$D$15,2)-(VLOOKUP(A191,Curves!$B$3:'Curves'!$D$15,1)-1))</f>
        <v/>
      </c>
      <c r="P191" s="35">
        <f>MIN(N191,(O191*Inputs!$B$35)*$N$5)</f>
        <v/>
      </c>
      <c r="Q191" s="3">
        <f>IF(ISERROR(Inputs!$B$32*OFFSET(P191,-Inputs!$B$33,0)),0,Inputs!$B$32*OFFSET(P191,-Inputs!$B$33,0))</f>
        <v/>
      </c>
      <c r="R191" s="3">
        <f>IF(ISERROR((1-Inputs!$B$32)*OFFSET(P191,-Inputs!$B$33,0)),0,(1-Inputs!$B$32)*OFFSET(P191,-Inputs!$B$33,0))</f>
        <v/>
      </c>
      <c r="S191" s="35">
        <f>N191-P191</f>
        <v/>
      </c>
      <c r="T191" s="19">
        <f>S191/Inputs!$B$13</f>
        <v/>
      </c>
      <c r="U191" s="19">
        <f>K191/$K$4</f>
        <v/>
      </c>
      <c r="V191" s="11">
        <f>-PMT(AC191*C191,Inputs!$B$20-A191+1,S191)-X191</f>
        <v/>
      </c>
      <c r="W191" s="11">
        <f>IF(A191&lt;Inputs!$B$23-Inputs!$B$24,0,IF(A191&lt;Inputs!$B$22-Inputs!$B$24,S191*AC191/12,IF(ISERROR(-PMT(AC191/12,Inputs!$B$20+1-A191-Inputs!$B$24,S191)),0,-PMT(AC191/12,Inputs!$B$20+1-A191-Inputs!$B$24,S191)+IF(A191=Inputs!$B$21-Inputs!$B$24,AC191+PMT(AC191/12,Inputs!$B$20+1-A191-Inputs!$B$24,S191)+(S191*AC191/12),0))))</f>
        <v/>
      </c>
      <c r="X191" s="3">
        <f>S191*(AC191*C191)</f>
        <v/>
      </c>
      <c r="Y191" s="11">
        <f>W191-X191</f>
        <v/>
      </c>
      <c r="Z191" s="19">
        <f>VLOOKUP(A191,Curves!$B$20:'Curves'!$D$32,3)</f>
        <v/>
      </c>
      <c r="AA191" s="35">
        <f>MIN(S191,S191*(1-(1-Z191)^(1/12)))</f>
        <v/>
      </c>
      <c r="AB191" s="3">
        <f>(N191-P191)*IFERROR((1-U191/U190),0)</f>
        <v/>
      </c>
      <c r="AC191" s="36">
        <f>Inputs!$B$16</f>
        <v/>
      </c>
      <c r="AD191" s="3">
        <f>AC191*C191*(N191-P191)</f>
        <v/>
      </c>
      <c r="AE191" s="11">
        <f>X191+Y191+AA191+Q191</f>
        <v/>
      </c>
      <c r="AF191" s="11">
        <f>X191+V191+AA191+Q191</f>
        <v/>
      </c>
      <c r="AG191" s="19">
        <f>AE191/Inputs!$B$13</f>
        <v/>
      </c>
      <c r="AH191" s="35">
        <f>N191-AA191-AB191-P191</f>
        <v/>
      </c>
      <c r="AJ191" s="19">
        <f>AJ190/(1+(Inputs!$B$19)*C190)</f>
        <v/>
      </c>
      <c r="AK191" s="19">
        <f>AG191*AJ191</f>
        <v/>
      </c>
    </row>
    <row r="192" ht="13" customHeight="1" s="53">
      <c r="A192" s="3">
        <f>A191+1</f>
        <v/>
      </c>
      <c r="B192" s="37">
        <f>EDATE(B191, 1)</f>
        <v/>
      </c>
      <c r="C192" s="3">
        <f>C191</f>
        <v/>
      </c>
      <c r="F192" s="3">
        <f>K191</f>
        <v/>
      </c>
      <c r="G192" s="3">
        <f>IF(Inputs!$B$15="Fixed",G191, "Not Implemented Yet")</f>
        <v/>
      </c>
      <c r="H192" s="3">
        <f>IF(Inputs!$B$15="Fixed", IF(K191&gt;H191, -PMT(G192*C192, 360/Inputs!$D$6, Inputs!$B$13), 0), "NOT AVALABLE RN")</f>
        <v/>
      </c>
      <c r="I192" s="3">
        <f>C192*F192*G192</f>
        <v/>
      </c>
      <c r="J192" s="3">
        <f>H192-I192</f>
        <v/>
      </c>
      <c r="K192" s="3">
        <f>K191-J192</f>
        <v/>
      </c>
      <c r="N192" s="35">
        <f>AH191</f>
        <v/>
      </c>
      <c r="O192" s="19">
        <f>VLOOKUP(A192,Curves!$B$3:'Curves'!$D$15,3)/(VLOOKUP(A192,Curves!$B$3:'Curves'!$D$15,2)-(VLOOKUP(A192,Curves!$B$3:'Curves'!$D$15,1)-1))</f>
        <v/>
      </c>
      <c r="P192" s="35">
        <f>MIN(N192,(O192*Inputs!$B$35)*$N$5)</f>
        <v/>
      </c>
      <c r="Q192" s="3">
        <f>IF(ISERROR(Inputs!$B$32*OFFSET(P192,-Inputs!$B$33,0)),0,Inputs!$B$32*OFFSET(P192,-Inputs!$B$33,0))</f>
        <v/>
      </c>
      <c r="R192" s="3">
        <f>IF(ISERROR((1-Inputs!$B$32)*OFFSET(P192,-Inputs!$B$33,0)),0,(1-Inputs!$B$32)*OFFSET(P192,-Inputs!$B$33,0))</f>
        <v/>
      </c>
      <c r="S192" s="35">
        <f>N192-P192</f>
        <v/>
      </c>
      <c r="T192" s="19">
        <f>S192/Inputs!$B$13</f>
        <v/>
      </c>
      <c r="U192" s="19">
        <f>K192/$K$4</f>
        <v/>
      </c>
      <c r="V192" s="11">
        <f>-PMT(AC192*C192,Inputs!$B$20-A192+1,S192)-X192</f>
        <v/>
      </c>
      <c r="W192" s="11">
        <f>IF(A192&lt;Inputs!$B$23-Inputs!$B$24,0,IF(A192&lt;Inputs!$B$22-Inputs!$B$24,S192*AC192/12,IF(ISERROR(-PMT(AC192/12,Inputs!$B$20+1-A192-Inputs!$B$24,S192)),0,-PMT(AC192/12,Inputs!$B$20+1-A192-Inputs!$B$24,S192)+IF(A192=Inputs!$B$21-Inputs!$B$24,AC192+PMT(AC192/12,Inputs!$B$20+1-A192-Inputs!$B$24,S192)+(S192*AC192/12),0))))</f>
        <v/>
      </c>
      <c r="X192" s="3">
        <f>S192*(AC192*C192)</f>
        <v/>
      </c>
      <c r="Y192" s="11">
        <f>W192-X192</f>
        <v/>
      </c>
      <c r="Z192" s="19">
        <f>VLOOKUP(A192,Curves!$B$20:'Curves'!$D$32,3)</f>
        <v/>
      </c>
      <c r="AA192" s="35">
        <f>MIN(S192,S192*(1-(1-Z192)^(1/12)))</f>
        <v/>
      </c>
      <c r="AB192" s="3">
        <f>(N192-P192)*IFERROR((1-U192/U191),0)</f>
        <v/>
      </c>
      <c r="AC192" s="36">
        <f>Inputs!$B$16</f>
        <v/>
      </c>
      <c r="AD192" s="3">
        <f>AC192*C192*(N192-P192)</f>
        <v/>
      </c>
      <c r="AE192" s="11">
        <f>X192+Y192+AA192+Q192</f>
        <v/>
      </c>
      <c r="AF192" s="11">
        <f>X192+V192+AA192+Q192</f>
        <v/>
      </c>
      <c r="AG192" s="19">
        <f>AE192/Inputs!$B$13</f>
        <v/>
      </c>
      <c r="AH192" s="35">
        <f>N192-AA192-AB192-P192</f>
        <v/>
      </c>
      <c r="AJ192" s="19">
        <f>AJ191/(1+(Inputs!$B$19)*C191)</f>
        <v/>
      </c>
      <c r="AK192" s="19">
        <f>AG192*AJ192</f>
        <v/>
      </c>
    </row>
    <row r="193" ht="13" customHeight="1" s="53">
      <c r="A193" s="3">
        <f>A192+1</f>
        <v/>
      </c>
      <c r="B193" s="37">
        <f>EDATE(B192, 1)</f>
        <v/>
      </c>
      <c r="C193" s="3">
        <f>C192</f>
        <v/>
      </c>
      <c r="F193" s="3">
        <f>K192</f>
        <v/>
      </c>
      <c r="G193" s="3">
        <f>IF(Inputs!$B$15="Fixed",G192, "Not Implemented Yet")</f>
        <v/>
      </c>
      <c r="H193" s="3">
        <f>IF(Inputs!$B$15="Fixed", IF(K192&gt;H192, -PMT(G193*C193, 360/Inputs!$D$6, Inputs!$B$13), 0), "NOT AVALABLE RN")</f>
        <v/>
      </c>
      <c r="I193" s="3">
        <f>C193*F193*G193</f>
        <v/>
      </c>
      <c r="J193" s="3">
        <f>H193-I193</f>
        <v/>
      </c>
      <c r="K193" s="3">
        <f>K192-J193</f>
        <v/>
      </c>
      <c r="N193" s="35">
        <f>AH192</f>
        <v/>
      </c>
      <c r="O193" s="19">
        <f>VLOOKUP(A193,Curves!$B$3:'Curves'!$D$15,3)/(VLOOKUP(A193,Curves!$B$3:'Curves'!$D$15,2)-(VLOOKUP(A193,Curves!$B$3:'Curves'!$D$15,1)-1))</f>
        <v/>
      </c>
      <c r="P193" s="35">
        <f>MIN(N193,(O193*Inputs!$B$35)*$N$5)</f>
        <v/>
      </c>
      <c r="Q193" s="3">
        <f>IF(ISERROR(Inputs!$B$32*OFFSET(P193,-Inputs!$B$33,0)),0,Inputs!$B$32*OFFSET(P193,-Inputs!$B$33,0))</f>
        <v/>
      </c>
      <c r="R193" s="3">
        <f>IF(ISERROR((1-Inputs!$B$32)*OFFSET(P193,-Inputs!$B$33,0)),0,(1-Inputs!$B$32)*OFFSET(P193,-Inputs!$B$33,0))</f>
        <v/>
      </c>
      <c r="S193" s="35">
        <f>N193-P193</f>
        <v/>
      </c>
      <c r="T193" s="19">
        <f>S193/Inputs!$B$13</f>
        <v/>
      </c>
      <c r="U193" s="19">
        <f>K193/$K$4</f>
        <v/>
      </c>
      <c r="V193" s="11">
        <f>-PMT(AC193*C193,Inputs!$B$20-A193+1,S193)-X193</f>
        <v/>
      </c>
      <c r="W193" s="11">
        <f>IF(A193&lt;Inputs!$B$23-Inputs!$B$24,0,IF(A193&lt;Inputs!$B$22-Inputs!$B$24,S193*AC193/12,IF(ISERROR(-PMT(AC193/12,Inputs!$B$20+1-A193-Inputs!$B$24,S193)),0,-PMT(AC193/12,Inputs!$B$20+1-A193-Inputs!$B$24,S193)+IF(A193=Inputs!$B$21-Inputs!$B$24,AC193+PMT(AC193/12,Inputs!$B$20+1-A193-Inputs!$B$24,S193)+(S193*AC193/12),0))))</f>
        <v/>
      </c>
      <c r="X193" s="3">
        <f>S193*(AC193*C193)</f>
        <v/>
      </c>
      <c r="Y193" s="11">
        <f>W193-X193</f>
        <v/>
      </c>
      <c r="Z193" s="19">
        <f>VLOOKUP(A193,Curves!$B$20:'Curves'!$D$32,3)</f>
        <v/>
      </c>
      <c r="AA193" s="35">
        <f>MIN(S193,S193*(1-(1-Z193)^(1/12)))</f>
        <v/>
      </c>
      <c r="AB193" s="3">
        <f>(N193-P193)*IFERROR((1-U193/U192),0)</f>
        <v/>
      </c>
      <c r="AC193" s="36">
        <f>Inputs!$B$16</f>
        <v/>
      </c>
      <c r="AD193" s="3">
        <f>AC193*C193*(N193-P193)</f>
        <v/>
      </c>
      <c r="AE193" s="11">
        <f>X193+Y193+AA193+Q193</f>
        <v/>
      </c>
      <c r="AF193" s="11">
        <f>X193+V193+AA193+Q193</f>
        <v/>
      </c>
      <c r="AG193" s="19">
        <f>AE193/Inputs!$B$13</f>
        <v/>
      </c>
      <c r="AH193" s="35">
        <f>N193-AA193-AB193-P193</f>
        <v/>
      </c>
      <c r="AJ193" s="19">
        <f>AJ192/(1+(Inputs!$B$19)*C192)</f>
        <v/>
      </c>
      <c r="AK193" s="19">
        <f>AG193*AJ193</f>
        <v/>
      </c>
    </row>
    <row r="194" ht="13" customHeight="1" s="53">
      <c r="A194" s="3">
        <f>A193+1</f>
        <v/>
      </c>
      <c r="B194" s="37">
        <f>EDATE(B193, 1)</f>
        <v/>
      </c>
      <c r="C194" s="3">
        <f>C193</f>
        <v/>
      </c>
      <c r="F194" s="3">
        <f>K193</f>
        <v/>
      </c>
      <c r="G194" s="3">
        <f>IF(Inputs!$B$15="Fixed",G193, "Not Implemented Yet")</f>
        <v/>
      </c>
      <c r="H194" s="3">
        <f>IF(Inputs!$B$15="Fixed", IF(K193&gt;H193, -PMT(G194*C194, 360/Inputs!$D$6, Inputs!$B$13), 0), "NOT AVALABLE RN")</f>
        <v/>
      </c>
      <c r="I194" s="3">
        <f>C194*F194*G194</f>
        <v/>
      </c>
      <c r="J194" s="3">
        <f>H194-I194</f>
        <v/>
      </c>
      <c r="K194" s="3">
        <f>K193-J194</f>
        <v/>
      </c>
      <c r="N194" s="35">
        <f>AH193</f>
        <v/>
      </c>
      <c r="O194" s="19">
        <f>VLOOKUP(A194,Curves!$B$3:'Curves'!$D$15,3)/(VLOOKUP(A194,Curves!$B$3:'Curves'!$D$15,2)-(VLOOKUP(A194,Curves!$B$3:'Curves'!$D$15,1)-1))</f>
        <v/>
      </c>
      <c r="P194" s="35">
        <f>MIN(N194,(O194*Inputs!$B$35)*$N$5)</f>
        <v/>
      </c>
      <c r="Q194" s="3">
        <f>IF(ISERROR(Inputs!$B$32*OFFSET(P194,-Inputs!$B$33,0)),0,Inputs!$B$32*OFFSET(P194,-Inputs!$B$33,0))</f>
        <v/>
      </c>
      <c r="R194" s="3">
        <f>IF(ISERROR((1-Inputs!$B$32)*OFFSET(P194,-Inputs!$B$33,0)),0,(1-Inputs!$B$32)*OFFSET(P194,-Inputs!$B$33,0))</f>
        <v/>
      </c>
      <c r="S194" s="35">
        <f>N194-P194</f>
        <v/>
      </c>
      <c r="T194" s="19">
        <f>S194/Inputs!$B$13</f>
        <v/>
      </c>
      <c r="U194" s="19">
        <f>K194/$K$4</f>
        <v/>
      </c>
      <c r="V194" s="11">
        <f>-PMT(AC194*C194,Inputs!$B$20-A194+1,S194)-X194</f>
        <v/>
      </c>
      <c r="W194" s="11">
        <f>IF(A194&lt;Inputs!$B$23-Inputs!$B$24,0,IF(A194&lt;Inputs!$B$22-Inputs!$B$24,S194*AC194/12,IF(ISERROR(-PMT(AC194/12,Inputs!$B$20+1-A194-Inputs!$B$24,S194)),0,-PMT(AC194/12,Inputs!$B$20+1-A194-Inputs!$B$24,S194)+IF(A194=Inputs!$B$21-Inputs!$B$24,AC194+PMT(AC194/12,Inputs!$B$20+1-A194-Inputs!$B$24,S194)+(S194*AC194/12),0))))</f>
        <v/>
      </c>
      <c r="X194" s="3">
        <f>S194*(AC194*C194)</f>
        <v/>
      </c>
      <c r="Y194" s="11">
        <f>W194-X194</f>
        <v/>
      </c>
      <c r="Z194" s="19">
        <f>VLOOKUP(A194,Curves!$B$20:'Curves'!$D$32,3)</f>
        <v/>
      </c>
      <c r="AA194" s="35">
        <f>MIN(S194,S194*(1-(1-Z194)^(1/12)))</f>
        <v/>
      </c>
      <c r="AB194" s="3">
        <f>(N194-P194)*IFERROR((1-U194/U193),0)</f>
        <v/>
      </c>
      <c r="AC194" s="36">
        <f>Inputs!$B$16</f>
        <v/>
      </c>
      <c r="AD194" s="3">
        <f>AC194*C194*(N194-P194)</f>
        <v/>
      </c>
      <c r="AE194" s="11">
        <f>X194+Y194+AA194+Q194</f>
        <v/>
      </c>
      <c r="AF194" s="11">
        <f>X194+V194+AA194+Q194</f>
        <v/>
      </c>
      <c r="AG194" s="19">
        <f>AE194/Inputs!$B$13</f>
        <v/>
      </c>
      <c r="AH194" s="35">
        <f>N194-AA194-AB194-P194</f>
        <v/>
      </c>
      <c r="AJ194" s="19">
        <f>AJ193/(1+(Inputs!$B$19)*C193)</f>
        <v/>
      </c>
      <c r="AK194" s="19">
        <f>AG194*AJ194</f>
        <v/>
      </c>
    </row>
    <row r="195" ht="13" customHeight="1" s="53">
      <c r="A195" s="3">
        <f>A194+1</f>
        <v/>
      </c>
      <c r="B195" s="37">
        <f>EDATE(B194, 1)</f>
        <v/>
      </c>
      <c r="C195" s="3">
        <f>C194</f>
        <v/>
      </c>
      <c r="F195" s="3">
        <f>K194</f>
        <v/>
      </c>
      <c r="G195" s="3">
        <f>IF(Inputs!$B$15="Fixed",G194, "Not Implemented Yet")</f>
        <v/>
      </c>
      <c r="H195" s="3">
        <f>IF(Inputs!$B$15="Fixed", IF(K194&gt;H194, -PMT(G195*C195, 360/Inputs!$D$6, Inputs!$B$13), 0), "NOT AVALABLE RN")</f>
        <v/>
      </c>
      <c r="I195" s="3">
        <f>C195*F195*G195</f>
        <v/>
      </c>
      <c r="J195" s="3">
        <f>H195-I195</f>
        <v/>
      </c>
      <c r="K195" s="3">
        <f>K194-J195</f>
        <v/>
      </c>
      <c r="N195" s="35">
        <f>AH194</f>
        <v/>
      </c>
      <c r="O195" s="19">
        <f>VLOOKUP(A195,Curves!$B$3:'Curves'!$D$15,3)/(VLOOKUP(A195,Curves!$B$3:'Curves'!$D$15,2)-(VLOOKUP(A195,Curves!$B$3:'Curves'!$D$15,1)-1))</f>
        <v/>
      </c>
      <c r="P195" s="35">
        <f>MIN(N195,(O195*Inputs!$B$35)*$N$5)</f>
        <v/>
      </c>
      <c r="Q195" s="3">
        <f>IF(ISERROR(Inputs!$B$32*OFFSET(P195,-Inputs!$B$33,0)),0,Inputs!$B$32*OFFSET(P195,-Inputs!$B$33,0))</f>
        <v/>
      </c>
      <c r="R195" s="3">
        <f>IF(ISERROR((1-Inputs!$B$32)*OFFSET(P195,-Inputs!$B$33,0)),0,(1-Inputs!$B$32)*OFFSET(P195,-Inputs!$B$33,0))</f>
        <v/>
      </c>
      <c r="S195" s="35">
        <f>N195-P195</f>
        <v/>
      </c>
      <c r="T195" s="19">
        <f>S195/Inputs!$B$13</f>
        <v/>
      </c>
      <c r="U195" s="19">
        <f>K195/$K$4</f>
        <v/>
      </c>
      <c r="V195" s="11">
        <f>-PMT(AC195*C195,Inputs!$B$20-A195+1,S195)-X195</f>
        <v/>
      </c>
      <c r="W195" s="11">
        <f>IF(A195&lt;Inputs!$B$23-Inputs!$B$24,0,IF(A195&lt;Inputs!$B$22-Inputs!$B$24,S195*AC195/12,IF(ISERROR(-PMT(AC195/12,Inputs!$B$20+1-A195-Inputs!$B$24,S195)),0,-PMT(AC195/12,Inputs!$B$20+1-A195-Inputs!$B$24,S195)+IF(A195=Inputs!$B$21-Inputs!$B$24,AC195+PMT(AC195/12,Inputs!$B$20+1-A195-Inputs!$B$24,S195)+(S195*AC195/12),0))))</f>
        <v/>
      </c>
      <c r="X195" s="3">
        <f>S195*(AC195*C195)</f>
        <v/>
      </c>
      <c r="Y195" s="11">
        <f>W195-X195</f>
        <v/>
      </c>
      <c r="Z195" s="19">
        <f>VLOOKUP(A195,Curves!$B$20:'Curves'!$D$32,3)</f>
        <v/>
      </c>
      <c r="AA195" s="35">
        <f>MIN(S195,S195*(1-(1-Z195)^(1/12)))</f>
        <v/>
      </c>
      <c r="AB195" s="3">
        <f>(N195-P195)*IFERROR((1-U195/U194),0)</f>
        <v/>
      </c>
      <c r="AC195" s="36">
        <f>Inputs!$B$16</f>
        <v/>
      </c>
      <c r="AD195" s="3">
        <f>AC195*C195*(N195-P195)</f>
        <v/>
      </c>
      <c r="AE195" s="11">
        <f>X195+Y195+AA195+Q195</f>
        <v/>
      </c>
      <c r="AF195" s="11">
        <f>X195+V195+AA195+Q195</f>
        <v/>
      </c>
      <c r="AG195" s="19">
        <f>AE195/Inputs!$B$13</f>
        <v/>
      </c>
      <c r="AH195" s="35">
        <f>N195-AA195-AB195-P195</f>
        <v/>
      </c>
      <c r="AJ195" s="19">
        <f>AJ194/(1+(Inputs!$B$19)*C194)</f>
        <v/>
      </c>
      <c r="AK195" s="19">
        <f>AG195*AJ195</f>
        <v/>
      </c>
    </row>
    <row r="196" ht="13" customHeight="1" s="53">
      <c r="A196" s="3">
        <f>A195+1</f>
        <v/>
      </c>
      <c r="B196" s="37">
        <f>EDATE(B195, 1)</f>
        <v/>
      </c>
      <c r="C196" s="3">
        <f>C195</f>
        <v/>
      </c>
      <c r="F196" s="3">
        <f>K195</f>
        <v/>
      </c>
      <c r="G196" s="3">
        <f>IF(Inputs!$B$15="Fixed",G195, "Not Implemented Yet")</f>
        <v/>
      </c>
      <c r="H196" s="3">
        <f>IF(Inputs!$B$15="Fixed", IF(K195&gt;H195, -PMT(G196*C196, 360/Inputs!$D$6, Inputs!$B$13), 0), "NOT AVALABLE RN")</f>
        <v/>
      </c>
      <c r="I196" s="3">
        <f>C196*F196*G196</f>
        <v/>
      </c>
      <c r="J196" s="3">
        <f>H196-I196</f>
        <v/>
      </c>
      <c r="K196" s="3">
        <f>K195-J196</f>
        <v/>
      </c>
      <c r="N196" s="35">
        <f>AH195</f>
        <v/>
      </c>
      <c r="O196" s="19">
        <f>VLOOKUP(A196,Curves!$B$3:'Curves'!$D$15,3)/(VLOOKUP(A196,Curves!$B$3:'Curves'!$D$15,2)-(VLOOKUP(A196,Curves!$B$3:'Curves'!$D$15,1)-1))</f>
        <v/>
      </c>
      <c r="P196" s="35">
        <f>MIN(N196,(O196*Inputs!$B$35)*$N$5)</f>
        <v/>
      </c>
      <c r="Q196" s="3">
        <f>IF(ISERROR(Inputs!$B$32*OFFSET(P196,-Inputs!$B$33,0)),0,Inputs!$B$32*OFFSET(P196,-Inputs!$B$33,0))</f>
        <v/>
      </c>
      <c r="R196" s="3">
        <f>IF(ISERROR((1-Inputs!$B$32)*OFFSET(P196,-Inputs!$B$33,0)),0,(1-Inputs!$B$32)*OFFSET(P196,-Inputs!$B$33,0))</f>
        <v/>
      </c>
      <c r="S196" s="35">
        <f>N196-P196</f>
        <v/>
      </c>
      <c r="T196" s="19">
        <f>S196/Inputs!$B$13</f>
        <v/>
      </c>
      <c r="U196" s="19">
        <f>K196/$K$4</f>
        <v/>
      </c>
      <c r="V196" s="11">
        <f>-PMT(AC196*C196,Inputs!$B$20-A196+1,S196)-X196</f>
        <v/>
      </c>
      <c r="W196" s="11">
        <f>IF(A196&lt;Inputs!$B$23-Inputs!$B$24,0,IF(A196&lt;Inputs!$B$22-Inputs!$B$24,S196*AC196/12,IF(ISERROR(-PMT(AC196/12,Inputs!$B$20+1-A196-Inputs!$B$24,S196)),0,-PMT(AC196/12,Inputs!$B$20+1-A196-Inputs!$B$24,S196)+IF(A196=Inputs!$B$21-Inputs!$B$24,AC196+PMT(AC196/12,Inputs!$B$20+1-A196-Inputs!$B$24,S196)+(S196*AC196/12),0))))</f>
        <v/>
      </c>
      <c r="X196" s="3">
        <f>S196*(AC196*C196)</f>
        <v/>
      </c>
      <c r="Y196" s="11">
        <f>W196-X196</f>
        <v/>
      </c>
      <c r="Z196" s="19">
        <f>VLOOKUP(A196,Curves!$B$20:'Curves'!$D$32,3)</f>
        <v/>
      </c>
      <c r="AA196" s="35">
        <f>MIN(S196,S196*(1-(1-Z196)^(1/12)))</f>
        <v/>
      </c>
      <c r="AB196" s="3">
        <f>(N196-P196)*IFERROR((1-U196/U195),0)</f>
        <v/>
      </c>
      <c r="AC196" s="36">
        <f>Inputs!$B$16</f>
        <v/>
      </c>
      <c r="AD196" s="3">
        <f>AC196*C196*(N196-P196)</f>
        <v/>
      </c>
      <c r="AE196" s="11">
        <f>X196+Y196+AA196+Q196</f>
        <v/>
      </c>
      <c r="AF196" s="11">
        <f>X196+V196+AA196+Q196</f>
        <v/>
      </c>
      <c r="AG196" s="19">
        <f>AE196/Inputs!$B$13</f>
        <v/>
      </c>
      <c r="AH196" s="35">
        <f>N196-AA196-AB196-P196</f>
        <v/>
      </c>
      <c r="AJ196" s="19">
        <f>AJ195/(1+(Inputs!$B$19)*C195)</f>
        <v/>
      </c>
      <c r="AK196" s="19">
        <f>AG196*AJ196</f>
        <v/>
      </c>
    </row>
    <row r="197" ht="13" customHeight="1" s="53">
      <c r="A197" s="3">
        <f>A196+1</f>
        <v/>
      </c>
      <c r="B197" s="37">
        <f>EDATE(B196, 1)</f>
        <v/>
      </c>
      <c r="C197" s="3">
        <f>C196</f>
        <v/>
      </c>
      <c r="F197" s="3">
        <f>K196</f>
        <v/>
      </c>
      <c r="G197" s="3">
        <f>IF(Inputs!$B$15="Fixed",G196, "Not Implemented Yet")</f>
        <v/>
      </c>
      <c r="H197" s="3">
        <f>IF(Inputs!$B$15="Fixed", IF(K196&gt;H196, -PMT(G197*C197, 360/Inputs!$D$6, Inputs!$B$13), 0), "NOT AVALABLE RN")</f>
        <v/>
      </c>
      <c r="I197" s="3">
        <f>C197*F197*G197</f>
        <v/>
      </c>
      <c r="J197" s="3">
        <f>H197-I197</f>
        <v/>
      </c>
      <c r="K197" s="3">
        <f>K196-J197</f>
        <v/>
      </c>
      <c r="N197" s="35">
        <f>AH196</f>
        <v/>
      </c>
      <c r="O197" s="19">
        <f>VLOOKUP(A197,Curves!$B$3:'Curves'!$D$15,3)/(VLOOKUP(A197,Curves!$B$3:'Curves'!$D$15,2)-(VLOOKUP(A197,Curves!$B$3:'Curves'!$D$15,1)-1))</f>
        <v/>
      </c>
      <c r="P197" s="35">
        <f>MIN(N197,(O197*Inputs!$B$35)*$N$5)</f>
        <v/>
      </c>
      <c r="Q197" s="3">
        <f>IF(ISERROR(Inputs!$B$32*OFFSET(P197,-Inputs!$B$33,0)),0,Inputs!$B$32*OFFSET(P197,-Inputs!$B$33,0))</f>
        <v/>
      </c>
      <c r="R197" s="3">
        <f>IF(ISERROR((1-Inputs!$B$32)*OFFSET(P197,-Inputs!$B$33,0)),0,(1-Inputs!$B$32)*OFFSET(P197,-Inputs!$B$33,0))</f>
        <v/>
      </c>
      <c r="S197" s="35">
        <f>N197-P197</f>
        <v/>
      </c>
      <c r="T197" s="19">
        <f>S197/Inputs!$B$13</f>
        <v/>
      </c>
      <c r="U197" s="19">
        <f>K197/$K$4</f>
        <v/>
      </c>
      <c r="V197" s="11">
        <f>-PMT(AC197*C197,Inputs!$B$20-A197+1,S197)-X197</f>
        <v/>
      </c>
      <c r="W197" s="11">
        <f>IF(A197&lt;Inputs!$B$23-Inputs!$B$24,0,IF(A197&lt;Inputs!$B$22-Inputs!$B$24,S197*AC197/12,IF(ISERROR(-PMT(AC197/12,Inputs!$B$20+1-A197-Inputs!$B$24,S197)),0,-PMT(AC197/12,Inputs!$B$20+1-A197-Inputs!$B$24,S197)+IF(A197=Inputs!$B$21-Inputs!$B$24,AC197+PMT(AC197/12,Inputs!$B$20+1-A197-Inputs!$B$24,S197)+(S197*AC197/12),0))))</f>
        <v/>
      </c>
      <c r="X197" s="3">
        <f>S197*(AC197*C197)</f>
        <v/>
      </c>
      <c r="Y197" s="11">
        <f>W197-X197</f>
        <v/>
      </c>
      <c r="Z197" s="19">
        <f>VLOOKUP(A197,Curves!$B$20:'Curves'!$D$32,3)</f>
        <v/>
      </c>
      <c r="AA197" s="35">
        <f>MIN(S197,S197*(1-(1-Z197)^(1/12)))</f>
        <v/>
      </c>
      <c r="AB197" s="3">
        <f>(N197-P197)*IFERROR((1-U197/U196),0)</f>
        <v/>
      </c>
      <c r="AC197" s="36">
        <f>Inputs!$B$16</f>
        <v/>
      </c>
      <c r="AD197" s="3">
        <f>AC197*C197*(N197-P197)</f>
        <v/>
      </c>
      <c r="AE197" s="11">
        <f>X197+Y197+AA197+Q197</f>
        <v/>
      </c>
      <c r="AF197" s="11">
        <f>X197+V197+AA197+Q197</f>
        <v/>
      </c>
      <c r="AG197" s="19">
        <f>AE197/Inputs!$B$13</f>
        <v/>
      </c>
      <c r="AH197" s="35">
        <f>N197-AA197-AB197-P197</f>
        <v/>
      </c>
      <c r="AJ197" s="19">
        <f>AJ196/(1+(Inputs!$B$19)*C196)</f>
        <v/>
      </c>
      <c r="AK197" s="19">
        <f>AG197*AJ197</f>
        <v/>
      </c>
    </row>
    <row r="198" ht="13" customHeight="1" s="53">
      <c r="A198" s="3">
        <f>A197+1</f>
        <v/>
      </c>
      <c r="B198" s="37">
        <f>EDATE(B197, 1)</f>
        <v/>
      </c>
      <c r="C198" s="3">
        <f>C197</f>
        <v/>
      </c>
      <c r="F198" s="3">
        <f>K197</f>
        <v/>
      </c>
      <c r="G198" s="3">
        <f>IF(Inputs!$B$15="Fixed",G197, "Not Implemented Yet")</f>
        <v/>
      </c>
      <c r="H198" s="3">
        <f>IF(Inputs!$B$15="Fixed", IF(K197&gt;H197, -PMT(G198*C198, 360/Inputs!$D$6, Inputs!$B$13), 0), "NOT AVALABLE RN")</f>
        <v/>
      </c>
      <c r="I198" s="3">
        <f>C198*F198*G198</f>
        <v/>
      </c>
      <c r="J198" s="3">
        <f>H198-I198</f>
        <v/>
      </c>
      <c r="K198" s="3">
        <f>K197-J198</f>
        <v/>
      </c>
      <c r="N198" s="35">
        <f>AH197</f>
        <v/>
      </c>
      <c r="O198" s="19">
        <f>VLOOKUP(A198,Curves!$B$3:'Curves'!$D$15,3)/(VLOOKUP(A198,Curves!$B$3:'Curves'!$D$15,2)-(VLOOKUP(A198,Curves!$B$3:'Curves'!$D$15,1)-1))</f>
        <v/>
      </c>
      <c r="P198" s="35">
        <f>MIN(N198,(O198*Inputs!$B$35)*$N$5)</f>
        <v/>
      </c>
      <c r="Q198" s="3">
        <f>IF(ISERROR(Inputs!$B$32*OFFSET(P198,-Inputs!$B$33,0)),0,Inputs!$B$32*OFFSET(P198,-Inputs!$B$33,0))</f>
        <v/>
      </c>
      <c r="R198" s="3">
        <f>IF(ISERROR((1-Inputs!$B$32)*OFFSET(P198,-Inputs!$B$33,0)),0,(1-Inputs!$B$32)*OFFSET(P198,-Inputs!$B$33,0))</f>
        <v/>
      </c>
      <c r="S198" s="35">
        <f>N198-P198</f>
        <v/>
      </c>
      <c r="T198" s="19">
        <f>S198/Inputs!$B$13</f>
        <v/>
      </c>
      <c r="U198" s="19">
        <f>K198/$K$4</f>
        <v/>
      </c>
      <c r="V198" s="11">
        <f>-PMT(AC198*C198,Inputs!$B$20-A198+1,S198)-X198</f>
        <v/>
      </c>
      <c r="W198" s="11">
        <f>IF(A198&lt;Inputs!$B$23-Inputs!$B$24,0,IF(A198&lt;Inputs!$B$22-Inputs!$B$24,S198*AC198/12,IF(ISERROR(-PMT(AC198/12,Inputs!$B$20+1-A198-Inputs!$B$24,S198)),0,-PMT(AC198/12,Inputs!$B$20+1-A198-Inputs!$B$24,S198)+IF(A198=Inputs!$B$21-Inputs!$B$24,AC198+PMT(AC198/12,Inputs!$B$20+1-A198-Inputs!$B$24,S198)+(S198*AC198/12),0))))</f>
        <v/>
      </c>
      <c r="X198" s="3">
        <f>S198*(AC198*C198)</f>
        <v/>
      </c>
      <c r="Y198" s="11">
        <f>W198-X198</f>
        <v/>
      </c>
      <c r="Z198" s="19">
        <f>VLOOKUP(A198,Curves!$B$20:'Curves'!$D$32,3)</f>
        <v/>
      </c>
      <c r="AA198" s="35">
        <f>MIN(S198,S198*(1-(1-Z198)^(1/12)))</f>
        <v/>
      </c>
      <c r="AB198" s="3">
        <f>(N198-P198)*IFERROR((1-U198/U197),0)</f>
        <v/>
      </c>
      <c r="AC198" s="36">
        <f>Inputs!$B$16</f>
        <v/>
      </c>
      <c r="AD198" s="3">
        <f>AC198*C198*(N198-P198)</f>
        <v/>
      </c>
      <c r="AE198" s="11">
        <f>X198+Y198+AA198+Q198</f>
        <v/>
      </c>
      <c r="AF198" s="11">
        <f>X198+V198+AA198+Q198</f>
        <v/>
      </c>
      <c r="AG198" s="19">
        <f>AE198/Inputs!$B$13</f>
        <v/>
      </c>
      <c r="AH198" s="35">
        <f>N198-AA198-AB198-P198</f>
        <v/>
      </c>
      <c r="AJ198" s="19">
        <f>AJ197/(1+(Inputs!$B$19)*C197)</f>
        <v/>
      </c>
      <c r="AK198" s="19">
        <f>AG198*AJ198</f>
        <v/>
      </c>
    </row>
    <row r="199" ht="13" customHeight="1" s="53">
      <c r="A199" s="3">
        <f>A198+1</f>
        <v/>
      </c>
      <c r="B199" s="37">
        <f>EDATE(B198, 1)</f>
        <v/>
      </c>
      <c r="C199" s="3">
        <f>C198</f>
        <v/>
      </c>
      <c r="F199" s="3">
        <f>K198</f>
        <v/>
      </c>
      <c r="G199" s="3">
        <f>IF(Inputs!$B$15="Fixed",G198, "Not Implemented Yet")</f>
        <v/>
      </c>
      <c r="H199" s="3">
        <f>IF(Inputs!$B$15="Fixed", IF(K198&gt;H198, -PMT(G199*C199, 360/Inputs!$D$6, Inputs!$B$13), 0), "NOT AVALABLE RN")</f>
        <v/>
      </c>
      <c r="I199" s="3">
        <f>C199*F199*G199</f>
        <v/>
      </c>
      <c r="J199" s="3">
        <f>H199-I199</f>
        <v/>
      </c>
      <c r="K199" s="3">
        <f>K198-J199</f>
        <v/>
      </c>
      <c r="N199" s="35">
        <f>AH198</f>
        <v/>
      </c>
      <c r="O199" s="19">
        <f>VLOOKUP(A199,Curves!$B$3:'Curves'!$D$15,3)/(VLOOKUP(A199,Curves!$B$3:'Curves'!$D$15,2)-(VLOOKUP(A199,Curves!$B$3:'Curves'!$D$15,1)-1))</f>
        <v/>
      </c>
      <c r="P199" s="35">
        <f>MIN(N199,(O199*Inputs!$B$35)*$N$5)</f>
        <v/>
      </c>
      <c r="Q199" s="3">
        <f>IF(ISERROR(Inputs!$B$32*OFFSET(P199,-Inputs!$B$33,0)),0,Inputs!$B$32*OFFSET(P199,-Inputs!$B$33,0))</f>
        <v/>
      </c>
      <c r="R199" s="3">
        <f>IF(ISERROR((1-Inputs!$B$32)*OFFSET(P199,-Inputs!$B$33,0)),0,(1-Inputs!$B$32)*OFFSET(P199,-Inputs!$B$33,0))</f>
        <v/>
      </c>
      <c r="S199" s="35">
        <f>N199-P199</f>
        <v/>
      </c>
      <c r="T199" s="19">
        <f>S199/Inputs!$B$13</f>
        <v/>
      </c>
      <c r="U199" s="19">
        <f>K199/$K$4</f>
        <v/>
      </c>
      <c r="V199" s="11">
        <f>-PMT(AC199*C199,Inputs!$B$20-A199+1,S199)-X199</f>
        <v/>
      </c>
      <c r="W199" s="11">
        <f>IF(A199&lt;Inputs!$B$23-Inputs!$B$24,0,IF(A199&lt;Inputs!$B$22-Inputs!$B$24,S199*AC199/12,IF(ISERROR(-PMT(AC199/12,Inputs!$B$20+1-A199-Inputs!$B$24,S199)),0,-PMT(AC199/12,Inputs!$B$20+1-A199-Inputs!$B$24,S199)+IF(A199=Inputs!$B$21-Inputs!$B$24,AC199+PMT(AC199/12,Inputs!$B$20+1-A199-Inputs!$B$24,S199)+(S199*AC199/12),0))))</f>
        <v/>
      </c>
      <c r="X199" s="3">
        <f>S199*(AC199*C199)</f>
        <v/>
      </c>
      <c r="Y199" s="11">
        <f>W199-X199</f>
        <v/>
      </c>
      <c r="Z199" s="19">
        <f>VLOOKUP(A199,Curves!$B$20:'Curves'!$D$32,3)</f>
        <v/>
      </c>
      <c r="AA199" s="35">
        <f>MIN(S199,S199*(1-(1-Z199)^(1/12)))</f>
        <v/>
      </c>
      <c r="AB199" s="3">
        <f>(N199-P199)*IFERROR((1-U199/U198),0)</f>
        <v/>
      </c>
      <c r="AC199" s="36">
        <f>Inputs!$B$16</f>
        <v/>
      </c>
      <c r="AD199" s="3">
        <f>AC199*C199*(N199-P199)</f>
        <v/>
      </c>
      <c r="AE199" s="11">
        <f>X199+Y199+AA199+Q199</f>
        <v/>
      </c>
      <c r="AF199" s="11">
        <f>X199+V199+AA199+Q199</f>
        <v/>
      </c>
      <c r="AG199" s="19">
        <f>AE199/Inputs!$B$13</f>
        <v/>
      </c>
      <c r="AH199" s="35">
        <f>N199-AA199-AB199-P199</f>
        <v/>
      </c>
      <c r="AJ199" s="19">
        <f>AJ198/(1+(Inputs!$B$19)*C198)</f>
        <v/>
      </c>
      <c r="AK199" s="19">
        <f>AG199*AJ199</f>
        <v/>
      </c>
    </row>
    <row r="200" ht="13" customHeight="1" s="53">
      <c r="A200" s="3">
        <f>A199+1</f>
        <v/>
      </c>
      <c r="B200" s="37">
        <f>EDATE(B199, 1)</f>
        <v/>
      </c>
      <c r="C200" s="3">
        <f>C199</f>
        <v/>
      </c>
      <c r="F200" s="3">
        <f>K199</f>
        <v/>
      </c>
      <c r="G200" s="3">
        <f>IF(Inputs!$B$15="Fixed",G199, "Not Implemented Yet")</f>
        <v/>
      </c>
      <c r="H200" s="3">
        <f>IF(Inputs!$B$15="Fixed", IF(K199&gt;H199, -PMT(G200*C200, 360/Inputs!$D$6, Inputs!$B$13), 0), "NOT AVALABLE RN")</f>
        <v/>
      </c>
      <c r="I200" s="3">
        <f>C200*F200*G200</f>
        <v/>
      </c>
      <c r="J200" s="3">
        <f>H200-I200</f>
        <v/>
      </c>
      <c r="K200" s="3">
        <f>K199-J200</f>
        <v/>
      </c>
      <c r="N200" s="35">
        <f>AH199</f>
        <v/>
      </c>
      <c r="O200" s="19">
        <f>VLOOKUP(A200,Curves!$B$3:'Curves'!$D$15,3)/(VLOOKUP(A200,Curves!$B$3:'Curves'!$D$15,2)-(VLOOKUP(A200,Curves!$B$3:'Curves'!$D$15,1)-1))</f>
        <v/>
      </c>
      <c r="P200" s="35">
        <f>MIN(N200,(O200*Inputs!$B$35)*$N$5)</f>
        <v/>
      </c>
      <c r="Q200" s="3">
        <f>IF(ISERROR(Inputs!$B$32*OFFSET(P200,-Inputs!$B$33,0)),0,Inputs!$B$32*OFFSET(P200,-Inputs!$B$33,0))</f>
        <v/>
      </c>
      <c r="R200" s="3">
        <f>IF(ISERROR((1-Inputs!$B$32)*OFFSET(P200,-Inputs!$B$33,0)),0,(1-Inputs!$B$32)*OFFSET(P200,-Inputs!$B$33,0))</f>
        <v/>
      </c>
      <c r="S200" s="35">
        <f>N200-P200</f>
        <v/>
      </c>
      <c r="T200" s="19">
        <f>S200/Inputs!$B$13</f>
        <v/>
      </c>
      <c r="U200" s="19">
        <f>K200/$K$4</f>
        <v/>
      </c>
      <c r="V200" s="11">
        <f>-PMT(AC200*C200,Inputs!$B$20-A200+1,S200)-X200</f>
        <v/>
      </c>
      <c r="W200" s="11">
        <f>IF(A200&lt;Inputs!$B$23-Inputs!$B$24,0,IF(A200&lt;Inputs!$B$22-Inputs!$B$24,S200*AC200/12,IF(ISERROR(-PMT(AC200/12,Inputs!$B$20+1-A200-Inputs!$B$24,S200)),0,-PMT(AC200/12,Inputs!$B$20+1-A200-Inputs!$B$24,S200)+IF(A200=Inputs!$B$21-Inputs!$B$24,AC200+PMT(AC200/12,Inputs!$B$20+1-A200-Inputs!$B$24,S200)+(S200*AC200/12),0))))</f>
        <v/>
      </c>
      <c r="X200" s="3">
        <f>S200*(AC200*C200)</f>
        <v/>
      </c>
      <c r="Y200" s="11">
        <f>W200-X200</f>
        <v/>
      </c>
      <c r="Z200" s="19">
        <f>VLOOKUP(A200,Curves!$B$20:'Curves'!$D$32,3)</f>
        <v/>
      </c>
      <c r="AA200" s="35">
        <f>MIN(S200,S200*(1-(1-Z200)^(1/12)))</f>
        <v/>
      </c>
      <c r="AB200" s="3">
        <f>(N200-P200)*IFERROR((1-U200/U199),0)</f>
        <v/>
      </c>
      <c r="AC200" s="36">
        <f>Inputs!$B$16</f>
        <v/>
      </c>
      <c r="AD200" s="3">
        <f>AC200*C200*(N200-P200)</f>
        <v/>
      </c>
      <c r="AE200" s="11">
        <f>X200+Y200+AA200+Q200</f>
        <v/>
      </c>
      <c r="AF200" s="11">
        <f>X200+V200+AA200+Q200</f>
        <v/>
      </c>
      <c r="AG200" s="19">
        <f>AE200/Inputs!$B$13</f>
        <v/>
      </c>
      <c r="AH200" s="35">
        <f>N200-AA200-AB200-P200</f>
        <v/>
      </c>
      <c r="AJ200" s="19">
        <f>AJ199/(1+(Inputs!$B$19)*C199)</f>
        <v/>
      </c>
      <c r="AK200" s="19">
        <f>AG200*AJ200</f>
        <v/>
      </c>
    </row>
    <row r="201" ht="13" customHeight="1" s="53">
      <c r="A201" s="3">
        <f>A200+1</f>
        <v/>
      </c>
      <c r="B201" s="37">
        <f>EDATE(B200, 1)</f>
        <v/>
      </c>
      <c r="C201" s="3">
        <f>C200</f>
        <v/>
      </c>
      <c r="F201" s="3">
        <f>K200</f>
        <v/>
      </c>
      <c r="G201" s="3">
        <f>IF(Inputs!$B$15="Fixed",G200, "Not Implemented Yet")</f>
        <v/>
      </c>
      <c r="H201" s="3">
        <f>IF(Inputs!$B$15="Fixed", IF(K200&gt;H200, -PMT(G201*C201, 360/Inputs!$D$6, Inputs!$B$13), 0), "NOT AVALABLE RN")</f>
        <v/>
      </c>
      <c r="I201" s="3">
        <f>C201*F201*G201</f>
        <v/>
      </c>
      <c r="J201" s="3">
        <f>H201-I201</f>
        <v/>
      </c>
      <c r="K201" s="3">
        <f>K200-J201</f>
        <v/>
      </c>
      <c r="N201" s="35">
        <f>AH200</f>
        <v/>
      </c>
      <c r="O201" s="19">
        <f>VLOOKUP(A201,Curves!$B$3:'Curves'!$D$15,3)/(VLOOKUP(A201,Curves!$B$3:'Curves'!$D$15,2)-(VLOOKUP(A201,Curves!$B$3:'Curves'!$D$15,1)-1))</f>
        <v/>
      </c>
      <c r="P201" s="35">
        <f>MIN(N201,(O201*Inputs!$B$35)*$N$5)</f>
        <v/>
      </c>
      <c r="Q201" s="3">
        <f>IF(ISERROR(Inputs!$B$32*OFFSET(P201,-Inputs!$B$33,0)),0,Inputs!$B$32*OFFSET(P201,-Inputs!$B$33,0))</f>
        <v/>
      </c>
      <c r="R201" s="3">
        <f>IF(ISERROR((1-Inputs!$B$32)*OFFSET(P201,-Inputs!$B$33,0)),0,(1-Inputs!$B$32)*OFFSET(P201,-Inputs!$B$33,0))</f>
        <v/>
      </c>
      <c r="S201" s="35">
        <f>N201-P201</f>
        <v/>
      </c>
      <c r="T201" s="19">
        <f>S201/Inputs!$B$13</f>
        <v/>
      </c>
      <c r="U201" s="19">
        <f>K201/$K$4</f>
        <v/>
      </c>
      <c r="V201" s="11">
        <f>-PMT(AC201*C201,Inputs!$B$20-A201+1,S201)-X201</f>
        <v/>
      </c>
      <c r="W201" s="11">
        <f>IF(A201&lt;Inputs!$B$23-Inputs!$B$24,0,IF(A201&lt;Inputs!$B$22-Inputs!$B$24,S201*AC201/12,IF(ISERROR(-PMT(AC201/12,Inputs!$B$20+1-A201-Inputs!$B$24,S201)),0,-PMT(AC201/12,Inputs!$B$20+1-A201-Inputs!$B$24,S201)+IF(A201=Inputs!$B$21-Inputs!$B$24,AC201+PMT(AC201/12,Inputs!$B$20+1-A201-Inputs!$B$24,S201)+(S201*AC201/12),0))))</f>
        <v/>
      </c>
      <c r="X201" s="3">
        <f>S201*(AC201*C201)</f>
        <v/>
      </c>
      <c r="Y201" s="11">
        <f>W201-X201</f>
        <v/>
      </c>
      <c r="Z201" s="19">
        <f>VLOOKUP(A201,Curves!$B$20:'Curves'!$D$32,3)</f>
        <v/>
      </c>
      <c r="AA201" s="35">
        <f>MIN(S201,S201*(1-(1-Z201)^(1/12)))</f>
        <v/>
      </c>
      <c r="AB201" s="3">
        <f>(N201-P201)*IFERROR((1-U201/U200),0)</f>
        <v/>
      </c>
      <c r="AC201" s="36">
        <f>Inputs!$B$16</f>
        <v/>
      </c>
      <c r="AD201" s="3">
        <f>AC201*C201*(N201-P201)</f>
        <v/>
      </c>
      <c r="AE201" s="11">
        <f>X201+Y201+AA201+Q201</f>
        <v/>
      </c>
      <c r="AF201" s="11">
        <f>X201+V201+AA201+Q201</f>
        <v/>
      </c>
      <c r="AG201" s="19">
        <f>AE201/Inputs!$B$13</f>
        <v/>
      </c>
      <c r="AH201" s="35">
        <f>N201-AA201-AB201-P201</f>
        <v/>
      </c>
      <c r="AJ201" s="19">
        <f>AJ200/(1+(Inputs!$B$19)*C200)</f>
        <v/>
      </c>
      <c r="AK201" s="19">
        <f>AG201*AJ201</f>
        <v/>
      </c>
    </row>
    <row r="202" ht="13" customHeight="1" s="53">
      <c r="A202" s="3">
        <f>A201+1</f>
        <v/>
      </c>
      <c r="B202" s="37">
        <f>EDATE(B201, 1)</f>
        <v/>
      </c>
      <c r="C202" s="3">
        <f>C201</f>
        <v/>
      </c>
      <c r="F202" s="3">
        <f>K201</f>
        <v/>
      </c>
      <c r="G202" s="3">
        <f>IF(Inputs!$B$15="Fixed",G201, "Not Implemented Yet")</f>
        <v/>
      </c>
      <c r="H202" s="3">
        <f>IF(Inputs!$B$15="Fixed", IF(K201&gt;H201, -PMT(G202*C202, 360/Inputs!$D$6, Inputs!$B$13), 0), "NOT AVALABLE RN")</f>
        <v/>
      </c>
      <c r="I202" s="3">
        <f>C202*F202*G202</f>
        <v/>
      </c>
      <c r="J202" s="3">
        <f>H202-I202</f>
        <v/>
      </c>
      <c r="K202" s="3">
        <f>K201-J202</f>
        <v/>
      </c>
      <c r="N202" s="35">
        <f>AH201</f>
        <v/>
      </c>
      <c r="O202" s="19">
        <f>VLOOKUP(A202,Curves!$B$3:'Curves'!$D$15,3)/(VLOOKUP(A202,Curves!$B$3:'Curves'!$D$15,2)-(VLOOKUP(A202,Curves!$B$3:'Curves'!$D$15,1)-1))</f>
        <v/>
      </c>
      <c r="P202" s="35">
        <f>MIN(N202,(O202*Inputs!$B$35)*$N$5)</f>
        <v/>
      </c>
      <c r="Q202" s="3">
        <f>IF(ISERROR(Inputs!$B$32*OFFSET(P202,-Inputs!$B$33,0)),0,Inputs!$B$32*OFFSET(P202,-Inputs!$B$33,0))</f>
        <v/>
      </c>
      <c r="R202" s="3">
        <f>IF(ISERROR((1-Inputs!$B$32)*OFFSET(P202,-Inputs!$B$33,0)),0,(1-Inputs!$B$32)*OFFSET(P202,-Inputs!$B$33,0))</f>
        <v/>
      </c>
      <c r="S202" s="35">
        <f>N202-P202</f>
        <v/>
      </c>
      <c r="T202" s="19">
        <f>S202/Inputs!$B$13</f>
        <v/>
      </c>
      <c r="U202" s="19">
        <f>K202/$K$4</f>
        <v/>
      </c>
      <c r="V202" s="11">
        <f>-PMT(AC202*C202,Inputs!$B$20-A202+1,S202)-X202</f>
        <v/>
      </c>
      <c r="W202" s="11">
        <f>IF(A202&lt;Inputs!$B$23-Inputs!$B$24,0,IF(A202&lt;Inputs!$B$22-Inputs!$B$24,S202*AC202/12,IF(ISERROR(-PMT(AC202/12,Inputs!$B$20+1-A202-Inputs!$B$24,S202)),0,-PMT(AC202/12,Inputs!$B$20+1-A202-Inputs!$B$24,S202)+IF(A202=Inputs!$B$21-Inputs!$B$24,AC202+PMT(AC202/12,Inputs!$B$20+1-A202-Inputs!$B$24,S202)+(S202*AC202/12),0))))</f>
        <v/>
      </c>
      <c r="X202" s="3">
        <f>S202*(AC202*C202)</f>
        <v/>
      </c>
      <c r="Y202" s="11">
        <f>W202-X202</f>
        <v/>
      </c>
      <c r="Z202" s="19">
        <f>VLOOKUP(A202,Curves!$B$20:'Curves'!$D$32,3)</f>
        <v/>
      </c>
      <c r="AA202" s="35">
        <f>MIN(S202,S202*(1-(1-Z202)^(1/12)))</f>
        <v/>
      </c>
      <c r="AB202" s="3">
        <f>(N202-P202)*IFERROR((1-U202/U201),0)</f>
        <v/>
      </c>
      <c r="AC202" s="36">
        <f>Inputs!$B$16</f>
        <v/>
      </c>
      <c r="AD202" s="3">
        <f>AC202*C202*(N202-P202)</f>
        <v/>
      </c>
      <c r="AE202" s="11">
        <f>X202+Y202+AA202+Q202</f>
        <v/>
      </c>
      <c r="AF202" s="11">
        <f>X202+V202+AA202+Q202</f>
        <v/>
      </c>
      <c r="AG202" s="19">
        <f>AE202/Inputs!$B$13</f>
        <v/>
      </c>
      <c r="AH202" s="35">
        <f>N202-AA202-AB202-P202</f>
        <v/>
      </c>
      <c r="AJ202" s="19">
        <f>AJ201/(1+(Inputs!$B$19)*C201)</f>
        <v/>
      </c>
      <c r="AK202" s="19">
        <f>AG202*AJ202</f>
        <v/>
      </c>
    </row>
    <row r="203" ht="13" customHeight="1" s="53">
      <c r="A203" s="3">
        <f>A202+1</f>
        <v/>
      </c>
      <c r="B203" s="37">
        <f>EDATE(B202, 1)</f>
        <v/>
      </c>
      <c r="C203" s="3">
        <f>C202</f>
        <v/>
      </c>
      <c r="F203" s="3">
        <f>K202</f>
        <v/>
      </c>
      <c r="G203" s="3">
        <f>IF(Inputs!$B$15="Fixed",G202, "Not Implemented Yet")</f>
        <v/>
      </c>
      <c r="H203" s="3">
        <f>IF(Inputs!$B$15="Fixed", IF(K202&gt;H202, -PMT(G203*C203, 360/Inputs!$D$6, Inputs!$B$13), 0), "NOT AVALABLE RN")</f>
        <v/>
      </c>
      <c r="I203" s="3">
        <f>C203*F203*G203</f>
        <v/>
      </c>
      <c r="J203" s="3">
        <f>H203-I203</f>
        <v/>
      </c>
      <c r="K203" s="3">
        <f>K202-J203</f>
        <v/>
      </c>
      <c r="N203" s="35">
        <f>AH202</f>
        <v/>
      </c>
      <c r="O203" s="19">
        <f>VLOOKUP(A203,Curves!$B$3:'Curves'!$D$15,3)/(VLOOKUP(A203,Curves!$B$3:'Curves'!$D$15,2)-(VLOOKUP(A203,Curves!$B$3:'Curves'!$D$15,1)-1))</f>
        <v/>
      </c>
      <c r="P203" s="35">
        <f>MIN(N203,(O203*Inputs!$B$35)*$N$5)</f>
        <v/>
      </c>
      <c r="Q203" s="3">
        <f>IF(ISERROR(Inputs!$B$32*OFFSET(P203,-Inputs!$B$33,0)),0,Inputs!$B$32*OFFSET(P203,-Inputs!$B$33,0))</f>
        <v/>
      </c>
      <c r="R203" s="3">
        <f>IF(ISERROR((1-Inputs!$B$32)*OFFSET(P203,-Inputs!$B$33,0)),0,(1-Inputs!$B$32)*OFFSET(P203,-Inputs!$B$33,0))</f>
        <v/>
      </c>
      <c r="S203" s="35">
        <f>N203-P203</f>
        <v/>
      </c>
      <c r="T203" s="19">
        <f>S203/Inputs!$B$13</f>
        <v/>
      </c>
      <c r="U203" s="19">
        <f>K203/$K$4</f>
        <v/>
      </c>
      <c r="V203" s="11">
        <f>-PMT(AC203*C203,Inputs!$B$20-A203+1,S203)-X203</f>
        <v/>
      </c>
      <c r="W203" s="11">
        <f>IF(A203&lt;Inputs!$B$23-Inputs!$B$24,0,IF(A203&lt;Inputs!$B$22-Inputs!$B$24,S203*AC203/12,IF(ISERROR(-PMT(AC203/12,Inputs!$B$20+1-A203-Inputs!$B$24,S203)),0,-PMT(AC203/12,Inputs!$B$20+1-A203-Inputs!$B$24,S203)+IF(A203=Inputs!$B$21-Inputs!$B$24,AC203+PMT(AC203/12,Inputs!$B$20+1-A203-Inputs!$B$24,S203)+(S203*AC203/12),0))))</f>
        <v/>
      </c>
      <c r="X203" s="3">
        <f>S203*(AC203*C203)</f>
        <v/>
      </c>
      <c r="Y203" s="11">
        <f>W203-X203</f>
        <v/>
      </c>
      <c r="Z203" s="19">
        <f>VLOOKUP(A203,Curves!$B$20:'Curves'!$D$32,3)</f>
        <v/>
      </c>
      <c r="AA203" s="35">
        <f>MIN(S203,S203*(1-(1-Z203)^(1/12)))</f>
        <v/>
      </c>
      <c r="AB203" s="3">
        <f>(N203-P203)*IFERROR((1-U203/U202),0)</f>
        <v/>
      </c>
      <c r="AC203" s="36">
        <f>Inputs!$B$16</f>
        <v/>
      </c>
      <c r="AD203" s="3">
        <f>AC203*C203*(N203-P203)</f>
        <v/>
      </c>
      <c r="AE203" s="11">
        <f>X203+Y203+AA203+Q203</f>
        <v/>
      </c>
      <c r="AF203" s="11">
        <f>X203+V203+AA203+Q203</f>
        <v/>
      </c>
      <c r="AG203" s="19">
        <f>AE203/Inputs!$B$13</f>
        <v/>
      </c>
      <c r="AH203" s="35">
        <f>N203-AA203-AB203-P203</f>
        <v/>
      </c>
      <c r="AJ203" s="19">
        <f>AJ202/(1+(Inputs!$B$19)*C202)</f>
        <v/>
      </c>
      <c r="AK203" s="19">
        <f>AG203*AJ203</f>
        <v/>
      </c>
    </row>
    <row r="204" ht="13" customHeight="1" s="53">
      <c r="A204" s="3">
        <f>A203+1</f>
        <v/>
      </c>
      <c r="B204" s="37">
        <f>EDATE(B203, 1)</f>
        <v/>
      </c>
      <c r="C204" s="3">
        <f>C203</f>
        <v/>
      </c>
      <c r="F204" s="3">
        <f>K203</f>
        <v/>
      </c>
      <c r="G204" s="3">
        <f>IF(Inputs!$B$15="Fixed",G203, "Not Implemented Yet")</f>
        <v/>
      </c>
      <c r="H204" s="3">
        <f>IF(Inputs!$B$15="Fixed", IF(K203&gt;H203, -PMT(G204*C204, 360/Inputs!$D$6, Inputs!$B$13), 0), "NOT AVALABLE RN")</f>
        <v/>
      </c>
      <c r="I204" s="3">
        <f>C204*F204*G204</f>
        <v/>
      </c>
      <c r="J204" s="3">
        <f>H204-I204</f>
        <v/>
      </c>
      <c r="K204" s="3">
        <f>K203-J204</f>
        <v/>
      </c>
      <c r="N204" s="35">
        <f>AH203</f>
        <v/>
      </c>
      <c r="O204" s="19">
        <f>VLOOKUP(A204,Curves!$B$3:'Curves'!$D$15,3)/(VLOOKUP(A204,Curves!$B$3:'Curves'!$D$15,2)-(VLOOKUP(A204,Curves!$B$3:'Curves'!$D$15,1)-1))</f>
        <v/>
      </c>
      <c r="P204" s="35">
        <f>MIN(N204,(O204*Inputs!$B$35)*$N$5)</f>
        <v/>
      </c>
      <c r="Q204" s="3">
        <f>IF(ISERROR(Inputs!$B$32*OFFSET(P204,-Inputs!$B$33,0)),0,Inputs!$B$32*OFFSET(P204,-Inputs!$B$33,0))</f>
        <v/>
      </c>
      <c r="R204" s="3">
        <f>IF(ISERROR((1-Inputs!$B$32)*OFFSET(P204,-Inputs!$B$33,0)),0,(1-Inputs!$B$32)*OFFSET(P204,-Inputs!$B$33,0))</f>
        <v/>
      </c>
      <c r="S204" s="35">
        <f>N204-P204</f>
        <v/>
      </c>
      <c r="T204" s="19">
        <f>S204/Inputs!$B$13</f>
        <v/>
      </c>
      <c r="U204" s="19">
        <f>K204/$K$4</f>
        <v/>
      </c>
      <c r="V204" s="11">
        <f>-PMT(AC204*C204,Inputs!$B$20-A204+1,S204)-X204</f>
        <v/>
      </c>
      <c r="W204" s="11">
        <f>IF(A204&lt;Inputs!$B$23-Inputs!$B$24,0,IF(A204&lt;Inputs!$B$22-Inputs!$B$24,S204*AC204/12,IF(ISERROR(-PMT(AC204/12,Inputs!$B$20+1-A204-Inputs!$B$24,S204)),0,-PMT(AC204/12,Inputs!$B$20+1-A204-Inputs!$B$24,S204)+IF(A204=Inputs!$B$21-Inputs!$B$24,AC204+PMT(AC204/12,Inputs!$B$20+1-A204-Inputs!$B$24,S204)+(S204*AC204/12),0))))</f>
        <v/>
      </c>
      <c r="X204" s="3">
        <f>S204*(AC204*C204)</f>
        <v/>
      </c>
      <c r="Y204" s="11">
        <f>W204-X204</f>
        <v/>
      </c>
      <c r="Z204" s="19">
        <f>VLOOKUP(A204,Curves!$B$20:'Curves'!$D$32,3)</f>
        <v/>
      </c>
      <c r="AA204" s="35">
        <f>MIN(S204,S204*(1-(1-Z204)^(1/12)))</f>
        <v/>
      </c>
      <c r="AB204" s="3">
        <f>(N204-P204)*IFERROR((1-U204/U203),0)</f>
        <v/>
      </c>
      <c r="AC204" s="36">
        <f>Inputs!$B$16</f>
        <v/>
      </c>
      <c r="AD204" s="3">
        <f>AC204*C204*(N204-P204)</f>
        <v/>
      </c>
      <c r="AE204" s="11">
        <f>X204+Y204+AA204+Q204</f>
        <v/>
      </c>
      <c r="AF204" s="11">
        <f>X204+V204+AA204+Q204</f>
        <v/>
      </c>
      <c r="AG204" s="19">
        <f>AE204/Inputs!$B$13</f>
        <v/>
      </c>
      <c r="AH204" s="35">
        <f>N204-AA204-AB204-P204</f>
        <v/>
      </c>
      <c r="AJ204" s="19">
        <f>AJ203/(1+(Inputs!$B$19)*C203)</f>
        <v/>
      </c>
      <c r="AK204" s="19">
        <f>AG204*AJ204</f>
        <v/>
      </c>
    </row>
    <row r="205" ht="13" customHeight="1" s="53">
      <c r="A205" s="3">
        <f>A204+1</f>
        <v/>
      </c>
      <c r="B205" s="37">
        <f>EDATE(B204, 1)</f>
        <v/>
      </c>
      <c r="C205" s="3">
        <f>C204</f>
        <v/>
      </c>
      <c r="F205" s="3">
        <f>K204</f>
        <v/>
      </c>
      <c r="G205" s="3">
        <f>IF(Inputs!$B$15="Fixed",G204, "Not Implemented Yet")</f>
        <v/>
      </c>
      <c r="H205" s="3">
        <f>IF(Inputs!$B$15="Fixed", IF(K204&gt;H204, -PMT(G205*C205, 360/Inputs!$D$6, Inputs!$B$13), 0), "NOT AVALABLE RN")</f>
        <v/>
      </c>
      <c r="I205" s="3">
        <f>C205*F205*G205</f>
        <v/>
      </c>
      <c r="J205" s="3">
        <f>H205-I205</f>
        <v/>
      </c>
      <c r="K205" s="3">
        <f>K204-J205</f>
        <v/>
      </c>
      <c r="N205" s="35">
        <f>AH204</f>
        <v/>
      </c>
      <c r="O205" s="19">
        <f>VLOOKUP(A205,Curves!$B$3:'Curves'!$D$15,3)/(VLOOKUP(A205,Curves!$B$3:'Curves'!$D$15,2)-(VLOOKUP(A205,Curves!$B$3:'Curves'!$D$15,1)-1))</f>
        <v/>
      </c>
      <c r="P205" s="35">
        <f>MIN(N205,(O205*Inputs!$B$35)*$N$5)</f>
        <v/>
      </c>
      <c r="Q205" s="3">
        <f>IF(ISERROR(Inputs!$B$32*OFFSET(P205,-Inputs!$B$33,0)),0,Inputs!$B$32*OFFSET(P205,-Inputs!$B$33,0))</f>
        <v/>
      </c>
      <c r="R205" s="3">
        <f>IF(ISERROR((1-Inputs!$B$32)*OFFSET(P205,-Inputs!$B$33,0)),0,(1-Inputs!$B$32)*OFFSET(P205,-Inputs!$B$33,0))</f>
        <v/>
      </c>
      <c r="S205" s="35">
        <f>N205-P205</f>
        <v/>
      </c>
      <c r="T205" s="19">
        <f>S205/Inputs!$B$13</f>
        <v/>
      </c>
      <c r="U205" s="19">
        <f>K205/$K$4</f>
        <v/>
      </c>
      <c r="V205" s="11">
        <f>-PMT(AC205*C205,Inputs!$B$20-A205+1,S205)-X205</f>
        <v/>
      </c>
      <c r="W205" s="11">
        <f>IF(A205&lt;Inputs!$B$23-Inputs!$B$24,0,IF(A205&lt;Inputs!$B$22-Inputs!$B$24,S205*AC205/12,IF(ISERROR(-PMT(AC205/12,Inputs!$B$20+1-A205-Inputs!$B$24,S205)),0,-PMT(AC205/12,Inputs!$B$20+1-A205-Inputs!$B$24,S205)+IF(A205=Inputs!$B$21-Inputs!$B$24,AC205+PMT(AC205/12,Inputs!$B$20+1-A205-Inputs!$B$24,S205)+(S205*AC205/12),0))))</f>
        <v/>
      </c>
      <c r="X205" s="3">
        <f>S205*(AC205*C205)</f>
        <v/>
      </c>
      <c r="Y205" s="11">
        <f>W205-X205</f>
        <v/>
      </c>
      <c r="Z205" s="19">
        <f>VLOOKUP(A205,Curves!$B$20:'Curves'!$D$32,3)</f>
        <v/>
      </c>
      <c r="AA205" s="35">
        <f>MIN(S205,S205*(1-(1-Z205)^(1/12)))</f>
        <v/>
      </c>
      <c r="AB205" s="3">
        <f>(N205-P205)*IFERROR((1-U205/U204),0)</f>
        <v/>
      </c>
      <c r="AC205" s="36">
        <f>Inputs!$B$16</f>
        <v/>
      </c>
      <c r="AD205" s="3">
        <f>AC205*C205*(N205-P205)</f>
        <v/>
      </c>
      <c r="AE205" s="11">
        <f>X205+Y205+AA205+Q205</f>
        <v/>
      </c>
      <c r="AF205" s="11">
        <f>X205+V205+AA205+Q205</f>
        <v/>
      </c>
      <c r="AG205" s="19">
        <f>AE205/Inputs!$B$13</f>
        <v/>
      </c>
      <c r="AH205" s="35">
        <f>N205-AA205-AB205-P205</f>
        <v/>
      </c>
      <c r="AJ205" s="19">
        <f>AJ204/(1+(Inputs!$B$19)*C204)</f>
        <v/>
      </c>
      <c r="AK205" s="19">
        <f>AG205*AJ205</f>
        <v/>
      </c>
    </row>
    <row r="206" ht="13" customHeight="1" s="53">
      <c r="A206" s="3">
        <f>A205+1</f>
        <v/>
      </c>
      <c r="B206" s="37">
        <f>EDATE(B205, 1)</f>
        <v/>
      </c>
      <c r="C206" s="3">
        <f>C205</f>
        <v/>
      </c>
      <c r="F206" s="3">
        <f>K205</f>
        <v/>
      </c>
      <c r="G206" s="3">
        <f>IF(Inputs!$B$15="Fixed",G205, "Not Implemented Yet")</f>
        <v/>
      </c>
      <c r="H206" s="3">
        <f>IF(Inputs!$B$15="Fixed", IF(K205&gt;H205, -PMT(G206*C206, 360/Inputs!$D$6, Inputs!$B$13), 0), "NOT AVALABLE RN")</f>
        <v/>
      </c>
      <c r="I206" s="3">
        <f>C206*F206*G206</f>
        <v/>
      </c>
      <c r="J206" s="3">
        <f>H206-I206</f>
        <v/>
      </c>
      <c r="K206" s="3">
        <f>K205-J206</f>
        <v/>
      </c>
      <c r="N206" s="35">
        <f>AH205</f>
        <v/>
      </c>
      <c r="O206" s="19">
        <f>VLOOKUP(A206,Curves!$B$3:'Curves'!$D$15,3)/(VLOOKUP(A206,Curves!$B$3:'Curves'!$D$15,2)-(VLOOKUP(A206,Curves!$B$3:'Curves'!$D$15,1)-1))</f>
        <v/>
      </c>
      <c r="P206" s="35">
        <f>MIN(N206,(O206*Inputs!$B$35)*$N$5)</f>
        <v/>
      </c>
      <c r="Q206" s="3">
        <f>IF(ISERROR(Inputs!$B$32*OFFSET(P206,-Inputs!$B$33,0)),0,Inputs!$B$32*OFFSET(P206,-Inputs!$B$33,0))</f>
        <v/>
      </c>
      <c r="R206" s="3">
        <f>IF(ISERROR((1-Inputs!$B$32)*OFFSET(P206,-Inputs!$B$33,0)),0,(1-Inputs!$B$32)*OFFSET(P206,-Inputs!$B$33,0))</f>
        <v/>
      </c>
      <c r="S206" s="35">
        <f>N206-P206</f>
        <v/>
      </c>
      <c r="T206" s="19">
        <f>S206/Inputs!$B$13</f>
        <v/>
      </c>
      <c r="U206" s="19">
        <f>K206/$K$4</f>
        <v/>
      </c>
      <c r="V206" s="11">
        <f>-PMT(AC206*C206,Inputs!$B$20-A206+1,S206)-X206</f>
        <v/>
      </c>
      <c r="W206" s="11">
        <f>IF(A206&lt;Inputs!$B$23-Inputs!$B$24,0,IF(A206&lt;Inputs!$B$22-Inputs!$B$24,S206*AC206/12,IF(ISERROR(-PMT(AC206/12,Inputs!$B$20+1-A206-Inputs!$B$24,S206)),0,-PMT(AC206/12,Inputs!$B$20+1-A206-Inputs!$B$24,S206)+IF(A206=Inputs!$B$21-Inputs!$B$24,AC206+PMT(AC206/12,Inputs!$B$20+1-A206-Inputs!$B$24,S206)+(S206*AC206/12),0))))</f>
        <v/>
      </c>
      <c r="X206" s="3">
        <f>S206*(AC206*C206)</f>
        <v/>
      </c>
      <c r="Y206" s="11">
        <f>W206-X206</f>
        <v/>
      </c>
      <c r="Z206" s="19">
        <f>VLOOKUP(A206,Curves!$B$20:'Curves'!$D$32,3)</f>
        <v/>
      </c>
      <c r="AA206" s="35">
        <f>MIN(S206,S206*(1-(1-Z206)^(1/12)))</f>
        <v/>
      </c>
      <c r="AB206" s="3">
        <f>(N206-P206)*IFERROR((1-U206/U205),0)</f>
        <v/>
      </c>
      <c r="AC206" s="36">
        <f>Inputs!$B$16</f>
        <v/>
      </c>
      <c r="AD206" s="3">
        <f>AC206*C206*(N206-P206)</f>
        <v/>
      </c>
      <c r="AE206" s="11">
        <f>X206+Y206+AA206+Q206</f>
        <v/>
      </c>
      <c r="AF206" s="11">
        <f>X206+V206+AA206+Q206</f>
        <v/>
      </c>
      <c r="AG206" s="19">
        <f>AE206/Inputs!$B$13</f>
        <v/>
      </c>
      <c r="AH206" s="35">
        <f>N206-AA206-AB206-P206</f>
        <v/>
      </c>
      <c r="AJ206" s="19">
        <f>AJ205/(1+(Inputs!$B$19)*C205)</f>
        <v/>
      </c>
      <c r="AK206" s="19">
        <f>AG206*AJ206</f>
        <v/>
      </c>
    </row>
    <row r="207" ht="13" customHeight="1" s="53">
      <c r="A207" s="3">
        <f>A206+1</f>
        <v/>
      </c>
      <c r="B207" s="37">
        <f>EDATE(B206, 1)</f>
        <v/>
      </c>
      <c r="C207" s="3">
        <f>C206</f>
        <v/>
      </c>
      <c r="F207" s="3">
        <f>K206</f>
        <v/>
      </c>
      <c r="G207" s="3">
        <f>IF(Inputs!$B$15="Fixed",G206, "Not Implemented Yet")</f>
        <v/>
      </c>
      <c r="H207" s="3">
        <f>IF(Inputs!$B$15="Fixed", IF(K206&gt;H206, -PMT(G207*C207, 360/Inputs!$D$6, Inputs!$B$13), 0), "NOT AVALABLE RN")</f>
        <v/>
      </c>
      <c r="I207" s="3">
        <f>C207*F207*G207</f>
        <v/>
      </c>
      <c r="J207" s="3">
        <f>H207-I207</f>
        <v/>
      </c>
      <c r="K207" s="3">
        <f>K206-J207</f>
        <v/>
      </c>
      <c r="N207" s="35">
        <f>AH206</f>
        <v/>
      </c>
      <c r="O207" s="19">
        <f>VLOOKUP(A207,Curves!$B$3:'Curves'!$D$15,3)/(VLOOKUP(A207,Curves!$B$3:'Curves'!$D$15,2)-(VLOOKUP(A207,Curves!$B$3:'Curves'!$D$15,1)-1))</f>
        <v/>
      </c>
      <c r="P207" s="35">
        <f>MIN(N207,(O207*Inputs!$B$35)*$N$5)</f>
        <v/>
      </c>
      <c r="Q207" s="3">
        <f>IF(ISERROR(Inputs!$B$32*OFFSET(P207,-Inputs!$B$33,0)),0,Inputs!$B$32*OFFSET(P207,-Inputs!$B$33,0))</f>
        <v/>
      </c>
      <c r="R207" s="3">
        <f>IF(ISERROR((1-Inputs!$B$32)*OFFSET(P207,-Inputs!$B$33,0)),0,(1-Inputs!$B$32)*OFFSET(P207,-Inputs!$B$33,0))</f>
        <v/>
      </c>
      <c r="S207" s="35">
        <f>N207-P207</f>
        <v/>
      </c>
      <c r="T207" s="19">
        <f>S207/Inputs!$B$13</f>
        <v/>
      </c>
      <c r="U207" s="19">
        <f>K207/$K$4</f>
        <v/>
      </c>
      <c r="V207" s="11">
        <f>-PMT(AC207*C207,Inputs!$B$20-A207+1,S207)-X207</f>
        <v/>
      </c>
      <c r="W207" s="11">
        <f>IF(A207&lt;Inputs!$B$23-Inputs!$B$24,0,IF(A207&lt;Inputs!$B$22-Inputs!$B$24,S207*AC207/12,IF(ISERROR(-PMT(AC207/12,Inputs!$B$20+1-A207-Inputs!$B$24,S207)),0,-PMT(AC207/12,Inputs!$B$20+1-A207-Inputs!$B$24,S207)+IF(A207=Inputs!$B$21-Inputs!$B$24,AC207+PMT(AC207/12,Inputs!$B$20+1-A207-Inputs!$B$24,S207)+(S207*AC207/12),0))))</f>
        <v/>
      </c>
      <c r="X207" s="3">
        <f>S207*(AC207*C207)</f>
        <v/>
      </c>
      <c r="Y207" s="11">
        <f>W207-X207</f>
        <v/>
      </c>
      <c r="Z207" s="19">
        <f>VLOOKUP(A207,Curves!$B$20:'Curves'!$D$32,3)</f>
        <v/>
      </c>
      <c r="AA207" s="35">
        <f>MIN(S207,S207*(1-(1-Z207)^(1/12)))</f>
        <v/>
      </c>
      <c r="AB207" s="3">
        <f>(N207-P207)*IFERROR((1-U207/U206),0)</f>
        <v/>
      </c>
      <c r="AC207" s="36">
        <f>Inputs!$B$16</f>
        <v/>
      </c>
      <c r="AD207" s="3">
        <f>AC207*C207*(N207-P207)</f>
        <v/>
      </c>
      <c r="AE207" s="11">
        <f>X207+Y207+AA207+Q207</f>
        <v/>
      </c>
      <c r="AF207" s="11">
        <f>X207+V207+AA207+Q207</f>
        <v/>
      </c>
      <c r="AG207" s="19">
        <f>AE207/Inputs!$B$13</f>
        <v/>
      </c>
      <c r="AH207" s="35">
        <f>N207-AA207-AB207-P207</f>
        <v/>
      </c>
      <c r="AJ207" s="19">
        <f>AJ206/(1+(Inputs!$B$19)*C206)</f>
        <v/>
      </c>
      <c r="AK207" s="19">
        <f>AG207*AJ207</f>
        <v/>
      </c>
    </row>
    <row r="208" ht="13" customHeight="1" s="53">
      <c r="A208" s="3">
        <f>A207+1</f>
        <v/>
      </c>
      <c r="B208" s="37">
        <f>EDATE(B207, 1)</f>
        <v/>
      </c>
      <c r="C208" s="3">
        <f>C207</f>
        <v/>
      </c>
      <c r="F208" s="3">
        <f>K207</f>
        <v/>
      </c>
      <c r="G208" s="3">
        <f>IF(Inputs!$B$15="Fixed",G207, "Not Implemented Yet")</f>
        <v/>
      </c>
      <c r="H208" s="3">
        <f>IF(Inputs!$B$15="Fixed", IF(K207&gt;H207, -PMT(G208*C208, 360/Inputs!$D$6, Inputs!$B$13), 0), "NOT AVALABLE RN")</f>
        <v/>
      </c>
      <c r="I208" s="3">
        <f>C208*F208*G208</f>
        <v/>
      </c>
      <c r="J208" s="3">
        <f>H208-I208</f>
        <v/>
      </c>
      <c r="K208" s="3">
        <f>K207-J208</f>
        <v/>
      </c>
      <c r="N208" s="35">
        <f>AH207</f>
        <v/>
      </c>
      <c r="O208" s="19">
        <f>VLOOKUP(A208,Curves!$B$3:'Curves'!$D$15,3)/(VLOOKUP(A208,Curves!$B$3:'Curves'!$D$15,2)-(VLOOKUP(A208,Curves!$B$3:'Curves'!$D$15,1)-1))</f>
        <v/>
      </c>
      <c r="P208" s="35">
        <f>MIN(N208,(O208*Inputs!$B$35)*$N$5)</f>
        <v/>
      </c>
      <c r="Q208" s="3">
        <f>IF(ISERROR(Inputs!$B$32*OFFSET(P208,-Inputs!$B$33,0)),0,Inputs!$B$32*OFFSET(P208,-Inputs!$B$33,0))</f>
        <v/>
      </c>
      <c r="R208" s="3">
        <f>IF(ISERROR((1-Inputs!$B$32)*OFFSET(P208,-Inputs!$B$33,0)),0,(1-Inputs!$B$32)*OFFSET(P208,-Inputs!$B$33,0))</f>
        <v/>
      </c>
      <c r="S208" s="35">
        <f>N208-P208</f>
        <v/>
      </c>
      <c r="T208" s="19">
        <f>S208/Inputs!$B$13</f>
        <v/>
      </c>
      <c r="U208" s="19">
        <f>K208/$K$4</f>
        <v/>
      </c>
      <c r="V208" s="11">
        <f>-PMT(AC208*C208,Inputs!$B$20-A208+1,S208)-X208</f>
        <v/>
      </c>
      <c r="W208" s="11">
        <f>IF(A208&lt;Inputs!$B$23-Inputs!$B$24,0,IF(A208&lt;Inputs!$B$22-Inputs!$B$24,S208*AC208/12,IF(ISERROR(-PMT(AC208/12,Inputs!$B$20+1-A208-Inputs!$B$24,S208)),0,-PMT(AC208/12,Inputs!$B$20+1-A208-Inputs!$B$24,S208)+IF(A208=Inputs!$B$21-Inputs!$B$24,AC208+PMT(AC208/12,Inputs!$B$20+1-A208-Inputs!$B$24,S208)+(S208*AC208/12),0))))</f>
        <v/>
      </c>
      <c r="X208" s="3">
        <f>S208*(AC208*C208)</f>
        <v/>
      </c>
      <c r="Y208" s="11">
        <f>W208-X208</f>
        <v/>
      </c>
      <c r="Z208" s="19">
        <f>VLOOKUP(A208,Curves!$B$20:'Curves'!$D$32,3)</f>
        <v/>
      </c>
      <c r="AA208" s="35">
        <f>MIN(S208,S208*(1-(1-Z208)^(1/12)))</f>
        <v/>
      </c>
      <c r="AB208" s="3">
        <f>(N208-P208)*IFERROR((1-U208/U207),0)</f>
        <v/>
      </c>
      <c r="AC208" s="36">
        <f>Inputs!$B$16</f>
        <v/>
      </c>
      <c r="AD208" s="3">
        <f>AC208*C208*(N208-P208)</f>
        <v/>
      </c>
      <c r="AE208" s="11">
        <f>X208+Y208+AA208+Q208</f>
        <v/>
      </c>
      <c r="AF208" s="11">
        <f>X208+V208+AA208+Q208</f>
        <v/>
      </c>
      <c r="AG208" s="19">
        <f>AE208/Inputs!$B$13</f>
        <v/>
      </c>
      <c r="AH208" s="35">
        <f>N208-AA208-AB208-P208</f>
        <v/>
      </c>
      <c r="AJ208" s="19">
        <f>AJ207/(1+(Inputs!$B$19)*C207)</f>
        <v/>
      </c>
      <c r="AK208" s="19">
        <f>AG208*AJ208</f>
        <v/>
      </c>
    </row>
    <row r="209" ht="13" customHeight="1" s="53">
      <c r="A209" s="3">
        <f>A208+1</f>
        <v/>
      </c>
      <c r="B209" s="37">
        <f>EDATE(B208, 1)</f>
        <v/>
      </c>
      <c r="C209" s="3">
        <f>C208</f>
        <v/>
      </c>
      <c r="F209" s="3">
        <f>K208</f>
        <v/>
      </c>
      <c r="G209" s="3">
        <f>IF(Inputs!$B$15="Fixed",G208, "Not Implemented Yet")</f>
        <v/>
      </c>
      <c r="H209" s="3">
        <f>IF(Inputs!$B$15="Fixed", IF(K208&gt;H208, -PMT(G209*C209, 360/Inputs!$D$6, Inputs!$B$13), 0), "NOT AVALABLE RN")</f>
        <v/>
      </c>
      <c r="I209" s="3">
        <f>C209*F209*G209</f>
        <v/>
      </c>
      <c r="J209" s="3">
        <f>H209-I209</f>
        <v/>
      </c>
      <c r="K209" s="3">
        <f>K208-J209</f>
        <v/>
      </c>
      <c r="N209" s="35">
        <f>AH208</f>
        <v/>
      </c>
      <c r="O209" s="19">
        <f>VLOOKUP(A209,Curves!$B$3:'Curves'!$D$15,3)/(VLOOKUP(A209,Curves!$B$3:'Curves'!$D$15,2)-(VLOOKUP(A209,Curves!$B$3:'Curves'!$D$15,1)-1))</f>
        <v/>
      </c>
      <c r="P209" s="35">
        <f>MIN(N209,(O209*Inputs!$B$35)*$N$5)</f>
        <v/>
      </c>
      <c r="Q209" s="3">
        <f>IF(ISERROR(Inputs!$B$32*OFFSET(P209,-Inputs!$B$33,0)),0,Inputs!$B$32*OFFSET(P209,-Inputs!$B$33,0))</f>
        <v/>
      </c>
      <c r="R209" s="3">
        <f>IF(ISERROR((1-Inputs!$B$32)*OFFSET(P209,-Inputs!$B$33,0)),0,(1-Inputs!$B$32)*OFFSET(P209,-Inputs!$B$33,0))</f>
        <v/>
      </c>
      <c r="S209" s="35">
        <f>N209-P209</f>
        <v/>
      </c>
      <c r="T209" s="19">
        <f>S209/Inputs!$B$13</f>
        <v/>
      </c>
      <c r="U209" s="19">
        <f>K209/$K$4</f>
        <v/>
      </c>
      <c r="V209" s="11">
        <f>-PMT(AC209*C209,Inputs!$B$20-A209+1,S209)-X209</f>
        <v/>
      </c>
      <c r="W209" s="11">
        <f>IF(A209&lt;Inputs!$B$23-Inputs!$B$24,0,IF(A209&lt;Inputs!$B$22-Inputs!$B$24,S209*AC209/12,IF(ISERROR(-PMT(AC209/12,Inputs!$B$20+1-A209-Inputs!$B$24,S209)),0,-PMT(AC209/12,Inputs!$B$20+1-A209-Inputs!$B$24,S209)+IF(A209=Inputs!$B$21-Inputs!$B$24,AC209+PMT(AC209/12,Inputs!$B$20+1-A209-Inputs!$B$24,S209)+(S209*AC209/12),0))))</f>
        <v/>
      </c>
      <c r="X209" s="3">
        <f>S209*(AC209*C209)</f>
        <v/>
      </c>
      <c r="Y209" s="11">
        <f>W209-X209</f>
        <v/>
      </c>
      <c r="Z209" s="19">
        <f>VLOOKUP(A209,Curves!$B$20:'Curves'!$D$32,3)</f>
        <v/>
      </c>
      <c r="AA209" s="35">
        <f>MIN(S209,S209*(1-(1-Z209)^(1/12)))</f>
        <v/>
      </c>
      <c r="AB209" s="3">
        <f>(N209-P209)*IFERROR((1-U209/U208),0)</f>
        <v/>
      </c>
      <c r="AC209" s="36">
        <f>Inputs!$B$16</f>
        <v/>
      </c>
      <c r="AD209" s="3">
        <f>AC209*C209*(N209-P209)</f>
        <v/>
      </c>
      <c r="AE209" s="11">
        <f>X209+Y209+AA209+Q209</f>
        <v/>
      </c>
      <c r="AF209" s="11">
        <f>X209+V209+AA209+Q209</f>
        <v/>
      </c>
      <c r="AG209" s="19">
        <f>AE209/Inputs!$B$13</f>
        <v/>
      </c>
      <c r="AH209" s="35">
        <f>N209-AA209-AB209-P209</f>
        <v/>
      </c>
      <c r="AJ209" s="19">
        <f>AJ208/(1+(Inputs!$B$19)*C208)</f>
        <v/>
      </c>
      <c r="AK209" s="19">
        <f>AG209*AJ209</f>
        <v/>
      </c>
    </row>
    <row r="210" ht="13" customHeight="1" s="53">
      <c r="A210" s="3">
        <f>A209+1</f>
        <v/>
      </c>
      <c r="B210" s="37">
        <f>EDATE(B209, 1)</f>
        <v/>
      </c>
      <c r="C210" s="3">
        <f>C209</f>
        <v/>
      </c>
      <c r="F210" s="3">
        <f>K209</f>
        <v/>
      </c>
      <c r="G210" s="3">
        <f>IF(Inputs!$B$15="Fixed",G209, "Not Implemented Yet")</f>
        <v/>
      </c>
      <c r="H210" s="3">
        <f>IF(Inputs!$B$15="Fixed", IF(K209&gt;H209, -PMT(G210*C210, 360/Inputs!$D$6, Inputs!$B$13), 0), "NOT AVALABLE RN")</f>
        <v/>
      </c>
      <c r="I210" s="3">
        <f>C210*F210*G210</f>
        <v/>
      </c>
      <c r="J210" s="3">
        <f>H210-I210</f>
        <v/>
      </c>
      <c r="K210" s="3">
        <f>K209-J210</f>
        <v/>
      </c>
      <c r="N210" s="35">
        <f>AH209</f>
        <v/>
      </c>
      <c r="O210" s="19">
        <f>VLOOKUP(A210,Curves!$B$3:'Curves'!$D$15,3)/(VLOOKUP(A210,Curves!$B$3:'Curves'!$D$15,2)-(VLOOKUP(A210,Curves!$B$3:'Curves'!$D$15,1)-1))</f>
        <v/>
      </c>
      <c r="P210" s="35">
        <f>MIN(N210,(O210*Inputs!$B$35)*$N$5)</f>
        <v/>
      </c>
      <c r="Q210" s="3">
        <f>IF(ISERROR(Inputs!$B$32*OFFSET(P210,-Inputs!$B$33,0)),0,Inputs!$B$32*OFFSET(P210,-Inputs!$B$33,0))</f>
        <v/>
      </c>
      <c r="R210" s="3">
        <f>IF(ISERROR((1-Inputs!$B$32)*OFFSET(P210,-Inputs!$B$33,0)),0,(1-Inputs!$B$32)*OFFSET(P210,-Inputs!$B$33,0))</f>
        <v/>
      </c>
      <c r="S210" s="35">
        <f>N210-P210</f>
        <v/>
      </c>
      <c r="T210" s="19">
        <f>S210/Inputs!$B$13</f>
        <v/>
      </c>
      <c r="U210" s="19">
        <f>K210/$K$4</f>
        <v/>
      </c>
      <c r="V210" s="11">
        <f>-PMT(AC210*C210,Inputs!$B$20-A210+1,S210)-X210</f>
        <v/>
      </c>
      <c r="W210" s="11">
        <f>IF(A210&lt;Inputs!$B$23-Inputs!$B$24,0,IF(A210&lt;Inputs!$B$22-Inputs!$B$24,S210*AC210/12,IF(ISERROR(-PMT(AC210/12,Inputs!$B$20+1-A210-Inputs!$B$24,S210)),0,-PMT(AC210/12,Inputs!$B$20+1-A210-Inputs!$B$24,S210)+IF(A210=Inputs!$B$21-Inputs!$B$24,AC210+PMT(AC210/12,Inputs!$B$20+1-A210-Inputs!$B$24,S210)+(S210*AC210/12),0))))</f>
        <v/>
      </c>
      <c r="X210" s="3">
        <f>S210*(AC210*C210)</f>
        <v/>
      </c>
      <c r="Y210" s="11">
        <f>W210-X210</f>
        <v/>
      </c>
      <c r="Z210" s="19">
        <f>VLOOKUP(A210,Curves!$B$20:'Curves'!$D$32,3)</f>
        <v/>
      </c>
      <c r="AA210" s="35">
        <f>MIN(S210,S210*(1-(1-Z210)^(1/12)))</f>
        <v/>
      </c>
      <c r="AB210" s="3">
        <f>(N210-P210)*IFERROR((1-U210/U209),0)</f>
        <v/>
      </c>
      <c r="AC210" s="36">
        <f>Inputs!$B$16</f>
        <v/>
      </c>
      <c r="AD210" s="3">
        <f>AC210*C210*(N210-P210)</f>
        <v/>
      </c>
      <c r="AE210" s="11">
        <f>X210+Y210+AA210+Q210</f>
        <v/>
      </c>
      <c r="AF210" s="11">
        <f>X210+V210+AA210+Q210</f>
        <v/>
      </c>
      <c r="AG210" s="19">
        <f>AE210/Inputs!$B$13</f>
        <v/>
      </c>
      <c r="AH210" s="35">
        <f>N210-AA210-AB210-P210</f>
        <v/>
      </c>
      <c r="AJ210" s="19">
        <f>AJ209/(1+(Inputs!$B$19)*C209)</f>
        <v/>
      </c>
      <c r="AK210" s="19">
        <f>AG210*AJ210</f>
        <v/>
      </c>
    </row>
    <row r="211" ht="13" customHeight="1" s="53">
      <c r="A211" s="3">
        <f>A210+1</f>
        <v/>
      </c>
      <c r="B211" s="37">
        <f>EDATE(B210, 1)</f>
        <v/>
      </c>
      <c r="C211" s="3">
        <f>C210</f>
        <v/>
      </c>
      <c r="F211" s="3">
        <f>K210</f>
        <v/>
      </c>
      <c r="G211" s="3">
        <f>IF(Inputs!$B$15="Fixed",G210, "Not Implemented Yet")</f>
        <v/>
      </c>
      <c r="H211" s="3">
        <f>IF(Inputs!$B$15="Fixed", IF(K210&gt;H210, -PMT(G211*C211, 360/Inputs!$D$6, Inputs!$B$13), 0), "NOT AVALABLE RN")</f>
        <v/>
      </c>
      <c r="I211" s="3">
        <f>C211*F211*G211</f>
        <v/>
      </c>
      <c r="J211" s="3">
        <f>H211-I211</f>
        <v/>
      </c>
      <c r="K211" s="3">
        <f>K210-J211</f>
        <v/>
      </c>
      <c r="N211" s="35">
        <f>AH210</f>
        <v/>
      </c>
      <c r="O211" s="19">
        <f>VLOOKUP(A211,Curves!$B$3:'Curves'!$D$15,3)/(VLOOKUP(A211,Curves!$B$3:'Curves'!$D$15,2)-(VLOOKUP(A211,Curves!$B$3:'Curves'!$D$15,1)-1))</f>
        <v/>
      </c>
      <c r="P211" s="35">
        <f>MIN(N211,(O211*Inputs!$B$35)*$N$5)</f>
        <v/>
      </c>
      <c r="Q211" s="3">
        <f>IF(ISERROR(Inputs!$B$32*OFFSET(P211,-Inputs!$B$33,0)),0,Inputs!$B$32*OFFSET(P211,-Inputs!$B$33,0))</f>
        <v/>
      </c>
      <c r="R211" s="3">
        <f>IF(ISERROR((1-Inputs!$B$32)*OFFSET(P211,-Inputs!$B$33,0)),0,(1-Inputs!$B$32)*OFFSET(P211,-Inputs!$B$33,0))</f>
        <v/>
      </c>
      <c r="S211" s="35">
        <f>N211-P211</f>
        <v/>
      </c>
      <c r="T211" s="19">
        <f>S211/Inputs!$B$13</f>
        <v/>
      </c>
      <c r="U211" s="19">
        <f>K211/$K$4</f>
        <v/>
      </c>
      <c r="V211" s="11">
        <f>-PMT(AC211*C211,Inputs!$B$20-A211+1,S211)-X211</f>
        <v/>
      </c>
      <c r="W211" s="11">
        <f>IF(A211&lt;Inputs!$B$23-Inputs!$B$24,0,IF(A211&lt;Inputs!$B$22-Inputs!$B$24,S211*AC211/12,IF(ISERROR(-PMT(AC211/12,Inputs!$B$20+1-A211-Inputs!$B$24,S211)),0,-PMT(AC211/12,Inputs!$B$20+1-A211-Inputs!$B$24,S211)+IF(A211=Inputs!$B$21-Inputs!$B$24,AC211+PMT(AC211/12,Inputs!$B$20+1-A211-Inputs!$B$24,S211)+(S211*AC211/12),0))))</f>
        <v/>
      </c>
      <c r="X211" s="3">
        <f>S211*(AC211*C211)</f>
        <v/>
      </c>
      <c r="Y211" s="11">
        <f>W211-X211</f>
        <v/>
      </c>
      <c r="Z211" s="19">
        <f>VLOOKUP(A211,Curves!$B$20:'Curves'!$D$32,3)</f>
        <v/>
      </c>
      <c r="AA211" s="35">
        <f>MIN(S211,S211*(1-(1-Z211)^(1/12)))</f>
        <v/>
      </c>
      <c r="AB211" s="3">
        <f>(N211-P211)*IFERROR((1-U211/U210),0)</f>
        <v/>
      </c>
      <c r="AC211" s="36">
        <f>Inputs!$B$16</f>
        <v/>
      </c>
      <c r="AD211" s="3">
        <f>AC211*C211*(N211-P211)</f>
        <v/>
      </c>
      <c r="AE211" s="11">
        <f>X211+Y211+AA211+Q211</f>
        <v/>
      </c>
      <c r="AF211" s="11">
        <f>X211+V211+AA211+Q211</f>
        <v/>
      </c>
      <c r="AG211" s="19">
        <f>AE211/Inputs!$B$13</f>
        <v/>
      </c>
      <c r="AH211" s="35">
        <f>N211-AA211-AB211-P211</f>
        <v/>
      </c>
      <c r="AJ211" s="19">
        <f>AJ210/(1+(Inputs!$B$19)*C210)</f>
        <v/>
      </c>
      <c r="AK211" s="19">
        <f>AG211*AJ211</f>
        <v/>
      </c>
    </row>
    <row r="212" ht="13" customHeight="1" s="53">
      <c r="A212" s="3">
        <f>A211+1</f>
        <v/>
      </c>
      <c r="B212" s="37">
        <f>EDATE(B211, 1)</f>
        <v/>
      </c>
      <c r="C212" s="3">
        <f>C211</f>
        <v/>
      </c>
      <c r="F212" s="3">
        <f>K211</f>
        <v/>
      </c>
      <c r="G212" s="3">
        <f>IF(Inputs!$B$15="Fixed",G211, "Not Implemented Yet")</f>
        <v/>
      </c>
      <c r="H212" s="3">
        <f>IF(Inputs!$B$15="Fixed", IF(K211&gt;H211, -PMT(G212*C212, 360/Inputs!$D$6, Inputs!$B$13), 0), "NOT AVALABLE RN")</f>
        <v/>
      </c>
      <c r="I212" s="3">
        <f>C212*F212*G212</f>
        <v/>
      </c>
      <c r="J212" s="3">
        <f>H212-I212</f>
        <v/>
      </c>
      <c r="K212" s="3">
        <f>K211-J212</f>
        <v/>
      </c>
      <c r="N212" s="35">
        <f>AH211</f>
        <v/>
      </c>
      <c r="O212" s="19">
        <f>VLOOKUP(A212,Curves!$B$3:'Curves'!$D$15,3)/(VLOOKUP(A212,Curves!$B$3:'Curves'!$D$15,2)-(VLOOKUP(A212,Curves!$B$3:'Curves'!$D$15,1)-1))</f>
        <v/>
      </c>
      <c r="P212" s="35">
        <f>MIN(N212,(O212*Inputs!$B$35)*$N$5)</f>
        <v/>
      </c>
      <c r="Q212" s="3">
        <f>IF(ISERROR(Inputs!$B$32*OFFSET(P212,-Inputs!$B$33,0)),0,Inputs!$B$32*OFFSET(P212,-Inputs!$B$33,0))</f>
        <v/>
      </c>
      <c r="R212" s="3">
        <f>IF(ISERROR((1-Inputs!$B$32)*OFFSET(P212,-Inputs!$B$33,0)),0,(1-Inputs!$B$32)*OFFSET(P212,-Inputs!$B$33,0))</f>
        <v/>
      </c>
      <c r="S212" s="35">
        <f>N212-P212</f>
        <v/>
      </c>
      <c r="T212" s="19">
        <f>S212/Inputs!$B$13</f>
        <v/>
      </c>
      <c r="U212" s="19">
        <f>K212/$K$4</f>
        <v/>
      </c>
      <c r="V212" s="11">
        <f>-PMT(AC212*C212,Inputs!$B$20-A212+1,S212)-X212</f>
        <v/>
      </c>
      <c r="W212" s="11">
        <f>IF(A212&lt;Inputs!$B$23-Inputs!$B$24,0,IF(A212&lt;Inputs!$B$22-Inputs!$B$24,S212*AC212/12,IF(ISERROR(-PMT(AC212/12,Inputs!$B$20+1-A212-Inputs!$B$24,S212)),0,-PMT(AC212/12,Inputs!$B$20+1-A212-Inputs!$B$24,S212)+IF(A212=Inputs!$B$21-Inputs!$B$24,AC212+PMT(AC212/12,Inputs!$B$20+1-A212-Inputs!$B$24,S212)+(S212*AC212/12),0))))</f>
        <v/>
      </c>
      <c r="X212" s="3">
        <f>S212*(AC212*C212)</f>
        <v/>
      </c>
      <c r="Y212" s="11">
        <f>W212-X212</f>
        <v/>
      </c>
      <c r="Z212" s="19">
        <f>VLOOKUP(A212,Curves!$B$20:'Curves'!$D$32,3)</f>
        <v/>
      </c>
      <c r="AA212" s="35">
        <f>MIN(S212,S212*(1-(1-Z212)^(1/12)))</f>
        <v/>
      </c>
      <c r="AB212" s="3">
        <f>(N212-P212)*IFERROR((1-U212/U211),0)</f>
        <v/>
      </c>
      <c r="AC212" s="36">
        <f>Inputs!$B$16</f>
        <v/>
      </c>
      <c r="AD212" s="3">
        <f>AC212*C212*(N212-P212)</f>
        <v/>
      </c>
      <c r="AE212" s="11">
        <f>X212+Y212+AA212+Q212</f>
        <v/>
      </c>
      <c r="AF212" s="11">
        <f>X212+V212+AA212+Q212</f>
        <v/>
      </c>
      <c r="AG212" s="19">
        <f>AE212/Inputs!$B$13</f>
        <v/>
      </c>
      <c r="AH212" s="35">
        <f>N212-AA212-AB212-P212</f>
        <v/>
      </c>
      <c r="AJ212" s="19">
        <f>AJ211/(1+(Inputs!$B$19)*C211)</f>
        <v/>
      </c>
      <c r="AK212" s="19">
        <f>AG212*AJ212</f>
        <v/>
      </c>
    </row>
    <row r="213" ht="13" customHeight="1" s="53">
      <c r="A213" s="3">
        <f>A212+1</f>
        <v/>
      </c>
      <c r="B213" s="37">
        <f>EDATE(B212, 1)</f>
        <v/>
      </c>
      <c r="C213" s="3">
        <f>C212</f>
        <v/>
      </c>
      <c r="F213" s="3">
        <f>K212</f>
        <v/>
      </c>
      <c r="G213" s="3">
        <f>IF(Inputs!$B$15="Fixed",G212, "Not Implemented Yet")</f>
        <v/>
      </c>
      <c r="H213" s="3">
        <f>IF(Inputs!$B$15="Fixed", IF(K212&gt;H212, -PMT(G213*C213, 360/Inputs!$D$6, Inputs!$B$13), 0), "NOT AVALABLE RN")</f>
        <v/>
      </c>
      <c r="I213" s="3">
        <f>C213*F213*G213</f>
        <v/>
      </c>
      <c r="J213" s="3">
        <f>H213-I213</f>
        <v/>
      </c>
      <c r="K213" s="3">
        <f>K212-J213</f>
        <v/>
      </c>
      <c r="N213" s="35">
        <f>AH212</f>
        <v/>
      </c>
      <c r="O213" s="19">
        <f>VLOOKUP(A213,Curves!$B$3:'Curves'!$D$15,3)/(VLOOKUP(A213,Curves!$B$3:'Curves'!$D$15,2)-(VLOOKUP(A213,Curves!$B$3:'Curves'!$D$15,1)-1))</f>
        <v/>
      </c>
      <c r="P213" s="35">
        <f>MIN(N213,(O213*Inputs!$B$35)*$N$5)</f>
        <v/>
      </c>
      <c r="Q213" s="3">
        <f>IF(ISERROR(Inputs!$B$32*OFFSET(P213,-Inputs!$B$33,0)),0,Inputs!$B$32*OFFSET(P213,-Inputs!$B$33,0))</f>
        <v/>
      </c>
      <c r="R213" s="3">
        <f>IF(ISERROR((1-Inputs!$B$32)*OFFSET(P213,-Inputs!$B$33,0)),0,(1-Inputs!$B$32)*OFFSET(P213,-Inputs!$B$33,0))</f>
        <v/>
      </c>
      <c r="S213" s="35">
        <f>N213-P213</f>
        <v/>
      </c>
      <c r="T213" s="19">
        <f>S213/Inputs!$B$13</f>
        <v/>
      </c>
      <c r="U213" s="19">
        <f>K213/$K$4</f>
        <v/>
      </c>
      <c r="V213" s="11">
        <f>-PMT(AC213*C213,Inputs!$B$20-A213+1,S213)-X213</f>
        <v/>
      </c>
      <c r="W213" s="11">
        <f>IF(A213&lt;Inputs!$B$23-Inputs!$B$24,0,IF(A213&lt;Inputs!$B$22-Inputs!$B$24,S213*AC213/12,IF(ISERROR(-PMT(AC213/12,Inputs!$B$20+1-A213-Inputs!$B$24,S213)),0,-PMT(AC213/12,Inputs!$B$20+1-A213-Inputs!$B$24,S213)+IF(A213=Inputs!$B$21-Inputs!$B$24,AC213+PMT(AC213/12,Inputs!$B$20+1-A213-Inputs!$B$24,S213)+(S213*AC213/12),0))))</f>
        <v/>
      </c>
      <c r="X213" s="3">
        <f>S213*(AC213*C213)</f>
        <v/>
      </c>
      <c r="Y213" s="11">
        <f>W213-X213</f>
        <v/>
      </c>
      <c r="Z213" s="19">
        <f>VLOOKUP(A213,Curves!$B$20:'Curves'!$D$32,3)</f>
        <v/>
      </c>
      <c r="AA213" s="35">
        <f>MIN(S213,S213*(1-(1-Z213)^(1/12)))</f>
        <v/>
      </c>
      <c r="AB213" s="3">
        <f>(N213-P213)*IFERROR((1-U213/U212),0)</f>
        <v/>
      </c>
      <c r="AC213" s="36">
        <f>Inputs!$B$16</f>
        <v/>
      </c>
      <c r="AD213" s="3">
        <f>AC213*C213*(N213-P213)</f>
        <v/>
      </c>
      <c r="AE213" s="11">
        <f>X213+Y213+AA213+Q213</f>
        <v/>
      </c>
      <c r="AF213" s="11">
        <f>X213+V213+AA213+Q213</f>
        <v/>
      </c>
      <c r="AG213" s="19">
        <f>AE213/Inputs!$B$13</f>
        <v/>
      </c>
      <c r="AH213" s="35">
        <f>N213-AA213-AB213-P213</f>
        <v/>
      </c>
      <c r="AJ213" s="19">
        <f>AJ212/(1+(Inputs!$B$19)*C212)</f>
        <v/>
      </c>
      <c r="AK213" s="19">
        <f>AG213*AJ213</f>
        <v/>
      </c>
    </row>
    <row r="214" ht="13" customHeight="1" s="53">
      <c r="A214" s="3">
        <f>A213+1</f>
        <v/>
      </c>
      <c r="B214" s="37">
        <f>EDATE(B213, 1)</f>
        <v/>
      </c>
      <c r="C214" s="3">
        <f>C213</f>
        <v/>
      </c>
      <c r="F214" s="3">
        <f>K213</f>
        <v/>
      </c>
      <c r="G214" s="3">
        <f>IF(Inputs!$B$15="Fixed",G213, "Not Implemented Yet")</f>
        <v/>
      </c>
      <c r="H214" s="3">
        <f>IF(Inputs!$B$15="Fixed", IF(K213&gt;H213, -PMT(G214*C214, 360/Inputs!$D$6, Inputs!$B$13), 0), "NOT AVALABLE RN")</f>
        <v/>
      </c>
      <c r="I214" s="3">
        <f>C214*F214*G214</f>
        <v/>
      </c>
      <c r="J214" s="3">
        <f>H214-I214</f>
        <v/>
      </c>
      <c r="K214" s="3">
        <f>K213-J214</f>
        <v/>
      </c>
      <c r="N214" s="35">
        <f>AH213</f>
        <v/>
      </c>
      <c r="O214" s="19">
        <f>VLOOKUP(A214,Curves!$B$3:'Curves'!$D$15,3)/(VLOOKUP(A214,Curves!$B$3:'Curves'!$D$15,2)-(VLOOKUP(A214,Curves!$B$3:'Curves'!$D$15,1)-1))</f>
        <v/>
      </c>
      <c r="P214" s="35">
        <f>MIN(N214,(O214*Inputs!$B$35)*$N$5)</f>
        <v/>
      </c>
      <c r="Q214" s="3">
        <f>IF(ISERROR(Inputs!$B$32*OFFSET(P214,-Inputs!$B$33,0)),0,Inputs!$B$32*OFFSET(P214,-Inputs!$B$33,0))</f>
        <v/>
      </c>
      <c r="R214" s="3">
        <f>IF(ISERROR((1-Inputs!$B$32)*OFFSET(P214,-Inputs!$B$33,0)),0,(1-Inputs!$B$32)*OFFSET(P214,-Inputs!$B$33,0))</f>
        <v/>
      </c>
      <c r="S214" s="35">
        <f>N214-P214</f>
        <v/>
      </c>
      <c r="T214" s="19">
        <f>S214/Inputs!$B$13</f>
        <v/>
      </c>
      <c r="U214" s="19">
        <f>K214/$K$4</f>
        <v/>
      </c>
      <c r="V214" s="11">
        <f>-PMT(AC214*C214,Inputs!$B$20-A214+1,S214)-X214</f>
        <v/>
      </c>
      <c r="W214" s="11">
        <f>IF(A214&lt;Inputs!$B$23-Inputs!$B$24,0,IF(A214&lt;Inputs!$B$22-Inputs!$B$24,S214*AC214/12,IF(ISERROR(-PMT(AC214/12,Inputs!$B$20+1-A214-Inputs!$B$24,S214)),0,-PMT(AC214/12,Inputs!$B$20+1-A214-Inputs!$B$24,S214)+IF(A214=Inputs!$B$21-Inputs!$B$24,AC214+PMT(AC214/12,Inputs!$B$20+1-A214-Inputs!$B$24,S214)+(S214*AC214/12),0))))</f>
        <v/>
      </c>
      <c r="X214" s="3">
        <f>S214*(AC214*C214)</f>
        <v/>
      </c>
      <c r="Y214" s="11">
        <f>W214-X214</f>
        <v/>
      </c>
      <c r="Z214" s="19">
        <f>VLOOKUP(A214,Curves!$B$20:'Curves'!$D$32,3)</f>
        <v/>
      </c>
      <c r="AA214" s="35">
        <f>MIN(S214,S214*(1-(1-Z214)^(1/12)))</f>
        <v/>
      </c>
      <c r="AB214" s="3">
        <f>(N214-P214)*IFERROR((1-U214/U213),0)</f>
        <v/>
      </c>
      <c r="AC214" s="36">
        <f>Inputs!$B$16</f>
        <v/>
      </c>
      <c r="AD214" s="3">
        <f>AC214*C214*(N214-P214)</f>
        <v/>
      </c>
      <c r="AE214" s="11">
        <f>X214+Y214+AA214+Q214</f>
        <v/>
      </c>
      <c r="AF214" s="11">
        <f>X214+V214+AA214+Q214</f>
        <v/>
      </c>
      <c r="AG214" s="19">
        <f>AE214/Inputs!$B$13</f>
        <v/>
      </c>
      <c r="AH214" s="35">
        <f>N214-AA214-AB214-P214</f>
        <v/>
      </c>
      <c r="AJ214" s="19">
        <f>AJ213/(1+(Inputs!$B$19)*C213)</f>
        <v/>
      </c>
      <c r="AK214" s="19">
        <f>AG214*AJ214</f>
        <v/>
      </c>
    </row>
    <row r="215" ht="13" customHeight="1" s="53">
      <c r="A215" s="3">
        <f>A214+1</f>
        <v/>
      </c>
      <c r="B215" s="37">
        <f>EDATE(B214, 1)</f>
        <v/>
      </c>
      <c r="C215" s="3">
        <f>C214</f>
        <v/>
      </c>
      <c r="F215" s="3">
        <f>K214</f>
        <v/>
      </c>
      <c r="G215" s="3">
        <f>IF(Inputs!$B$15="Fixed",G214, "Not Implemented Yet")</f>
        <v/>
      </c>
      <c r="H215" s="3">
        <f>IF(Inputs!$B$15="Fixed", IF(K214&gt;H214, -PMT(G215*C215, 360/Inputs!$D$6, Inputs!$B$13), 0), "NOT AVALABLE RN")</f>
        <v/>
      </c>
      <c r="I215" s="3">
        <f>C215*F215*G215</f>
        <v/>
      </c>
      <c r="J215" s="3">
        <f>H215-I215</f>
        <v/>
      </c>
      <c r="K215" s="3">
        <f>K214-J215</f>
        <v/>
      </c>
      <c r="N215" s="35">
        <f>AH214</f>
        <v/>
      </c>
      <c r="O215" s="19">
        <f>VLOOKUP(A215,Curves!$B$3:'Curves'!$D$15,3)/(VLOOKUP(A215,Curves!$B$3:'Curves'!$D$15,2)-(VLOOKUP(A215,Curves!$B$3:'Curves'!$D$15,1)-1))</f>
        <v/>
      </c>
      <c r="P215" s="35">
        <f>MIN(N215,(O215*Inputs!$B$35)*$N$5)</f>
        <v/>
      </c>
      <c r="Q215" s="3">
        <f>IF(ISERROR(Inputs!$B$32*OFFSET(P215,-Inputs!$B$33,0)),0,Inputs!$B$32*OFFSET(P215,-Inputs!$B$33,0))</f>
        <v/>
      </c>
      <c r="R215" s="3">
        <f>IF(ISERROR((1-Inputs!$B$32)*OFFSET(P215,-Inputs!$B$33,0)),0,(1-Inputs!$B$32)*OFFSET(P215,-Inputs!$B$33,0))</f>
        <v/>
      </c>
      <c r="S215" s="35">
        <f>N215-P215</f>
        <v/>
      </c>
      <c r="T215" s="19">
        <f>S215/Inputs!$B$13</f>
        <v/>
      </c>
      <c r="U215" s="19">
        <f>K215/$K$4</f>
        <v/>
      </c>
      <c r="V215" s="11">
        <f>-PMT(AC215*C215,Inputs!$B$20-A215+1,S215)-X215</f>
        <v/>
      </c>
      <c r="W215" s="11">
        <f>IF(A215&lt;Inputs!$B$23-Inputs!$B$24,0,IF(A215&lt;Inputs!$B$22-Inputs!$B$24,S215*AC215/12,IF(ISERROR(-PMT(AC215/12,Inputs!$B$20+1-A215-Inputs!$B$24,S215)),0,-PMT(AC215/12,Inputs!$B$20+1-A215-Inputs!$B$24,S215)+IF(A215=Inputs!$B$21-Inputs!$B$24,AC215+PMT(AC215/12,Inputs!$B$20+1-A215-Inputs!$B$24,S215)+(S215*AC215/12),0))))</f>
        <v/>
      </c>
      <c r="X215" s="3">
        <f>S215*(AC215*C215)</f>
        <v/>
      </c>
      <c r="Y215" s="11">
        <f>W215-X215</f>
        <v/>
      </c>
      <c r="Z215" s="19">
        <f>VLOOKUP(A215,Curves!$B$20:'Curves'!$D$32,3)</f>
        <v/>
      </c>
      <c r="AA215" s="35">
        <f>MIN(S215,S215*(1-(1-Z215)^(1/12)))</f>
        <v/>
      </c>
      <c r="AB215" s="3">
        <f>(N215-P215)*IFERROR((1-U215/U214),0)</f>
        <v/>
      </c>
      <c r="AC215" s="36">
        <f>Inputs!$B$16</f>
        <v/>
      </c>
      <c r="AD215" s="3">
        <f>AC215*C215*(N215-P215)</f>
        <v/>
      </c>
      <c r="AE215" s="11">
        <f>X215+Y215+AA215+Q215</f>
        <v/>
      </c>
      <c r="AF215" s="11">
        <f>X215+V215+AA215+Q215</f>
        <v/>
      </c>
      <c r="AG215" s="19">
        <f>AE215/Inputs!$B$13</f>
        <v/>
      </c>
      <c r="AH215" s="35">
        <f>N215-AA215-AB215-P215</f>
        <v/>
      </c>
      <c r="AJ215" s="19">
        <f>AJ214/(1+(Inputs!$B$19)*C214)</f>
        <v/>
      </c>
      <c r="AK215" s="19">
        <f>AG215*AJ215</f>
        <v/>
      </c>
    </row>
    <row r="216" ht="13" customHeight="1" s="53">
      <c r="A216" s="3">
        <f>A215+1</f>
        <v/>
      </c>
      <c r="B216" s="37">
        <f>EDATE(B215, 1)</f>
        <v/>
      </c>
      <c r="C216" s="3">
        <f>C215</f>
        <v/>
      </c>
      <c r="F216" s="3">
        <f>K215</f>
        <v/>
      </c>
      <c r="G216" s="3">
        <f>IF(Inputs!$B$15="Fixed",G215, "Not Implemented Yet")</f>
        <v/>
      </c>
      <c r="H216" s="3">
        <f>IF(Inputs!$B$15="Fixed", IF(K215&gt;H215, -PMT(G216*C216, 360/Inputs!$D$6, Inputs!$B$13), 0), "NOT AVALABLE RN")</f>
        <v/>
      </c>
      <c r="I216" s="3">
        <f>C216*F216*G216</f>
        <v/>
      </c>
      <c r="J216" s="3">
        <f>H216-I216</f>
        <v/>
      </c>
      <c r="K216" s="3">
        <f>K215-J216</f>
        <v/>
      </c>
      <c r="N216" s="35">
        <f>AH215</f>
        <v/>
      </c>
      <c r="O216" s="19">
        <f>VLOOKUP(A216,Curves!$B$3:'Curves'!$D$15,3)/(VLOOKUP(A216,Curves!$B$3:'Curves'!$D$15,2)-(VLOOKUP(A216,Curves!$B$3:'Curves'!$D$15,1)-1))</f>
        <v/>
      </c>
      <c r="P216" s="35">
        <f>MIN(N216,(O216*Inputs!$B$35)*$N$5)</f>
        <v/>
      </c>
      <c r="Q216" s="3">
        <f>IF(ISERROR(Inputs!$B$32*OFFSET(P216,-Inputs!$B$33,0)),0,Inputs!$B$32*OFFSET(P216,-Inputs!$B$33,0))</f>
        <v/>
      </c>
      <c r="R216" s="3">
        <f>IF(ISERROR((1-Inputs!$B$32)*OFFSET(P216,-Inputs!$B$33,0)),0,(1-Inputs!$B$32)*OFFSET(P216,-Inputs!$B$33,0))</f>
        <v/>
      </c>
      <c r="S216" s="35">
        <f>N216-P216</f>
        <v/>
      </c>
      <c r="T216" s="19">
        <f>S216/Inputs!$B$13</f>
        <v/>
      </c>
      <c r="U216" s="19">
        <f>K216/$K$4</f>
        <v/>
      </c>
      <c r="V216" s="11">
        <f>-PMT(AC216*C216,Inputs!$B$20-A216+1,S216)-X216</f>
        <v/>
      </c>
      <c r="W216" s="11">
        <f>IF(A216&lt;Inputs!$B$23-Inputs!$B$24,0,IF(A216&lt;Inputs!$B$22-Inputs!$B$24,S216*AC216/12,IF(ISERROR(-PMT(AC216/12,Inputs!$B$20+1-A216-Inputs!$B$24,S216)),0,-PMT(AC216/12,Inputs!$B$20+1-A216-Inputs!$B$24,S216)+IF(A216=Inputs!$B$21-Inputs!$B$24,AC216+PMT(AC216/12,Inputs!$B$20+1-A216-Inputs!$B$24,S216)+(S216*AC216/12),0))))</f>
        <v/>
      </c>
      <c r="X216" s="3">
        <f>S216*(AC216*C216)</f>
        <v/>
      </c>
      <c r="Y216" s="11">
        <f>W216-X216</f>
        <v/>
      </c>
      <c r="Z216" s="19">
        <f>VLOOKUP(A216,Curves!$B$20:'Curves'!$D$32,3)</f>
        <v/>
      </c>
      <c r="AA216" s="35">
        <f>MIN(S216,S216*(1-(1-Z216)^(1/12)))</f>
        <v/>
      </c>
      <c r="AB216" s="3">
        <f>(N216-P216)*IFERROR((1-U216/U215),0)</f>
        <v/>
      </c>
      <c r="AC216" s="36">
        <f>Inputs!$B$16</f>
        <v/>
      </c>
      <c r="AD216" s="3">
        <f>AC216*C216*(N216-P216)</f>
        <v/>
      </c>
      <c r="AE216" s="11">
        <f>X216+Y216+AA216+Q216</f>
        <v/>
      </c>
      <c r="AF216" s="11">
        <f>X216+V216+AA216+Q216</f>
        <v/>
      </c>
      <c r="AG216" s="19">
        <f>AE216/Inputs!$B$13</f>
        <v/>
      </c>
      <c r="AH216" s="35">
        <f>N216-AA216-AB216-P216</f>
        <v/>
      </c>
      <c r="AJ216" s="19">
        <f>AJ215/(1+(Inputs!$B$19)*C215)</f>
        <v/>
      </c>
      <c r="AK216" s="19">
        <f>AG216*AJ216</f>
        <v/>
      </c>
    </row>
    <row r="217" ht="13" customHeight="1" s="53">
      <c r="A217" s="3">
        <f>A216+1</f>
        <v/>
      </c>
      <c r="B217" s="37">
        <f>EDATE(B216, 1)</f>
        <v/>
      </c>
      <c r="C217" s="3">
        <f>C216</f>
        <v/>
      </c>
      <c r="F217" s="3">
        <f>K216</f>
        <v/>
      </c>
      <c r="G217" s="3">
        <f>IF(Inputs!$B$15="Fixed",G216, "Not Implemented Yet")</f>
        <v/>
      </c>
      <c r="H217" s="3">
        <f>IF(Inputs!$B$15="Fixed", IF(K216&gt;H216, -PMT(G217*C217, 360/Inputs!$D$6, Inputs!$B$13), 0), "NOT AVALABLE RN")</f>
        <v/>
      </c>
      <c r="I217" s="3">
        <f>C217*F217*G217</f>
        <v/>
      </c>
      <c r="J217" s="3">
        <f>H217-I217</f>
        <v/>
      </c>
      <c r="K217" s="3">
        <f>K216-J217</f>
        <v/>
      </c>
      <c r="N217" s="35">
        <f>AH216</f>
        <v/>
      </c>
      <c r="O217" s="19">
        <f>VLOOKUP(A217,Curves!$B$3:'Curves'!$D$15,3)/(VLOOKUP(A217,Curves!$B$3:'Curves'!$D$15,2)-(VLOOKUP(A217,Curves!$B$3:'Curves'!$D$15,1)-1))</f>
        <v/>
      </c>
      <c r="P217" s="35">
        <f>MIN(N217,(O217*Inputs!$B$35)*$N$5)</f>
        <v/>
      </c>
      <c r="Q217" s="3">
        <f>IF(ISERROR(Inputs!$B$32*OFFSET(P217,-Inputs!$B$33,0)),0,Inputs!$B$32*OFFSET(P217,-Inputs!$B$33,0))</f>
        <v/>
      </c>
      <c r="R217" s="3">
        <f>IF(ISERROR((1-Inputs!$B$32)*OFFSET(P217,-Inputs!$B$33,0)),0,(1-Inputs!$B$32)*OFFSET(P217,-Inputs!$B$33,0))</f>
        <v/>
      </c>
      <c r="S217" s="35">
        <f>N217-P217</f>
        <v/>
      </c>
      <c r="T217" s="19">
        <f>S217/Inputs!$B$13</f>
        <v/>
      </c>
      <c r="U217" s="19">
        <f>K217/$K$4</f>
        <v/>
      </c>
      <c r="V217" s="11">
        <f>-PMT(AC217*C217,Inputs!$B$20-A217+1,S217)-X217</f>
        <v/>
      </c>
      <c r="W217" s="11">
        <f>IF(A217&lt;Inputs!$B$23-Inputs!$B$24,0,IF(A217&lt;Inputs!$B$22-Inputs!$B$24,S217*AC217/12,IF(ISERROR(-PMT(AC217/12,Inputs!$B$20+1-A217-Inputs!$B$24,S217)),0,-PMT(AC217/12,Inputs!$B$20+1-A217-Inputs!$B$24,S217)+IF(A217=Inputs!$B$21-Inputs!$B$24,AC217+PMT(AC217/12,Inputs!$B$20+1-A217-Inputs!$B$24,S217)+(S217*AC217/12),0))))</f>
        <v/>
      </c>
      <c r="X217" s="3">
        <f>S217*(AC217*C217)</f>
        <v/>
      </c>
      <c r="Y217" s="11">
        <f>W217-X217</f>
        <v/>
      </c>
      <c r="Z217" s="19">
        <f>VLOOKUP(A217,Curves!$B$20:'Curves'!$D$32,3)</f>
        <v/>
      </c>
      <c r="AA217" s="35">
        <f>MIN(S217,S217*(1-(1-Z217)^(1/12)))</f>
        <v/>
      </c>
      <c r="AB217" s="3">
        <f>(N217-P217)*IFERROR((1-U217/U216),0)</f>
        <v/>
      </c>
      <c r="AC217" s="36">
        <f>Inputs!$B$16</f>
        <v/>
      </c>
      <c r="AD217" s="3">
        <f>AC217*C217*(N217-P217)</f>
        <v/>
      </c>
      <c r="AE217" s="11">
        <f>X217+Y217+AA217+Q217</f>
        <v/>
      </c>
      <c r="AF217" s="11">
        <f>X217+V217+AA217+Q217</f>
        <v/>
      </c>
      <c r="AG217" s="19">
        <f>AE217/Inputs!$B$13</f>
        <v/>
      </c>
      <c r="AH217" s="35">
        <f>N217-AA217-AB217-P217</f>
        <v/>
      </c>
      <c r="AJ217" s="19">
        <f>AJ216/(1+(Inputs!$B$19)*C216)</f>
        <v/>
      </c>
      <c r="AK217" s="19">
        <f>AG217*AJ217</f>
        <v/>
      </c>
    </row>
    <row r="218" ht="13" customHeight="1" s="53">
      <c r="A218" s="3">
        <f>A217+1</f>
        <v/>
      </c>
      <c r="B218" s="37">
        <f>EDATE(B217, 1)</f>
        <v/>
      </c>
      <c r="C218" s="3">
        <f>C217</f>
        <v/>
      </c>
      <c r="F218" s="3">
        <f>K217</f>
        <v/>
      </c>
      <c r="G218" s="3">
        <f>IF(Inputs!$B$15="Fixed",G217, "Not Implemented Yet")</f>
        <v/>
      </c>
      <c r="H218" s="3">
        <f>IF(Inputs!$B$15="Fixed", IF(K217&gt;H217, -PMT(G218*C218, 360/Inputs!$D$6, Inputs!$B$13), 0), "NOT AVALABLE RN")</f>
        <v/>
      </c>
      <c r="I218" s="3">
        <f>C218*F218*G218</f>
        <v/>
      </c>
      <c r="J218" s="3">
        <f>H218-I218</f>
        <v/>
      </c>
      <c r="K218" s="3">
        <f>K217-J218</f>
        <v/>
      </c>
      <c r="N218" s="35">
        <f>AH217</f>
        <v/>
      </c>
      <c r="O218" s="19">
        <f>VLOOKUP(A218,Curves!$B$3:'Curves'!$D$15,3)/(VLOOKUP(A218,Curves!$B$3:'Curves'!$D$15,2)-(VLOOKUP(A218,Curves!$B$3:'Curves'!$D$15,1)-1))</f>
        <v/>
      </c>
      <c r="P218" s="35">
        <f>MIN(N218,(O218*Inputs!$B$35)*$N$5)</f>
        <v/>
      </c>
      <c r="Q218" s="3">
        <f>IF(ISERROR(Inputs!$B$32*OFFSET(P218,-Inputs!$B$33,0)),0,Inputs!$B$32*OFFSET(P218,-Inputs!$B$33,0))</f>
        <v/>
      </c>
      <c r="R218" s="3">
        <f>IF(ISERROR((1-Inputs!$B$32)*OFFSET(P218,-Inputs!$B$33,0)),0,(1-Inputs!$B$32)*OFFSET(P218,-Inputs!$B$33,0))</f>
        <v/>
      </c>
      <c r="S218" s="35">
        <f>N218-P218</f>
        <v/>
      </c>
      <c r="T218" s="19">
        <f>S218/Inputs!$B$13</f>
        <v/>
      </c>
      <c r="U218" s="19">
        <f>K218/$K$4</f>
        <v/>
      </c>
      <c r="V218" s="11">
        <f>-PMT(AC218*C218,Inputs!$B$20-A218+1,S218)-X218</f>
        <v/>
      </c>
      <c r="W218" s="11">
        <f>IF(A218&lt;Inputs!$B$23-Inputs!$B$24,0,IF(A218&lt;Inputs!$B$22-Inputs!$B$24,S218*AC218/12,IF(ISERROR(-PMT(AC218/12,Inputs!$B$20+1-A218-Inputs!$B$24,S218)),0,-PMT(AC218/12,Inputs!$B$20+1-A218-Inputs!$B$24,S218)+IF(A218=Inputs!$B$21-Inputs!$B$24,AC218+PMT(AC218/12,Inputs!$B$20+1-A218-Inputs!$B$24,S218)+(S218*AC218/12),0))))</f>
        <v/>
      </c>
      <c r="X218" s="3">
        <f>S218*(AC218*C218)</f>
        <v/>
      </c>
      <c r="Y218" s="11">
        <f>W218-X218</f>
        <v/>
      </c>
      <c r="Z218" s="19">
        <f>VLOOKUP(A218,Curves!$B$20:'Curves'!$D$32,3)</f>
        <v/>
      </c>
      <c r="AA218" s="35">
        <f>MIN(S218,S218*(1-(1-Z218)^(1/12)))</f>
        <v/>
      </c>
      <c r="AB218" s="3">
        <f>(N218-P218)*IFERROR((1-U218/U217),0)</f>
        <v/>
      </c>
      <c r="AC218" s="36">
        <f>Inputs!$B$16</f>
        <v/>
      </c>
      <c r="AD218" s="3">
        <f>AC218*C218*(N218-P218)</f>
        <v/>
      </c>
      <c r="AE218" s="11">
        <f>X218+Y218+AA218+Q218</f>
        <v/>
      </c>
      <c r="AF218" s="11">
        <f>X218+V218+AA218+Q218</f>
        <v/>
      </c>
      <c r="AG218" s="19">
        <f>AE218/Inputs!$B$13</f>
        <v/>
      </c>
      <c r="AH218" s="35">
        <f>N218-AA218-AB218-P218</f>
        <v/>
      </c>
      <c r="AJ218" s="19">
        <f>AJ217/(1+(Inputs!$B$19)*C217)</f>
        <v/>
      </c>
      <c r="AK218" s="19">
        <f>AG218*AJ218</f>
        <v/>
      </c>
    </row>
    <row r="219" ht="13" customHeight="1" s="53">
      <c r="A219" s="3">
        <f>A218+1</f>
        <v/>
      </c>
      <c r="B219" s="37">
        <f>EDATE(B218, 1)</f>
        <v/>
      </c>
      <c r="C219" s="3">
        <f>C218</f>
        <v/>
      </c>
      <c r="F219" s="3">
        <f>K218</f>
        <v/>
      </c>
      <c r="G219" s="3">
        <f>IF(Inputs!$B$15="Fixed",G218, "Not Implemented Yet")</f>
        <v/>
      </c>
      <c r="H219" s="3">
        <f>IF(Inputs!$B$15="Fixed", IF(K218&gt;H218, -PMT(G219*C219, 360/Inputs!$D$6, Inputs!$B$13), 0), "NOT AVALABLE RN")</f>
        <v/>
      </c>
      <c r="I219" s="3">
        <f>C219*F219*G219</f>
        <v/>
      </c>
      <c r="J219" s="3">
        <f>H219-I219</f>
        <v/>
      </c>
      <c r="K219" s="3">
        <f>K218-J219</f>
        <v/>
      </c>
      <c r="N219" s="35">
        <f>AH218</f>
        <v/>
      </c>
      <c r="O219" s="19">
        <f>VLOOKUP(A219,Curves!$B$3:'Curves'!$D$15,3)/(VLOOKUP(A219,Curves!$B$3:'Curves'!$D$15,2)-(VLOOKUP(A219,Curves!$B$3:'Curves'!$D$15,1)-1))</f>
        <v/>
      </c>
      <c r="P219" s="35">
        <f>MIN(N219,(O219*Inputs!$B$35)*$N$5)</f>
        <v/>
      </c>
      <c r="Q219" s="3">
        <f>IF(ISERROR(Inputs!$B$32*OFFSET(P219,-Inputs!$B$33,0)),0,Inputs!$B$32*OFFSET(P219,-Inputs!$B$33,0))</f>
        <v/>
      </c>
      <c r="R219" s="3">
        <f>IF(ISERROR((1-Inputs!$B$32)*OFFSET(P219,-Inputs!$B$33,0)),0,(1-Inputs!$B$32)*OFFSET(P219,-Inputs!$B$33,0))</f>
        <v/>
      </c>
      <c r="S219" s="35">
        <f>N219-P219</f>
        <v/>
      </c>
      <c r="T219" s="19">
        <f>S219/Inputs!$B$13</f>
        <v/>
      </c>
      <c r="U219" s="19">
        <f>K219/$K$4</f>
        <v/>
      </c>
      <c r="V219" s="11">
        <f>-PMT(AC219*C219,Inputs!$B$20-A219+1,S219)-X219</f>
        <v/>
      </c>
      <c r="W219" s="11">
        <f>IF(A219&lt;Inputs!$B$23-Inputs!$B$24,0,IF(A219&lt;Inputs!$B$22-Inputs!$B$24,S219*AC219/12,IF(ISERROR(-PMT(AC219/12,Inputs!$B$20+1-A219-Inputs!$B$24,S219)),0,-PMT(AC219/12,Inputs!$B$20+1-A219-Inputs!$B$24,S219)+IF(A219=Inputs!$B$21-Inputs!$B$24,AC219+PMT(AC219/12,Inputs!$B$20+1-A219-Inputs!$B$24,S219)+(S219*AC219/12),0))))</f>
        <v/>
      </c>
      <c r="X219" s="3">
        <f>S219*(AC219*C219)</f>
        <v/>
      </c>
      <c r="Y219" s="11">
        <f>W219-X219</f>
        <v/>
      </c>
      <c r="Z219" s="19">
        <f>VLOOKUP(A219,Curves!$B$20:'Curves'!$D$32,3)</f>
        <v/>
      </c>
      <c r="AA219" s="35">
        <f>MIN(S219,S219*(1-(1-Z219)^(1/12)))</f>
        <v/>
      </c>
      <c r="AB219" s="3">
        <f>(N219-P219)*IFERROR((1-U219/U218),0)</f>
        <v/>
      </c>
      <c r="AC219" s="36">
        <f>Inputs!$B$16</f>
        <v/>
      </c>
      <c r="AD219" s="3">
        <f>AC219*C219*(N219-P219)</f>
        <v/>
      </c>
      <c r="AE219" s="11">
        <f>X219+Y219+AA219+Q219</f>
        <v/>
      </c>
      <c r="AF219" s="11">
        <f>X219+V219+AA219+Q219</f>
        <v/>
      </c>
      <c r="AG219" s="19">
        <f>AE219/Inputs!$B$13</f>
        <v/>
      </c>
      <c r="AH219" s="35">
        <f>N219-AA219-AB219-P219</f>
        <v/>
      </c>
      <c r="AJ219" s="19">
        <f>AJ218/(1+(Inputs!$B$19)*C218)</f>
        <v/>
      </c>
      <c r="AK219" s="19">
        <f>AG219*AJ219</f>
        <v/>
      </c>
    </row>
    <row r="220" ht="13" customHeight="1" s="53">
      <c r="A220" s="3">
        <f>A219+1</f>
        <v/>
      </c>
      <c r="B220" s="37">
        <f>EDATE(B219, 1)</f>
        <v/>
      </c>
      <c r="C220" s="3">
        <f>C219</f>
        <v/>
      </c>
      <c r="F220" s="3">
        <f>K219</f>
        <v/>
      </c>
      <c r="G220" s="3">
        <f>IF(Inputs!$B$15="Fixed",G219, "Not Implemented Yet")</f>
        <v/>
      </c>
      <c r="H220" s="3">
        <f>IF(Inputs!$B$15="Fixed", IF(K219&gt;H219, -PMT(G220*C220, 360/Inputs!$D$6, Inputs!$B$13), 0), "NOT AVALABLE RN")</f>
        <v/>
      </c>
      <c r="I220" s="3">
        <f>C220*F220*G220</f>
        <v/>
      </c>
      <c r="J220" s="3">
        <f>H220-I220</f>
        <v/>
      </c>
      <c r="K220" s="3">
        <f>K219-J220</f>
        <v/>
      </c>
      <c r="N220" s="35">
        <f>AH219</f>
        <v/>
      </c>
      <c r="O220" s="19">
        <f>VLOOKUP(A220,Curves!$B$3:'Curves'!$D$15,3)/(VLOOKUP(A220,Curves!$B$3:'Curves'!$D$15,2)-(VLOOKUP(A220,Curves!$B$3:'Curves'!$D$15,1)-1))</f>
        <v/>
      </c>
      <c r="P220" s="35">
        <f>MIN(N220,(O220*Inputs!$B$35)*$N$5)</f>
        <v/>
      </c>
      <c r="Q220" s="3">
        <f>IF(ISERROR(Inputs!$B$32*OFFSET(P220,-Inputs!$B$33,0)),0,Inputs!$B$32*OFFSET(P220,-Inputs!$B$33,0))</f>
        <v/>
      </c>
      <c r="R220" s="3">
        <f>IF(ISERROR((1-Inputs!$B$32)*OFFSET(P220,-Inputs!$B$33,0)),0,(1-Inputs!$B$32)*OFFSET(P220,-Inputs!$B$33,0))</f>
        <v/>
      </c>
      <c r="S220" s="35">
        <f>N220-P220</f>
        <v/>
      </c>
      <c r="T220" s="19">
        <f>S220/Inputs!$B$13</f>
        <v/>
      </c>
      <c r="U220" s="19">
        <f>K220/$K$4</f>
        <v/>
      </c>
      <c r="V220" s="11">
        <f>-PMT(AC220*C220,Inputs!$B$20-A220+1,S220)-X220</f>
        <v/>
      </c>
      <c r="W220" s="11">
        <f>IF(A220&lt;Inputs!$B$23-Inputs!$B$24,0,IF(A220&lt;Inputs!$B$22-Inputs!$B$24,S220*AC220/12,IF(ISERROR(-PMT(AC220/12,Inputs!$B$20+1-A220-Inputs!$B$24,S220)),0,-PMT(AC220/12,Inputs!$B$20+1-A220-Inputs!$B$24,S220)+IF(A220=Inputs!$B$21-Inputs!$B$24,AC220+PMT(AC220/12,Inputs!$B$20+1-A220-Inputs!$B$24,S220)+(S220*AC220/12),0))))</f>
        <v/>
      </c>
      <c r="X220" s="3">
        <f>S220*(AC220*C220)</f>
        <v/>
      </c>
      <c r="Y220" s="11">
        <f>W220-X220</f>
        <v/>
      </c>
      <c r="Z220" s="19">
        <f>VLOOKUP(A220,Curves!$B$20:'Curves'!$D$32,3)</f>
        <v/>
      </c>
      <c r="AA220" s="35">
        <f>MIN(S220,S220*(1-(1-Z220)^(1/12)))</f>
        <v/>
      </c>
      <c r="AB220" s="3">
        <f>(N220-P220)*IFERROR((1-U220/U219),0)</f>
        <v/>
      </c>
      <c r="AC220" s="36">
        <f>Inputs!$B$16</f>
        <v/>
      </c>
      <c r="AD220" s="3">
        <f>AC220*C220*(N220-P220)</f>
        <v/>
      </c>
      <c r="AE220" s="11">
        <f>X220+Y220+AA220+Q220</f>
        <v/>
      </c>
      <c r="AF220" s="11">
        <f>X220+V220+AA220+Q220</f>
        <v/>
      </c>
      <c r="AG220" s="19">
        <f>AE220/Inputs!$B$13</f>
        <v/>
      </c>
      <c r="AH220" s="35">
        <f>N220-AA220-AB220-P220</f>
        <v/>
      </c>
      <c r="AJ220" s="19">
        <f>AJ219/(1+(Inputs!$B$19)*C219)</f>
        <v/>
      </c>
      <c r="AK220" s="19">
        <f>AG220*AJ220</f>
        <v/>
      </c>
    </row>
    <row r="221" ht="13" customHeight="1" s="53">
      <c r="A221" s="3">
        <f>A220+1</f>
        <v/>
      </c>
      <c r="B221" s="37">
        <f>EDATE(B220, 1)</f>
        <v/>
      </c>
      <c r="C221" s="3">
        <f>C220</f>
        <v/>
      </c>
      <c r="F221" s="3">
        <f>K220</f>
        <v/>
      </c>
      <c r="G221" s="3">
        <f>IF(Inputs!$B$15="Fixed",G220, "Not Implemented Yet")</f>
        <v/>
      </c>
      <c r="H221" s="3">
        <f>IF(Inputs!$B$15="Fixed", IF(K220&gt;H220, -PMT(G221*C221, 360/Inputs!$D$6, Inputs!$B$13), 0), "NOT AVALABLE RN")</f>
        <v/>
      </c>
      <c r="I221" s="3">
        <f>C221*F221*G221</f>
        <v/>
      </c>
      <c r="J221" s="3">
        <f>H221-I221</f>
        <v/>
      </c>
      <c r="K221" s="3">
        <f>K220-J221</f>
        <v/>
      </c>
      <c r="N221" s="35">
        <f>AH220</f>
        <v/>
      </c>
      <c r="O221" s="19">
        <f>VLOOKUP(A221,Curves!$B$3:'Curves'!$D$15,3)/(VLOOKUP(A221,Curves!$B$3:'Curves'!$D$15,2)-(VLOOKUP(A221,Curves!$B$3:'Curves'!$D$15,1)-1))</f>
        <v/>
      </c>
      <c r="P221" s="35">
        <f>MIN(N221,(O221*Inputs!$B$35)*$N$5)</f>
        <v/>
      </c>
      <c r="Q221" s="3">
        <f>IF(ISERROR(Inputs!$B$32*OFFSET(P221,-Inputs!$B$33,0)),0,Inputs!$B$32*OFFSET(P221,-Inputs!$B$33,0))</f>
        <v/>
      </c>
      <c r="R221" s="3">
        <f>IF(ISERROR((1-Inputs!$B$32)*OFFSET(P221,-Inputs!$B$33,0)),0,(1-Inputs!$B$32)*OFFSET(P221,-Inputs!$B$33,0))</f>
        <v/>
      </c>
      <c r="S221" s="35">
        <f>N221-P221</f>
        <v/>
      </c>
      <c r="T221" s="19">
        <f>S221/Inputs!$B$13</f>
        <v/>
      </c>
      <c r="U221" s="19">
        <f>K221/$K$4</f>
        <v/>
      </c>
      <c r="V221" s="11">
        <f>-PMT(AC221*C221,Inputs!$B$20-A221+1,S221)-X221</f>
        <v/>
      </c>
      <c r="W221" s="11">
        <f>IF(A221&lt;Inputs!$B$23-Inputs!$B$24,0,IF(A221&lt;Inputs!$B$22-Inputs!$B$24,S221*AC221/12,IF(ISERROR(-PMT(AC221/12,Inputs!$B$20+1-A221-Inputs!$B$24,S221)),0,-PMT(AC221/12,Inputs!$B$20+1-A221-Inputs!$B$24,S221)+IF(A221=Inputs!$B$21-Inputs!$B$24,AC221+PMT(AC221/12,Inputs!$B$20+1-A221-Inputs!$B$24,S221)+(S221*AC221/12),0))))</f>
        <v/>
      </c>
      <c r="X221" s="3">
        <f>S221*(AC221*C221)</f>
        <v/>
      </c>
      <c r="Y221" s="11">
        <f>W221-X221</f>
        <v/>
      </c>
      <c r="Z221" s="19">
        <f>VLOOKUP(A221,Curves!$B$20:'Curves'!$D$32,3)</f>
        <v/>
      </c>
      <c r="AA221" s="35">
        <f>MIN(S221,S221*(1-(1-Z221)^(1/12)))</f>
        <v/>
      </c>
      <c r="AB221" s="3">
        <f>(N221-P221)*IFERROR((1-U221/U220),0)</f>
        <v/>
      </c>
      <c r="AC221" s="36">
        <f>Inputs!$B$16</f>
        <v/>
      </c>
      <c r="AD221" s="3">
        <f>AC221*C221*(N221-P221)</f>
        <v/>
      </c>
      <c r="AE221" s="11">
        <f>X221+Y221+AA221+Q221</f>
        <v/>
      </c>
      <c r="AF221" s="11">
        <f>X221+V221+AA221+Q221</f>
        <v/>
      </c>
      <c r="AG221" s="19">
        <f>AE221/Inputs!$B$13</f>
        <v/>
      </c>
      <c r="AH221" s="35">
        <f>N221-AA221-AB221-P221</f>
        <v/>
      </c>
      <c r="AJ221" s="19">
        <f>AJ220/(1+(Inputs!$B$19)*C220)</f>
        <v/>
      </c>
      <c r="AK221" s="19">
        <f>AG221*AJ221</f>
        <v/>
      </c>
    </row>
    <row r="222" ht="13" customHeight="1" s="53">
      <c r="A222" s="3">
        <f>A221+1</f>
        <v/>
      </c>
      <c r="B222" s="37">
        <f>EDATE(B221, 1)</f>
        <v/>
      </c>
      <c r="C222" s="3">
        <f>C221</f>
        <v/>
      </c>
      <c r="F222" s="3">
        <f>K221</f>
        <v/>
      </c>
      <c r="G222" s="3">
        <f>IF(Inputs!$B$15="Fixed",G221, "Not Implemented Yet")</f>
        <v/>
      </c>
      <c r="H222" s="3">
        <f>IF(Inputs!$B$15="Fixed", IF(K221&gt;H221, -PMT(G222*C222, 360/Inputs!$D$6, Inputs!$B$13), 0), "NOT AVALABLE RN")</f>
        <v/>
      </c>
      <c r="I222" s="3">
        <f>C222*F222*G222</f>
        <v/>
      </c>
      <c r="J222" s="3">
        <f>H222-I222</f>
        <v/>
      </c>
      <c r="K222" s="3">
        <f>K221-J222</f>
        <v/>
      </c>
      <c r="N222" s="35">
        <f>AH221</f>
        <v/>
      </c>
      <c r="O222" s="19">
        <f>VLOOKUP(A222,Curves!$B$3:'Curves'!$D$15,3)/(VLOOKUP(A222,Curves!$B$3:'Curves'!$D$15,2)-(VLOOKUP(A222,Curves!$B$3:'Curves'!$D$15,1)-1))</f>
        <v/>
      </c>
      <c r="P222" s="35">
        <f>MIN(N222,(O222*Inputs!$B$35)*$N$5)</f>
        <v/>
      </c>
      <c r="Q222" s="3">
        <f>IF(ISERROR(Inputs!$B$32*OFFSET(P222,-Inputs!$B$33,0)),0,Inputs!$B$32*OFFSET(P222,-Inputs!$B$33,0))</f>
        <v/>
      </c>
      <c r="R222" s="3">
        <f>IF(ISERROR((1-Inputs!$B$32)*OFFSET(P222,-Inputs!$B$33,0)),0,(1-Inputs!$B$32)*OFFSET(P222,-Inputs!$B$33,0))</f>
        <v/>
      </c>
      <c r="S222" s="35">
        <f>N222-P222</f>
        <v/>
      </c>
      <c r="T222" s="19">
        <f>S222/Inputs!$B$13</f>
        <v/>
      </c>
      <c r="U222" s="19">
        <f>K222/$K$4</f>
        <v/>
      </c>
      <c r="V222" s="11">
        <f>-PMT(AC222*C222,Inputs!$B$20-A222+1,S222)-X222</f>
        <v/>
      </c>
      <c r="W222" s="11">
        <f>IF(A222&lt;Inputs!$B$23-Inputs!$B$24,0,IF(A222&lt;Inputs!$B$22-Inputs!$B$24,S222*AC222/12,IF(ISERROR(-PMT(AC222/12,Inputs!$B$20+1-A222-Inputs!$B$24,S222)),0,-PMT(AC222/12,Inputs!$B$20+1-A222-Inputs!$B$24,S222)+IF(A222=Inputs!$B$21-Inputs!$B$24,AC222+PMT(AC222/12,Inputs!$B$20+1-A222-Inputs!$B$24,S222)+(S222*AC222/12),0))))</f>
        <v/>
      </c>
      <c r="X222" s="3">
        <f>S222*(AC222*C222)</f>
        <v/>
      </c>
      <c r="Y222" s="11">
        <f>W222-X222</f>
        <v/>
      </c>
      <c r="Z222" s="19">
        <f>VLOOKUP(A222,Curves!$B$20:'Curves'!$D$32,3)</f>
        <v/>
      </c>
      <c r="AA222" s="35">
        <f>MIN(S222,S222*(1-(1-Z222)^(1/12)))</f>
        <v/>
      </c>
      <c r="AB222" s="3">
        <f>(N222-P222)*IFERROR((1-U222/U221),0)</f>
        <v/>
      </c>
      <c r="AC222" s="36">
        <f>Inputs!$B$16</f>
        <v/>
      </c>
      <c r="AD222" s="3">
        <f>AC222*C222*(N222-P222)</f>
        <v/>
      </c>
      <c r="AE222" s="11">
        <f>X222+Y222+AA222+Q222</f>
        <v/>
      </c>
      <c r="AF222" s="11">
        <f>X222+V222+AA222+Q222</f>
        <v/>
      </c>
      <c r="AG222" s="19">
        <f>AE222/Inputs!$B$13</f>
        <v/>
      </c>
      <c r="AH222" s="35">
        <f>N222-AA222-AB222-P222</f>
        <v/>
      </c>
      <c r="AJ222" s="19">
        <f>AJ221/(1+(Inputs!$B$19)*C221)</f>
        <v/>
      </c>
      <c r="AK222" s="19">
        <f>AG222*AJ222</f>
        <v/>
      </c>
    </row>
    <row r="223" ht="13" customHeight="1" s="53">
      <c r="A223" s="3">
        <f>A222+1</f>
        <v/>
      </c>
      <c r="B223" s="37">
        <f>EDATE(B222, 1)</f>
        <v/>
      </c>
      <c r="C223" s="3">
        <f>C222</f>
        <v/>
      </c>
      <c r="F223" s="3">
        <f>K222</f>
        <v/>
      </c>
      <c r="G223" s="3">
        <f>IF(Inputs!$B$15="Fixed",G222, "Not Implemented Yet")</f>
        <v/>
      </c>
      <c r="H223" s="3">
        <f>IF(Inputs!$B$15="Fixed", IF(K222&gt;H222, -PMT(G223*C223, 360/Inputs!$D$6, Inputs!$B$13), 0), "NOT AVALABLE RN")</f>
        <v/>
      </c>
      <c r="I223" s="3">
        <f>C223*F223*G223</f>
        <v/>
      </c>
      <c r="J223" s="3">
        <f>H223-I223</f>
        <v/>
      </c>
      <c r="K223" s="3">
        <f>K222-J223</f>
        <v/>
      </c>
      <c r="N223" s="35">
        <f>AH222</f>
        <v/>
      </c>
      <c r="O223" s="19">
        <f>VLOOKUP(A223,Curves!$B$3:'Curves'!$D$15,3)/(VLOOKUP(A223,Curves!$B$3:'Curves'!$D$15,2)-(VLOOKUP(A223,Curves!$B$3:'Curves'!$D$15,1)-1))</f>
        <v/>
      </c>
      <c r="P223" s="35">
        <f>MIN(N223,(O223*Inputs!$B$35)*$N$5)</f>
        <v/>
      </c>
      <c r="Q223" s="3">
        <f>IF(ISERROR(Inputs!$B$32*OFFSET(P223,-Inputs!$B$33,0)),0,Inputs!$B$32*OFFSET(P223,-Inputs!$B$33,0))</f>
        <v/>
      </c>
      <c r="R223" s="3">
        <f>IF(ISERROR((1-Inputs!$B$32)*OFFSET(P223,-Inputs!$B$33,0)),0,(1-Inputs!$B$32)*OFFSET(P223,-Inputs!$B$33,0))</f>
        <v/>
      </c>
      <c r="S223" s="35">
        <f>N223-P223</f>
        <v/>
      </c>
      <c r="T223" s="19">
        <f>S223/Inputs!$B$13</f>
        <v/>
      </c>
      <c r="U223" s="19">
        <f>K223/$K$4</f>
        <v/>
      </c>
      <c r="V223" s="11">
        <f>-PMT(AC223*C223,Inputs!$B$20-A223+1,S223)-X223</f>
        <v/>
      </c>
      <c r="W223" s="11">
        <f>IF(A223&lt;Inputs!$B$23-Inputs!$B$24,0,IF(A223&lt;Inputs!$B$22-Inputs!$B$24,S223*AC223/12,IF(ISERROR(-PMT(AC223/12,Inputs!$B$20+1-A223-Inputs!$B$24,S223)),0,-PMT(AC223/12,Inputs!$B$20+1-A223-Inputs!$B$24,S223)+IF(A223=Inputs!$B$21-Inputs!$B$24,AC223+PMT(AC223/12,Inputs!$B$20+1-A223-Inputs!$B$24,S223)+(S223*AC223/12),0))))</f>
        <v/>
      </c>
      <c r="X223" s="3">
        <f>S223*(AC223*C223)</f>
        <v/>
      </c>
      <c r="Y223" s="11">
        <f>W223-X223</f>
        <v/>
      </c>
      <c r="Z223" s="19">
        <f>VLOOKUP(A223,Curves!$B$20:'Curves'!$D$32,3)</f>
        <v/>
      </c>
      <c r="AA223" s="35">
        <f>MIN(S223,S223*(1-(1-Z223)^(1/12)))</f>
        <v/>
      </c>
      <c r="AB223" s="3">
        <f>(N223-P223)*IFERROR((1-U223/U222),0)</f>
        <v/>
      </c>
      <c r="AC223" s="36">
        <f>Inputs!$B$16</f>
        <v/>
      </c>
      <c r="AD223" s="3">
        <f>AC223*C223*(N223-P223)</f>
        <v/>
      </c>
      <c r="AE223" s="11">
        <f>X223+Y223+AA223+Q223</f>
        <v/>
      </c>
      <c r="AF223" s="11">
        <f>X223+V223+AA223+Q223</f>
        <v/>
      </c>
      <c r="AG223" s="19">
        <f>AE223/Inputs!$B$13</f>
        <v/>
      </c>
      <c r="AH223" s="35">
        <f>N223-AA223-AB223-P223</f>
        <v/>
      </c>
      <c r="AJ223" s="19">
        <f>AJ222/(1+(Inputs!$B$19)*C222)</f>
        <v/>
      </c>
      <c r="AK223" s="19">
        <f>AG223*AJ223</f>
        <v/>
      </c>
    </row>
    <row r="224" ht="13" customHeight="1" s="53">
      <c r="A224" s="3">
        <f>A223+1</f>
        <v/>
      </c>
      <c r="B224" s="37">
        <f>EDATE(B223, 1)</f>
        <v/>
      </c>
      <c r="C224" s="3">
        <f>C223</f>
        <v/>
      </c>
      <c r="F224" s="3">
        <f>K223</f>
        <v/>
      </c>
      <c r="G224" s="3">
        <f>IF(Inputs!$B$15="Fixed",G223, "Not Implemented Yet")</f>
        <v/>
      </c>
      <c r="H224" s="3">
        <f>IF(Inputs!$B$15="Fixed", IF(K223&gt;H223, -PMT(G224*C224, 360/Inputs!$D$6, Inputs!$B$13), 0), "NOT AVALABLE RN")</f>
        <v/>
      </c>
      <c r="I224" s="3">
        <f>C224*F224*G224</f>
        <v/>
      </c>
      <c r="J224" s="3">
        <f>H224-I224</f>
        <v/>
      </c>
      <c r="K224" s="3">
        <f>K223-J224</f>
        <v/>
      </c>
      <c r="N224" s="35">
        <f>AH223</f>
        <v/>
      </c>
      <c r="O224" s="19">
        <f>VLOOKUP(A224,Curves!$B$3:'Curves'!$D$15,3)/(VLOOKUP(A224,Curves!$B$3:'Curves'!$D$15,2)-(VLOOKUP(A224,Curves!$B$3:'Curves'!$D$15,1)-1))</f>
        <v/>
      </c>
      <c r="P224" s="35">
        <f>MIN(N224,(O224*Inputs!$B$35)*$N$5)</f>
        <v/>
      </c>
      <c r="Q224" s="3">
        <f>IF(ISERROR(Inputs!$B$32*OFFSET(P224,-Inputs!$B$33,0)),0,Inputs!$B$32*OFFSET(P224,-Inputs!$B$33,0))</f>
        <v/>
      </c>
      <c r="R224" s="3">
        <f>IF(ISERROR((1-Inputs!$B$32)*OFFSET(P224,-Inputs!$B$33,0)),0,(1-Inputs!$B$32)*OFFSET(P224,-Inputs!$B$33,0))</f>
        <v/>
      </c>
      <c r="S224" s="35">
        <f>N224-P224</f>
        <v/>
      </c>
      <c r="T224" s="19">
        <f>S224/Inputs!$B$13</f>
        <v/>
      </c>
      <c r="U224" s="19">
        <f>K224/$K$4</f>
        <v/>
      </c>
      <c r="V224" s="11">
        <f>-PMT(AC224*C224,Inputs!$B$20-A224+1,S224)-X224</f>
        <v/>
      </c>
      <c r="W224" s="11">
        <f>IF(A224&lt;Inputs!$B$23-Inputs!$B$24,0,IF(A224&lt;Inputs!$B$22-Inputs!$B$24,S224*AC224/12,IF(ISERROR(-PMT(AC224/12,Inputs!$B$20+1-A224-Inputs!$B$24,S224)),0,-PMT(AC224/12,Inputs!$B$20+1-A224-Inputs!$B$24,S224)+IF(A224=Inputs!$B$21-Inputs!$B$24,AC224+PMT(AC224/12,Inputs!$B$20+1-A224-Inputs!$B$24,S224)+(S224*AC224/12),0))))</f>
        <v/>
      </c>
      <c r="X224" s="3">
        <f>S224*(AC224*C224)</f>
        <v/>
      </c>
      <c r="Y224" s="11">
        <f>W224-X224</f>
        <v/>
      </c>
      <c r="Z224" s="19">
        <f>VLOOKUP(A224,Curves!$B$20:'Curves'!$D$32,3)</f>
        <v/>
      </c>
      <c r="AA224" s="35">
        <f>MIN(S224,S224*(1-(1-Z224)^(1/12)))</f>
        <v/>
      </c>
      <c r="AB224" s="3">
        <f>(N224-P224)*IFERROR((1-U224/U223),0)</f>
        <v/>
      </c>
      <c r="AC224" s="36">
        <f>Inputs!$B$16</f>
        <v/>
      </c>
      <c r="AD224" s="3">
        <f>AC224*C224*(N224-P224)</f>
        <v/>
      </c>
      <c r="AE224" s="11">
        <f>X224+Y224+AA224+Q224</f>
        <v/>
      </c>
      <c r="AF224" s="11">
        <f>X224+V224+AA224+Q224</f>
        <v/>
      </c>
      <c r="AG224" s="19">
        <f>AE224/Inputs!$B$13</f>
        <v/>
      </c>
      <c r="AH224" s="35">
        <f>N224-AA224-AB224-P224</f>
        <v/>
      </c>
      <c r="AJ224" s="19">
        <f>AJ223/(1+(Inputs!$B$19)*C223)</f>
        <v/>
      </c>
      <c r="AK224" s="19">
        <f>AG224*AJ224</f>
        <v/>
      </c>
    </row>
    <row r="225" ht="13" customHeight="1" s="53">
      <c r="A225" s="3">
        <f>A224+1</f>
        <v/>
      </c>
      <c r="B225" s="37">
        <f>EDATE(B224, 1)</f>
        <v/>
      </c>
      <c r="C225" s="3">
        <f>C224</f>
        <v/>
      </c>
      <c r="F225" s="3">
        <f>K224</f>
        <v/>
      </c>
      <c r="G225" s="3">
        <f>IF(Inputs!$B$15="Fixed",G224, "Not Implemented Yet")</f>
        <v/>
      </c>
      <c r="H225" s="3">
        <f>IF(Inputs!$B$15="Fixed", IF(K224&gt;H224, -PMT(G225*C225, 360/Inputs!$D$6, Inputs!$B$13), 0), "NOT AVALABLE RN")</f>
        <v/>
      </c>
      <c r="I225" s="3">
        <f>C225*F225*G225</f>
        <v/>
      </c>
      <c r="J225" s="3">
        <f>H225-I225</f>
        <v/>
      </c>
      <c r="K225" s="3">
        <f>K224-J225</f>
        <v/>
      </c>
      <c r="N225" s="35">
        <f>AH224</f>
        <v/>
      </c>
      <c r="O225" s="19">
        <f>VLOOKUP(A225,Curves!$B$3:'Curves'!$D$15,3)/(VLOOKUP(A225,Curves!$B$3:'Curves'!$D$15,2)-(VLOOKUP(A225,Curves!$B$3:'Curves'!$D$15,1)-1))</f>
        <v/>
      </c>
      <c r="P225" s="35">
        <f>MIN(N225,(O225*Inputs!$B$35)*$N$5)</f>
        <v/>
      </c>
      <c r="Q225" s="3">
        <f>IF(ISERROR(Inputs!$B$32*OFFSET(P225,-Inputs!$B$33,0)),0,Inputs!$B$32*OFFSET(P225,-Inputs!$B$33,0))</f>
        <v/>
      </c>
      <c r="R225" s="3">
        <f>IF(ISERROR((1-Inputs!$B$32)*OFFSET(P225,-Inputs!$B$33,0)),0,(1-Inputs!$B$32)*OFFSET(P225,-Inputs!$B$33,0))</f>
        <v/>
      </c>
      <c r="S225" s="35">
        <f>N225-P225</f>
        <v/>
      </c>
      <c r="T225" s="19">
        <f>S225/Inputs!$B$13</f>
        <v/>
      </c>
      <c r="U225" s="19">
        <f>K225/$K$4</f>
        <v/>
      </c>
      <c r="V225" s="11">
        <f>-PMT(AC225*C225,Inputs!$B$20-A225+1,S225)-X225</f>
        <v/>
      </c>
      <c r="W225" s="11">
        <f>IF(A225&lt;Inputs!$B$23-Inputs!$B$24,0,IF(A225&lt;Inputs!$B$22-Inputs!$B$24,S225*AC225/12,IF(ISERROR(-PMT(AC225/12,Inputs!$B$20+1-A225-Inputs!$B$24,S225)),0,-PMT(AC225/12,Inputs!$B$20+1-A225-Inputs!$B$24,S225)+IF(A225=Inputs!$B$21-Inputs!$B$24,AC225+PMT(AC225/12,Inputs!$B$20+1-A225-Inputs!$B$24,S225)+(S225*AC225/12),0))))</f>
        <v/>
      </c>
      <c r="X225" s="3">
        <f>S225*(AC225*C225)</f>
        <v/>
      </c>
      <c r="Y225" s="11">
        <f>W225-X225</f>
        <v/>
      </c>
      <c r="Z225" s="19">
        <f>VLOOKUP(A225,Curves!$B$20:'Curves'!$D$32,3)</f>
        <v/>
      </c>
      <c r="AA225" s="35">
        <f>MIN(S225,S225*(1-(1-Z225)^(1/12)))</f>
        <v/>
      </c>
      <c r="AB225" s="3">
        <f>(N225-P225)*IFERROR((1-U225/U224),0)</f>
        <v/>
      </c>
      <c r="AC225" s="36">
        <f>Inputs!$B$16</f>
        <v/>
      </c>
      <c r="AD225" s="3">
        <f>AC225*C225*(N225-P225)</f>
        <v/>
      </c>
      <c r="AE225" s="11">
        <f>X225+Y225+AA225+Q225</f>
        <v/>
      </c>
      <c r="AF225" s="11">
        <f>X225+V225+AA225+Q225</f>
        <v/>
      </c>
      <c r="AG225" s="19">
        <f>AE225/Inputs!$B$13</f>
        <v/>
      </c>
      <c r="AH225" s="35">
        <f>N225-AA225-AB225-P225</f>
        <v/>
      </c>
      <c r="AJ225" s="19">
        <f>AJ224/(1+(Inputs!$B$19)*C224)</f>
        <v/>
      </c>
      <c r="AK225" s="19">
        <f>AG225*AJ225</f>
        <v/>
      </c>
    </row>
    <row r="226" ht="13" customHeight="1" s="53">
      <c r="A226" s="3">
        <f>A225+1</f>
        <v/>
      </c>
      <c r="B226" s="37">
        <f>EDATE(B225, 1)</f>
        <v/>
      </c>
      <c r="C226" s="3">
        <f>C225</f>
        <v/>
      </c>
      <c r="F226" s="3">
        <f>K225</f>
        <v/>
      </c>
      <c r="G226" s="3">
        <f>IF(Inputs!$B$15="Fixed",G225, "Not Implemented Yet")</f>
        <v/>
      </c>
      <c r="H226" s="3">
        <f>IF(Inputs!$B$15="Fixed", IF(K225&gt;H225, -PMT(G226*C226, 360/Inputs!$D$6, Inputs!$B$13), 0), "NOT AVALABLE RN")</f>
        <v/>
      </c>
      <c r="I226" s="3">
        <f>C226*F226*G226</f>
        <v/>
      </c>
      <c r="J226" s="3">
        <f>H226-I226</f>
        <v/>
      </c>
      <c r="K226" s="3">
        <f>K225-J226</f>
        <v/>
      </c>
      <c r="N226" s="35">
        <f>AH225</f>
        <v/>
      </c>
      <c r="O226" s="19">
        <f>VLOOKUP(A226,Curves!$B$3:'Curves'!$D$15,3)/(VLOOKUP(A226,Curves!$B$3:'Curves'!$D$15,2)-(VLOOKUP(A226,Curves!$B$3:'Curves'!$D$15,1)-1))</f>
        <v/>
      </c>
      <c r="P226" s="35">
        <f>MIN(N226,(O226*Inputs!$B$35)*$N$5)</f>
        <v/>
      </c>
      <c r="Q226" s="3">
        <f>IF(ISERROR(Inputs!$B$32*OFFSET(P226,-Inputs!$B$33,0)),0,Inputs!$B$32*OFFSET(P226,-Inputs!$B$33,0))</f>
        <v/>
      </c>
      <c r="R226" s="3">
        <f>IF(ISERROR((1-Inputs!$B$32)*OFFSET(P226,-Inputs!$B$33,0)),0,(1-Inputs!$B$32)*OFFSET(P226,-Inputs!$B$33,0))</f>
        <v/>
      </c>
      <c r="S226" s="35">
        <f>N226-P226</f>
        <v/>
      </c>
      <c r="T226" s="19">
        <f>S226/Inputs!$B$13</f>
        <v/>
      </c>
      <c r="U226" s="19">
        <f>K226/$K$4</f>
        <v/>
      </c>
      <c r="V226" s="11">
        <f>-PMT(AC226*C226,Inputs!$B$20-A226+1,S226)-X226</f>
        <v/>
      </c>
      <c r="W226" s="11">
        <f>IF(A226&lt;Inputs!$B$23-Inputs!$B$24,0,IF(A226&lt;Inputs!$B$22-Inputs!$B$24,S226*AC226/12,IF(ISERROR(-PMT(AC226/12,Inputs!$B$20+1-A226-Inputs!$B$24,S226)),0,-PMT(AC226/12,Inputs!$B$20+1-A226-Inputs!$B$24,S226)+IF(A226=Inputs!$B$21-Inputs!$B$24,AC226+PMT(AC226/12,Inputs!$B$20+1-A226-Inputs!$B$24,S226)+(S226*AC226/12),0))))</f>
        <v/>
      </c>
      <c r="X226" s="3">
        <f>S226*(AC226*C226)</f>
        <v/>
      </c>
      <c r="Y226" s="11">
        <f>W226-X226</f>
        <v/>
      </c>
      <c r="Z226" s="19">
        <f>VLOOKUP(A226,Curves!$B$20:'Curves'!$D$32,3)</f>
        <v/>
      </c>
      <c r="AA226" s="35">
        <f>MIN(S226,S226*(1-(1-Z226)^(1/12)))</f>
        <v/>
      </c>
      <c r="AB226" s="3">
        <f>(N226-P226)*IFERROR((1-U226/U225),0)</f>
        <v/>
      </c>
      <c r="AC226" s="36">
        <f>Inputs!$B$16</f>
        <v/>
      </c>
      <c r="AD226" s="3">
        <f>AC226*C226*(N226-P226)</f>
        <v/>
      </c>
      <c r="AE226" s="11">
        <f>X226+Y226+AA226+Q226</f>
        <v/>
      </c>
      <c r="AF226" s="11">
        <f>X226+V226+AA226+Q226</f>
        <v/>
      </c>
      <c r="AG226" s="19">
        <f>AE226/Inputs!$B$13</f>
        <v/>
      </c>
      <c r="AH226" s="35">
        <f>N226-AA226-AB226-P226</f>
        <v/>
      </c>
      <c r="AJ226" s="19">
        <f>AJ225/(1+(Inputs!$B$19)*C225)</f>
        <v/>
      </c>
      <c r="AK226" s="19">
        <f>AG226*AJ226</f>
        <v/>
      </c>
    </row>
    <row r="227" ht="13" customHeight="1" s="53">
      <c r="A227" s="3">
        <f>A226+1</f>
        <v/>
      </c>
      <c r="B227" s="37">
        <f>EDATE(B226, 1)</f>
        <v/>
      </c>
      <c r="C227" s="3">
        <f>C226</f>
        <v/>
      </c>
      <c r="F227" s="3">
        <f>K226</f>
        <v/>
      </c>
      <c r="G227" s="3">
        <f>IF(Inputs!$B$15="Fixed",G226, "Not Implemented Yet")</f>
        <v/>
      </c>
      <c r="H227" s="3">
        <f>IF(Inputs!$B$15="Fixed", IF(K226&gt;H226, -PMT(G227*C227, 360/Inputs!$D$6, Inputs!$B$13), 0), "NOT AVALABLE RN")</f>
        <v/>
      </c>
      <c r="I227" s="3">
        <f>C227*F227*G227</f>
        <v/>
      </c>
      <c r="J227" s="3">
        <f>H227-I227</f>
        <v/>
      </c>
      <c r="K227" s="3">
        <f>K226-J227</f>
        <v/>
      </c>
      <c r="N227" s="35">
        <f>AH226</f>
        <v/>
      </c>
      <c r="O227" s="19">
        <f>VLOOKUP(A227,Curves!$B$3:'Curves'!$D$15,3)/(VLOOKUP(A227,Curves!$B$3:'Curves'!$D$15,2)-(VLOOKUP(A227,Curves!$B$3:'Curves'!$D$15,1)-1))</f>
        <v/>
      </c>
      <c r="P227" s="35">
        <f>MIN(N227,(O227*Inputs!$B$35)*$N$5)</f>
        <v/>
      </c>
      <c r="Q227" s="3">
        <f>IF(ISERROR(Inputs!$B$32*OFFSET(P227,-Inputs!$B$33,0)),0,Inputs!$B$32*OFFSET(P227,-Inputs!$B$33,0))</f>
        <v/>
      </c>
      <c r="R227" s="3">
        <f>IF(ISERROR((1-Inputs!$B$32)*OFFSET(P227,-Inputs!$B$33,0)),0,(1-Inputs!$B$32)*OFFSET(P227,-Inputs!$B$33,0))</f>
        <v/>
      </c>
      <c r="S227" s="35">
        <f>N227-P227</f>
        <v/>
      </c>
      <c r="T227" s="19">
        <f>S227/Inputs!$B$13</f>
        <v/>
      </c>
      <c r="U227" s="19">
        <f>K227/$K$4</f>
        <v/>
      </c>
      <c r="V227" s="11">
        <f>-PMT(AC227*C227,Inputs!$B$20-A227+1,S227)-X227</f>
        <v/>
      </c>
      <c r="W227" s="11">
        <f>IF(A227&lt;Inputs!$B$23-Inputs!$B$24,0,IF(A227&lt;Inputs!$B$22-Inputs!$B$24,S227*AC227/12,IF(ISERROR(-PMT(AC227/12,Inputs!$B$20+1-A227-Inputs!$B$24,S227)),0,-PMT(AC227/12,Inputs!$B$20+1-A227-Inputs!$B$24,S227)+IF(A227=Inputs!$B$21-Inputs!$B$24,AC227+PMT(AC227/12,Inputs!$B$20+1-A227-Inputs!$B$24,S227)+(S227*AC227/12),0))))</f>
        <v/>
      </c>
      <c r="X227" s="3">
        <f>S227*(AC227*C227)</f>
        <v/>
      </c>
      <c r="Y227" s="11">
        <f>W227-X227</f>
        <v/>
      </c>
      <c r="Z227" s="19">
        <f>VLOOKUP(A227,Curves!$B$20:'Curves'!$D$32,3)</f>
        <v/>
      </c>
      <c r="AA227" s="35">
        <f>MIN(S227,S227*(1-(1-Z227)^(1/12)))</f>
        <v/>
      </c>
      <c r="AB227" s="3">
        <f>(N227-P227)*IFERROR((1-U227/U226),0)</f>
        <v/>
      </c>
      <c r="AC227" s="36">
        <f>Inputs!$B$16</f>
        <v/>
      </c>
      <c r="AD227" s="3">
        <f>AC227*C227*(N227-P227)</f>
        <v/>
      </c>
      <c r="AE227" s="11">
        <f>X227+Y227+AA227+Q227</f>
        <v/>
      </c>
      <c r="AF227" s="11">
        <f>X227+V227+AA227+Q227</f>
        <v/>
      </c>
      <c r="AG227" s="19">
        <f>AE227/Inputs!$B$13</f>
        <v/>
      </c>
      <c r="AH227" s="35">
        <f>N227-AA227-AB227-P227</f>
        <v/>
      </c>
      <c r="AJ227" s="19">
        <f>AJ226/(1+(Inputs!$B$19)*C226)</f>
        <v/>
      </c>
      <c r="AK227" s="19">
        <f>AG227*AJ227</f>
        <v/>
      </c>
    </row>
    <row r="228" ht="13" customHeight="1" s="53">
      <c r="A228" s="3">
        <f>A227+1</f>
        <v/>
      </c>
      <c r="B228" s="37">
        <f>EDATE(B227, 1)</f>
        <v/>
      </c>
      <c r="C228" s="3">
        <f>C227</f>
        <v/>
      </c>
      <c r="F228" s="3">
        <f>K227</f>
        <v/>
      </c>
      <c r="G228" s="3">
        <f>IF(Inputs!$B$15="Fixed",G227, "Not Implemented Yet")</f>
        <v/>
      </c>
      <c r="H228" s="3">
        <f>IF(Inputs!$B$15="Fixed", IF(K227&gt;H227, -PMT(G228*C228, 360/Inputs!$D$6, Inputs!$B$13), 0), "NOT AVALABLE RN")</f>
        <v/>
      </c>
      <c r="I228" s="3">
        <f>C228*F228*G228</f>
        <v/>
      </c>
      <c r="J228" s="3">
        <f>H228-I228</f>
        <v/>
      </c>
      <c r="K228" s="3">
        <f>K227-J228</f>
        <v/>
      </c>
      <c r="N228" s="35">
        <f>AH227</f>
        <v/>
      </c>
      <c r="O228" s="19">
        <f>VLOOKUP(A228,Curves!$B$3:'Curves'!$D$15,3)/(VLOOKUP(A228,Curves!$B$3:'Curves'!$D$15,2)-(VLOOKUP(A228,Curves!$B$3:'Curves'!$D$15,1)-1))</f>
        <v/>
      </c>
      <c r="P228" s="35">
        <f>MIN(N228,(O228*Inputs!$B$35)*$N$5)</f>
        <v/>
      </c>
      <c r="Q228" s="3">
        <f>IF(ISERROR(Inputs!$B$32*OFFSET(P228,-Inputs!$B$33,0)),0,Inputs!$B$32*OFFSET(P228,-Inputs!$B$33,0))</f>
        <v/>
      </c>
      <c r="R228" s="3">
        <f>IF(ISERROR((1-Inputs!$B$32)*OFFSET(P228,-Inputs!$B$33,0)),0,(1-Inputs!$B$32)*OFFSET(P228,-Inputs!$B$33,0))</f>
        <v/>
      </c>
      <c r="S228" s="35">
        <f>N228-P228</f>
        <v/>
      </c>
      <c r="T228" s="19">
        <f>S228/Inputs!$B$13</f>
        <v/>
      </c>
      <c r="U228" s="19">
        <f>K228/$K$4</f>
        <v/>
      </c>
      <c r="V228" s="11">
        <f>-PMT(AC228*C228,Inputs!$B$20-A228+1,S228)-X228</f>
        <v/>
      </c>
      <c r="W228" s="11">
        <f>IF(A228&lt;Inputs!$B$23-Inputs!$B$24,0,IF(A228&lt;Inputs!$B$22-Inputs!$B$24,S228*AC228/12,IF(ISERROR(-PMT(AC228/12,Inputs!$B$20+1-A228-Inputs!$B$24,S228)),0,-PMT(AC228/12,Inputs!$B$20+1-A228-Inputs!$B$24,S228)+IF(A228=Inputs!$B$21-Inputs!$B$24,AC228+PMT(AC228/12,Inputs!$B$20+1-A228-Inputs!$B$24,S228)+(S228*AC228/12),0))))</f>
        <v/>
      </c>
      <c r="X228" s="3">
        <f>S228*(AC228*C228)</f>
        <v/>
      </c>
      <c r="Y228" s="11">
        <f>W228-X228</f>
        <v/>
      </c>
      <c r="Z228" s="19">
        <f>VLOOKUP(A228,Curves!$B$20:'Curves'!$D$32,3)</f>
        <v/>
      </c>
      <c r="AA228" s="35">
        <f>MIN(S228,S228*(1-(1-Z228)^(1/12)))</f>
        <v/>
      </c>
      <c r="AB228" s="3">
        <f>(N228-P228)*IFERROR((1-U228/U227),0)</f>
        <v/>
      </c>
      <c r="AC228" s="36">
        <f>Inputs!$B$16</f>
        <v/>
      </c>
      <c r="AD228" s="3">
        <f>AC228*C228*(N228-P228)</f>
        <v/>
      </c>
      <c r="AE228" s="11">
        <f>X228+Y228+AA228+Q228</f>
        <v/>
      </c>
      <c r="AF228" s="11">
        <f>X228+V228+AA228+Q228</f>
        <v/>
      </c>
      <c r="AG228" s="19">
        <f>AE228/Inputs!$B$13</f>
        <v/>
      </c>
      <c r="AH228" s="35">
        <f>N228-AA228-AB228-P228</f>
        <v/>
      </c>
      <c r="AJ228" s="19">
        <f>AJ227/(1+(Inputs!$B$19)*C227)</f>
        <v/>
      </c>
      <c r="AK228" s="19">
        <f>AG228*AJ228</f>
        <v/>
      </c>
    </row>
    <row r="229" ht="13" customHeight="1" s="53">
      <c r="A229" s="3">
        <f>A228+1</f>
        <v/>
      </c>
      <c r="B229" s="37">
        <f>EDATE(B228, 1)</f>
        <v/>
      </c>
      <c r="C229" s="3">
        <f>C228</f>
        <v/>
      </c>
      <c r="F229" s="3">
        <f>K228</f>
        <v/>
      </c>
      <c r="G229" s="3">
        <f>IF(Inputs!$B$15="Fixed",G228, "Not Implemented Yet")</f>
        <v/>
      </c>
      <c r="H229" s="3">
        <f>IF(Inputs!$B$15="Fixed", IF(K228&gt;H228, -PMT(G229*C229, 360/Inputs!$D$6, Inputs!$B$13), 0), "NOT AVALABLE RN")</f>
        <v/>
      </c>
      <c r="I229" s="3">
        <f>C229*F229*G229</f>
        <v/>
      </c>
      <c r="J229" s="3">
        <f>H229-I229</f>
        <v/>
      </c>
      <c r="K229" s="3">
        <f>K228-J229</f>
        <v/>
      </c>
      <c r="N229" s="35">
        <f>AH228</f>
        <v/>
      </c>
      <c r="O229" s="19">
        <f>VLOOKUP(A229,Curves!$B$3:'Curves'!$D$15,3)/(VLOOKUP(A229,Curves!$B$3:'Curves'!$D$15,2)-(VLOOKUP(A229,Curves!$B$3:'Curves'!$D$15,1)-1))</f>
        <v/>
      </c>
      <c r="P229" s="35">
        <f>MIN(N229,(O229*Inputs!$B$35)*$N$5)</f>
        <v/>
      </c>
      <c r="Q229" s="3">
        <f>IF(ISERROR(Inputs!$B$32*OFFSET(P229,-Inputs!$B$33,0)),0,Inputs!$B$32*OFFSET(P229,-Inputs!$B$33,0))</f>
        <v/>
      </c>
      <c r="R229" s="3">
        <f>IF(ISERROR((1-Inputs!$B$32)*OFFSET(P229,-Inputs!$B$33,0)),0,(1-Inputs!$B$32)*OFFSET(P229,-Inputs!$B$33,0))</f>
        <v/>
      </c>
      <c r="S229" s="35">
        <f>N229-P229</f>
        <v/>
      </c>
      <c r="T229" s="19">
        <f>S229/Inputs!$B$13</f>
        <v/>
      </c>
      <c r="U229" s="19">
        <f>K229/$K$4</f>
        <v/>
      </c>
      <c r="V229" s="11">
        <f>-PMT(AC229*C229,Inputs!$B$20-A229+1,S229)-X229</f>
        <v/>
      </c>
      <c r="W229" s="11">
        <f>IF(A229&lt;Inputs!$B$23-Inputs!$B$24,0,IF(A229&lt;Inputs!$B$22-Inputs!$B$24,S229*AC229/12,IF(ISERROR(-PMT(AC229/12,Inputs!$B$20+1-A229-Inputs!$B$24,S229)),0,-PMT(AC229/12,Inputs!$B$20+1-A229-Inputs!$B$24,S229)+IF(A229=Inputs!$B$21-Inputs!$B$24,AC229+PMT(AC229/12,Inputs!$B$20+1-A229-Inputs!$B$24,S229)+(S229*AC229/12),0))))</f>
        <v/>
      </c>
      <c r="X229" s="3">
        <f>S229*(AC229*C229)</f>
        <v/>
      </c>
      <c r="Y229" s="11">
        <f>W229-X229</f>
        <v/>
      </c>
      <c r="Z229" s="19">
        <f>VLOOKUP(A229,Curves!$B$20:'Curves'!$D$32,3)</f>
        <v/>
      </c>
      <c r="AA229" s="35">
        <f>MIN(S229,S229*(1-(1-Z229)^(1/12)))</f>
        <v/>
      </c>
      <c r="AB229" s="3">
        <f>(N229-P229)*IFERROR((1-U229/U228),0)</f>
        <v/>
      </c>
      <c r="AC229" s="36">
        <f>Inputs!$B$16</f>
        <v/>
      </c>
      <c r="AD229" s="3">
        <f>AC229*C229*(N229-P229)</f>
        <v/>
      </c>
      <c r="AE229" s="11">
        <f>X229+Y229+AA229+Q229</f>
        <v/>
      </c>
      <c r="AF229" s="11">
        <f>X229+V229+AA229+Q229</f>
        <v/>
      </c>
      <c r="AG229" s="19">
        <f>AE229/Inputs!$B$13</f>
        <v/>
      </c>
      <c r="AH229" s="35">
        <f>N229-AA229-AB229-P229</f>
        <v/>
      </c>
      <c r="AJ229" s="19">
        <f>AJ228/(1+(Inputs!$B$19)*C228)</f>
        <v/>
      </c>
      <c r="AK229" s="19">
        <f>AG229*AJ229</f>
        <v/>
      </c>
    </row>
    <row r="230" ht="13" customHeight="1" s="53">
      <c r="A230" s="3">
        <f>A229+1</f>
        <v/>
      </c>
      <c r="B230" s="37">
        <f>EDATE(B229, 1)</f>
        <v/>
      </c>
      <c r="C230" s="3">
        <f>C229</f>
        <v/>
      </c>
      <c r="F230" s="3">
        <f>K229</f>
        <v/>
      </c>
      <c r="G230" s="3">
        <f>IF(Inputs!$B$15="Fixed",G229, "Not Implemented Yet")</f>
        <v/>
      </c>
      <c r="H230" s="3">
        <f>IF(Inputs!$B$15="Fixed", IF(K229&gt;H229, -PMT(G230*C230, 360/Inputs!$D$6, Inputs!$B$13), 0), "NOT AVALABLE RN")</f>
        <v/>
      </c>
      <c r="I230" s="3">
        <f>C230*F230*G230</f>
        <v/>
      </c>
      <c r="J230" s="3">
        <f>H230-I230</f>
        <v/>
      </c>
      <c r="K230" s="3">
        <f>K229-J230</f>
        <v/>
      </c>
      <c r="N230" s="35">
        <f>AH229</f>
        <v/>
      </c>
      <c r="O230" s="19">
        <f>VLOOKUP(A230,Curves!$B$3:'Curves'!$D$15,3)/(VLOOKUP(A230,Curves!$B$3:'Curves'!$D$15,2)-(VLOOKUP(A230,Curves!$B$3:'Curves'!$D$15,1)-1))</f>
        <v/>
      </c>
      <c r="P230" s="35">
        <f>MIN(N230,(O230*Inputs!$B$35)*$N$5)</f>
        <v/>
      </c>
      <c r="Q230" s="3">
        <f>IF(ISERROR(Inputs!$B$32*OFFSET(P230,-Inputs!$B$33,0)),0,Inputs!$B$32*OFFSET(P230,-Inputs!$B$33,0))</f>
        <v/>
      </c>
      <c r="R230" s="3">
        <f>IF(ISERROR((1-Inputs!$B$32)*OFFSET(P230,-Inputs!$B$33,0)),0,(1-Inputs!$B$32)*OFFSET(P230,-Inputs!$B$33,0))</f>
        <v/>
      </c>
      <c r="S230" s="35">
        <f>N230-P230</f>
        <v/>
      </c>
      <c r="T230" s="19">
        <f>S230/Inputs!$B$13</f>
        <v/>
      </c>
      <c r="U230" s="19">
        <f>K230/$K$4</f>
        <v/>
      </c>
      <c r="V230" s="11">
        <f>-PMT(AC230*C230,Inputs!$B$20-A230+1,S230)-X230</f>
        <v/>
      </c>
      <c r="W230" s="11">
        <f>IF(A230&lt;Inputs!$B$23-Inputs!$B$24,0,IF(A230&lt;Inputs!$B$22-Inputs!$B$24,S230*AC230/12,IF(ISERROR(-PMT(AC230/12,Inputs!$B$20+1-A230-Inputs!$B$24,S230)),0,-PMT(AC230/12,Inputs!$B$20+1-A230-Inputs!$B$24,S230)+IF(A230=Inputs!$B$21-Inputs!$B$24,AC230+PMT(AC230/12,Inputs!$B$20+1-A230-Inputs!$B$24,S230)+(S230*AC230/12),0))))</f>
        <v/>
      </c>
      <c r="X230" s="3">
        <f>S230*(AC230*C230)</f>
        <v/>
      </c>
      <c r="Y230" s="11">
        <f>W230-X230</f>
        <v/>
      </c>
      <c r="Z230" s="19">
        <f>VLOOKUP(A230,Curves!$B$20:'Curves'!$D$32,3)</f>
        <v/>
      </c>
      <c r="AA230" s="35">
        <f>MIN(S230,S230*(1-(1-Z230)^(1/12)))</f>
        <v/>
      </c>
      <c r="AB230" s="3">
        <f>(N230-P230)*IFERROR((1-U230/U229),0)</f>
        <v/>
      </c>
      <c r="AC230" s="36">
        <f>Inputs!$B$16</f>
        <v/>
      </c>
      <c r="AD230" s="3">
        <f>AC230*C230*(N230-P230)</f>
        <v/>
      </c>
      <c r="AE230" s="11">
        <f>X230+Y230+AA230+Q230</f>
        <v/>
      </c>
      <c r="AF230" s="11">
        <f>X230+V230+AA230+Q230</f>
        <v/>
      </c>
      <c r="AG230" s="19">
        <f>AE230/Inputs!$B$13</f>
        <v/>
      </c>
      <c r="AH230" s="35">
        <f>N230-AA230-AB230-P230</f>
        <v/>
      </c>
      <c r="AJ230" s="19">
        <f>AJ229/(1+(Inputs!$B$19)*C229)</f>
        <v/>
      </c>
      <c r="AK230" s="19">
        <f>AG230*AJ230</f>
        <v/>
      </c>
    </row>
    <row r="231" ht="13" customHeight="1" s="53">
      <c r="A231" s="3">
        <f>A230+1</f>
        <v/>
      </c>
      <c r="B231" s="37">
        <f>EDATE(B230, 1)</f>
        <v/>
      </c>
      <c r="C231" s="3">
        <f>C230</f>
        <v/>
      </c>
      <c r="F231" s="3">
        <f>K230</f>
        <v/>
      </c>
      <c r="G231" s="3">
        <f>IF(Inputs!$B$15="Fixed",G230, "Not Implemented Yet")</f>
        <v/>
      </c>
      <c r="H231" s="3">
        <f>IF(Inputs!$B$15="Fixed", IF(K230&gt;H230, -PMT(G231*C231, 360/Inputs!$D$6, Inputs!$B$13), 0), "NOT AVALABLE RN")</f>
        <v/>
      </c>
      <c r="I231" s="3">
        <f>C231*F231*G231</f>
        <v/>
      </c>
      <c r="J231" s="3">
        <f>H231-I231</f>
        <v/>
      </c>
      <c r="K231" s="3">
        <f>K230-J231</f>
        <v/>
      </c>
      <c r="N231" s="35">
        <f>AH230</f>
        <v/>
      </c>
      <c r="O231" s="19">
        <f>VLOOKUP(A231,Curves!$B$3:'Curves'!$D$15,3)/(VLOOKUP(A231,Curves!$B$3:'Curves'!$D$15,2)-(VLOOKUP(A231,Curves!$B$3:'Curves'!$D$15,1)-1))</f>
        <v/>
      </c>
      <c r="P231" s="35">
        <f>MIN(N231,(O231*Inputs!$B$35)*$N$5)</f>
        <v/>
      </c>
      <c r="Q231" s="3">
        <f>IF(ISERROR(Inputs!$B$32*OFFSET(P231,-Inputs!$B$33,0)),0,Inputs!$B$32*OFFSET(P231,-Inputs!$B$33,0))</f>
        <v/>
      </c>
      <c r="R231" s="3">
        <f>IF(ISERROR((1-Inputs!$B$32)*OFFSET(P231,-Inputs!$B$33,0)),0,(1-Inputs!$B$32)*OFFSET(P231,-Inputs!$B$33,0))</f>
        <v/>
      </c>
      <c r="S231" s="35">
        <f>N231-P231</f>
        <v/>
      </c>
      <c r="T231" s="19">
        <f>S231/Inputs!$B$13</f>
        <v/>
      </c>
      <c r="U231" s="19">
        <f>K231/$K$4</f>
        <v/>
      </c>
      <c r="V231" s="11">
        <f>-PMT(AC231*C231,Inputs!$B$20-A231+1,S231)-X231</f>
        <v/>
      </c>
      <c r="W231" s="11">
        <f>IF(A231&lt;Inputs!$B$23-Inputs!$B$24,0,IF(A231&lt;Inputs!$B$22-Inputs!$B$24,S231*AC231/12,IF(ISERROR(-PMT(AC231/12,Inputs!$B$20+1-A231-Inputs!$B$24,S231)),0,-PMT(AC231/12,Inputs!$B$20+1-A231-Inputs!$B$24,S231)+IF(A231=Inputs!$B$21-Inputs!$B$24,AC231+PMT(AC231/12,Inputs!$B$20+1-A231-Inputs!$B$24,S231)+(S231*AC231/12),0))))</f>
        <v/>
      </c>
      <c r="X231" s="3">
        <f>S231*(AC231*C231)</f>
        <v/>
      </c>
      <c r="Y231" s="11">
        <f>W231-X231</f>
        <v/>
      </c>
      <c r="Z231" s="19">
        <f>VLOOKUP(A231,Curves!$B$20:'Curves'!$D$32,3)</f>
        <v/>
      </c>
      <c r="AA231" s="35">
        <f>MIN(S231,S231*(1-(1-Z231)^(1/12)))</f>
        <v/>
      </c>
      <c r="AB231" s="3">
        <f>(N231-P231)*IFERROR((1-U231/U230),0)</f>
        <v/>
      </c>
      <c r="AC231" s="36">
        <f>Inputs!$B$16</f>
        <v/>
      </c>
      <c r="AD231" s="3">
        <f>AC231*C231*(N231-P231)</f>
        <v/>
      </c>
      <c r="AE231" s="11">
        <f>X231+Y231+AA231+Q231</f>
        <v/>
      </c>
      <c r="AF231" s="11">
        <f>X231+V231+AA231+Q231</f>
        <v/>
      </c>
      <c r="AG231" s="19">
        <f>AE231/Inputs!$B$13</f>
        <v/>
      </c>
      <c r="AH231" s="35">
        <f>N231-AA231-AB231-P231</f>
        <v/>
      </c>
      <c r="AJ231" s="19">
        <f>AJ230/(1+(Inputs!$B$19)*C230)</f>
        <v/>
      </c>
      <c r="AK231" s="19">
        <f>AG231*AJ231</f>
        <v/>
      </c>
    </row>
    <row r="232" ht="13" customHeight="1" s="53">
      <c r="A232" s="3">
        <f>A231+1</f>
        <v/>
      </c>
      <c r="B232" s="37">
        <f>EDATE(B231, 1)</f>
        <v/>
      </c>
      <c r="C232" s="3">
        <f>C231</f>
        <v/>
      </c>
      <c r="F232" s="3">
        <f>K231</f>
        <v/>
      </c>
      <c r="G232" s="3">
        <f>IF(Inputs!$B$15="Fixed",G231, "Not Implemented Yet")</f>
        <v/>
      </c>
      <c r="H232" s="3">
        <f>IF(Inputs!$B$15="Fixed", IF(K231&gt;H231, -PMT(G232*C232, 360/Inputs!$D$6, Inputs!$B$13), 0), "NOT AVALABLE RN")</f>
        <v/>
      </c>
      <c r="I232" s="3">
        <f>C232*F232*G232</f>
        <v/>
      </c>
      <c r="J232" s="3">
        <f>H232-I232</f>
        <v/>
      </c>
      <c r="K232" s="3">
        <f>K231-J232</f>
        <v/>
      </c>
      <c r="N232" s="35">
        <f>AH231</f>
        <v/>
      </c>
      <c r="O232" s="19">
        <f>VLOOKUP(A232,Curves!$B$3:'Curves'!$D$15,3)/(VLOOKUP(A232,Curves!$B$3:'Curves'!$D$15,2)-(VLOOKUP(A232,Curves!$B$3:'Curves'!$D$15,1)-1))</f>
        <v/>
      </c>
      <c r="P232" s="35">
        <f>MIN(N232,(O232*Inputs!$B$35)*$N$5)</f>
        <v/>
      </c>
      <c r="Q232" s="3">
        <f>IF(ISERROR(Inputs!$B$32*OFFSET(P232,-Inputs!$B$33,0)),0,Inputs!$B$32*OFFSET(P232,-Inputs!$B$33,0))</f>
        <v/>
      </c>
      <c r="R232" s="3">
        <f>IF(ISERROR((1-Inputs!$B$32)*OFFSET(P232,-Inputs!$B$33,0)),0,(1-Inputs!$B$32)*OFFSET(P232,-Inputs!$B$33,0))</f>
        <v/>
      </c>
      <c r="S232" s="35">
        <f>N232-P232</f>
        <v/>
      </c>
      <c r="T232" s="19">
        <f>S232/Inputs!$B$13</f>
        <v/>
      </c>
      <c r="U232" s="19">
        <f>K232/$K$4</f>
        <v/>
      </c>
      <c r="V232" s="11">
        <f>-PMT(AC232*C232,Inputs!$B$20-A232+1,S232)-X232</f>
        <v/>
      </c>
      <c r="W232" s="11">
        <f>IF(A232&lt;Inputs!$B$23-Inputs!$B$24,0,IF(A232&lt;Inputs!$B$22-Inputs!$B$24,S232*AC232/12,IF(ISERROR(-PMT(AC232/12,Inputs!$B$20+1-A232-Inputs!$B$24,S232)),0,-PMT(AC232/12,Inputs!$B$20+1-A232-Inputs!$B$24,S232)+IF(A232=Inputs!$B$21-Inputs!$B$24,AC232+PMT(AC232/12,Inputs!$B$20+1-A232-Inputs!$B$24,S232)+(S232*AC232/12),0))))</f>
        <v/>
      </c>
      <c r="X232" s="3">
        <f>S232*(AC232*C232)</f>
        <v/>
      </c>
      <c r="Y232" s="11">
        <f>W232-X232</f>
        <v/>
      </c>
      <c r="Z232" s="19">
        <f>VLOOKUP(A232,Curves!$B$20:'Curves'!$D$32,3)</f>
        <v/>
      </c>
      <c r="AA232" s="35">
        <f>MIN(S232,S232*(1-(1-Z232)^(1/12)))</f>
        <v/>
      </c>
      <c r="AB232" s="3">
        <f>(N232-P232)*IFERROR((1-U232/U231),0)</f>
        <v/>
      </c>
      <c r="AC232" s="36">
        <f>Inputs!$B$16</f>
        <v/>
      </c>
      <c r="AD232" s="3">
        <f>AC232*C232*(N232-P232)</f>
        <v/>
      </c>
      <c r="AE232" s="11">
        <f>X232+Y232+AA232+Q232</f>
        <v/>
      </c>
      <c r="AF232" s="11">
        <f>X232+V232+AA232+Q232</f>
        <v/>
      </c>
      <c r="AG232" s="19">
        <f>AE232/Inputs!$B$13</f>
        <v/>
      </c>
      <c r="AH232" s="35">
        <f>N232-AA232-AB232-P232</f>
        <v/>
      </c>
      <c r="AJ232" s="19">
        <f>AJ231/(1+(Inputs!$B$19)*C231)</f>
        <v/>
      </c>
      <c r="AK232" s="19">
        <f>AG232*AJ232</f>
        <v/>
      </c>
    </row>
    <row r="233" ht="13" customHeight="1" s="53">
      <c r="A233" s="3">
        <f>A232+1</f>
        <v/>
      </c>
      <c r="B233" s="37">
        <f>EDATE(B232, 1)</f>
        <v/>
      </c>
      <c r="C233" s="3">
        <f>C232</f>
        <v/>
      </c>
      <c r="F233" s="3">
        <f>K232</f>
        <v/>
      </c>
      <c r="G233" s="3">
        <f>IF(Inputs!$B$15="Fixed",G232, "Not Implemented Yet")</f>
        <v/>
      </c>
      <c r="H233" s="3">
        <f>IF(Inputs!$B$15="Fixed", IF(K232&gt;H232, -PMT(G233*C233, 360/Inputs!$D$6, Inputs!$B$13), 0), "NOT AVALABLE RN")</f>
        <v/>
      </c>
      <c r="I233" s="3">
        <f>C233*F233*G233</f>
        <v/>
      </c>
      <c r="J233" s="3">
        <f>H233-I233</f>
        <v/>
      </c>
      <c r="K233" s="3">
        <f>K232-J233</f>
        <v/>
      </c>
      <c r="N233" s="35">
        <f>AH232</f>
        <v/>
      </c>
      <c r="O233" s="19">
        <f>VLOOKUP(A233,Curves!$B$3:'Curves'!$D$15,3)/(VLOOKUP(A233,Curves!$B$3:'Curves'!$D$15,2)-(VLOOKUP(A233,Curves!$B$3:'Curves'!$D$15,1)-1))</f>
        <v/>
      </c>
      <c r="P233" s="35">
        <f>MIN(N233,(O233*Inputs!$B$35)*$N$5)</f>
        <v/>
      </c>
      <c r="Q233" s="3">
        <f>IF(ISERROR(Inputs!$B$32*OFFSET(P233,-Inputs!$B$33,0)),0,Inputs!$B$32*OFFSET(P233,-Inputs!$B$33,0))</f>
        <v/>
      </c>
      <c r="R233" s="3">
        <f>IF(ISERROR((1-Inputs!$B$32)*OFFSET(P233,-Inputs!$B$33,0)),0,(1-Inputs!$B$32)*OFFSET(P233,-Inputs!$B$33,0))</f>
        <v/>
      </c>
      <c r="S233" s="35">
        <f>N233-P233</f>
        <v/>
      </c>
      <c r="T233" s="19">
        <f>S233/Inputs!$B$13</f>
        <v/>
      </c>
      <c r="U233" s="19">
        <f>K233/$K$4</f>
        <v/>
      </c>
      <c r="V233" s="11">
        <f>-PMT(AC233*C233,Inputs!$B$20-A233+1,S233)-X233</f>
        <v/>
      </c>
      <c r="W233" s="11">
        <f>IF(A233&lt;Inputs!$B$23-Inputs!$B$24,0,IF(A233&lt;Inputs!$B$22-Inputs!$B$24,S233*AC233/12,IF(ISERROR(-PMT(AC233/12,Inputs!$B$20+1-A233-Inputs!$B$24,S233)),0,-PMT(AC233/12,Inputs!$B$20+1-A233-Inputs!$B$24,S233)+IF(A233=Inputs!$B$21-Inputs!$B$24,AC233+PMT(AC233/12,Inputs!$B$20+1-A233-Inputs!$B$24,S233)+(S233*AC233/12),0))))</f>
        <v/>
      </c>
      <c r="X233" s="3">
        <f>S233*(AC233*C233)</f>
        <v/>
      </c>
      <c r="Y233" s="11">
        <f>W233-X233</f>
        <v/>
      </c>
      <c r="Z233" s="19">
        <f>VLOOKUP(A233,Curves!$B$20:'Curves'!$D$32,3)</f>
        <v/>
      </c>
      <c r="AA233" s="35">
        <f>MIN(S233,S233*(1-(1-Z233)^(1/12)))</f>
        <v/>
      </c>
      <c r="AB233" s="3">
        <f>(N233-P233)*IFERROR((1-U233/U232),0)</f>
        <v/>
      </c>
      <c r="AC233" s="36">
        <f>Inputs!$B$16</f>
        <v/>
      </c>
      <c r="AD233" s="3">
        <f>AC233*C233*(N233-P233)</f>
        <v/>
      </c>
      <c r="AE233" s="11">
        <f>X233+Y233+AA233+Q233</f>
        <v/>
      </c>
      <c r="AF233" s="11">
        <f>X233+V233+AA233+Q233</f>
        <v/>
      </c>
      <c r="AG233" s="19">
        <f>AE233/Inputs!$B$13</f>
        <v/>
      </c>
      <c r="AH233" s="35">
        <f>N233-AA233-AB233-P233</f>
        <v/>
      </c>
      <c r="AJ233" s="19">
        <f>AJ232/(1+(Inputs!$B$19)*C232)</f>
        <v/>
      </c>
      <c r="AK233" s="19">
        <f>AG233*AJ233</f>
        <v/>
      </c>
    </row>
    <row r="234" ht="13" customHeight="1" s="53">
      <c r="A234" s="3">
        <f>A233+1</f>
        <v/>
      </c>
      <c r="B234" s="37">
        <f>EDATE(B233, 1)</f>
        <v/>
      </c>
      <c r="C234" s="3">
        <f>C233</f>
        <v/>
      </c>
      <c r="F234" s="3">
        <f>K233</f>
        <v/>
      </c>
      <c r="G234" s="3">
        <f>IF(Inputs!$B$15="Fixed",G233, "Not Implemented Yet")</f>
        <v/>
      </c>
      <c r="H234" s="3">
        <f>IF(Inputs!$B$15="Fixed", IF(K233&gt;H233, -PMT(G234*C234, 360/Inputs!$D$6, Inputs!$B$13), 0), "NOT AVALABLE RN")</f>
        <v/>
      </c>
      <c r="I234" s="3">
        <f>C234*F234*G234</f>
        <v/>
      </c>
      <c r="J234" s="3">
        <f>H234-I234</f>
        <v/>
      </c>
      <c r="K234" s="3">
        <f>K233-J234</f>
        <v/>
      </c>
      <c r="N234" s="35">
        <f>AH233</f>
        <v/>
      </c>
      <c r="O234" s="19">
        <f>VLOOKUP(A234,Curves!$B$3:'Curves'!$D$15,3)/(VLOOKUP(A234,Curves!$B$3:'Curves'!$D$15,2)-(VLOOKUP(A234,Curves!$B$3:'Curves'!$D$15,1)-1))</f>
        <v/>
      </c>
      <c r="P234" s="35">
        <f>MIN(N234,(O234*Inputs!$B$35)*$N$5)</f>
        <v/>
      </c>
      <c r="Q234" s="3">
        <f>IF(ISERROR(Inputs!$B$32*OFFSET(P234,-Inputs!$B$33,0)),0,Inputs!$B$32*OFFSET(P234,-Inputs!$B$33,0))</f>
        <v/>
      </c>
      <c r="R234" s="3">
        <f>IF(ISERROR((1-Inputs!$B$32)*OFFSET(P234,-Inputs!$B$33,0)),0,(1-Inputs!$B$32)*OFFSET(P234,-Inputs!$B$33,0))</f>
        <v/>
      </c>
      <c r="S234" s="35">
        <f>N234-P234</f>
        <v/>
      </c>
      <c r="T234" s="19">
        <f>S234/Inputs!$B$13</f>
        <v/>
      </c>
      <c r="U234" s="19">
        <f>K234/$K$4</f>
        <v/>
      </c>
      <c r="V234" s="11">
        <f>-PMT(AC234*C234,Inputs!$B$20-A234+1,S234)-X234</f>
        <v/>
      </c>
      <c r="W234" s="11">
        <f>IF(A234&lt;Inputs!$B$23-Inputs!$B$24,0,IF(A234&lt;Inputs!$B$22-Inputs!$B$24,S234*AC234/12,IF(ISERROR(-PMT(AC234/12,Inputs!$B$20+1-A234-Inputs!$B$24,S234)),0,-PMT(AC234/12,Inputs!$B$20+1-A234-Inputs!$B$24,S234)+IF(A234=Inputs!$B$21-Inputs!$B$24,AC234+PMT(AC234/12,Inputs!$B$20+1-A234-Inputs!$B$24,S234)+(S234*AC234/12),0))))</f>
        <v/>
      </c>
      <c r="X234" s="3">
        <f>S234*(AC234*C234)</f>
        <v/>
      </c>
      <c r="Y234" s="11">
        <f>W234-X234</f>
        <v/>
      </c>
      <c r="Z234" s="19">
        <f>VLOOKUP(A234,Curves!$B$20:'Curves'!$D$32,3)</f>
        <v/>
      </c>
      <c r="AA234" s="35">
        <f>MIN(S234,S234*(1-(1-Z234)^(1/12)))</f>
        <v/>
      </c>
      <c r="AB234" s="3">
        <f>(N234-P234)*IFERROR((1-U234/U233),0)</f>
        <v/>
      </c>
      <c r="AC234" s="36">
        <f>Inputs!$B$16</f>
        <v/>
      </c>
      <c r="AD234" s="3">
        <f>AC234*C234*(N234-P234)</f>
        <v/>
      </c>
      <c r="AE234" s="11">
        <f>X234+Y234+AA234+Q234</f>
        <v/>
      </c>
      <c r="AF234" s="11">
        <f>X234+V234+AA234+Q234</f>
        <v/>
      </c>
      <c r="AG234" s="19">
        <f>AE234/Inputs!$B$13</f>
        <v/>
      </c>
      <c r="AH234" s="35">
        <f>N234-AA234-AB234-P234</f>
        <v/>
      </c>
      <c r="AJ234" s="19">
        <f>AJ233/(1+(Inputs!$B$19)*C233)</f>
        <v/>
      </c>
      <c r="AK234" s="19">
        <f>AG234*AJ234</f>
        <v/>
      </c>
    </row>
    <row r="235" ht="13" customHeight="1" s="53">
      <c r="A235" s="3">
        <f>A234+1</f>
        <v/>
      </c>
      <c r="B235" s="37">
        <f>EDATE(B234, 1)</f>
        <v/>
      </c>
      <c r="C235" s="3">
        <f>C234</f>
        <v/>
      </c>
      <c r="F235" s="3">
        <f>K234</f>
        <v/>
      </c>
      <c r="G235" s="3">
        <f>IF(Inputs!$B$15="Fixed",G234, "Not Implemented Yet")</f>
        <v/>
      </c>
      <c r="H235" s="3">
        <f>IF(Inputs!$B$15="Fixed", IF(K234&gt;H234, -PMT(G235*C235, 360/Inputs!$D$6, Inputs!$B$13), 0), "NOT AVALABLE RN")</f>
        <v/>
      </c>
      <c r="I235" s="3">
        <f>C235*F235*G235</f>
        <v/>
      </c>
      <c r="J235" s="3">
        <f>H235-I235</f>
        <v/>
      </c>
      <c r="K235" s="3">
        <f>K234-J235</f>
        <v/>
      </c>
      <c r="N235" s="35">
        <f>AH234</f>
        <v/>
      </c>
      <c r="O235" s="19">
        <f>VLOOKUP(A235,Curves!$B$3:'Curves'!$D$15,3)/(VLOOKUP(A235,Curves!$B$3:'Curves'!$D$15,2)-(VLOOKUP(A235,Curves!$B$3:'Curves'!$D$15,1)-1))</f>
        <v/>
      </c>
      <c r="P235" s="35">
        <f>MIN(N235,(O235*Inputs!$B$35)*$N$5)</f>
        <v/>
      </c>
      <c r="Q235" s="3">
        <f>IF(ISERROR(Inputs!$B$32*OFFSET(P235,-Inputs!$B$33,0)),0,Inputs!$B$32*OFFSET(P235,-Inputs!$B$33,0))</f>
        <v/>
      </c>
      <c r="R235" s="3">
        <f>IF(ISERROR((1-Inputs!$B$32)*OFFSET(P235,-Inputs!$B$33,0)),0,(1-Inputs!$B$32)*OFFSET(P235,-Inputs!$B$33,0))</f>
        <v/>
      </c>
      <c r="S235" s="35">
        <f>N235-P235</f>
        <v/>
      </c>
      <c r="T235" s="19">
        <f>S235/Inputs!$B$13</f>
        <v/>
      </c>
      <c r="U235" s="19">
        <f>K235/$K$4</f>
        <v/>
      </c>
      <c r="V235" s="11">
        <f>-PMT(AC235*C235,Inputs!$B$20-A235+1,S235)-X235</f>
        <v/>
      </c>
      <c r="W235" s="11">
        <f>IF(A235&lt;Inputs!$B$23-Inputs!$B$24,0,IF(A235&lt;Inputs!$B$22-Inputs!$B$24,S235*AC235/12,IF(ISERROR(-PMT(AC235/12,Inputs!$B$20+1-A235-Inputs!$B$24,S235)),0,-PMT(AC235/12,Inputs!$B$20+1-A235-Inputs!$B$24,S235)+IF(A235=Inputs!$B$21-Inputs!$B$24,AC235+PMT(AC235/12,Inputs!$B$20+1-A235-Inputs!$B$24,S235)+(S235*AC235/12),0))))</f>
        <v/>
      </c>
      <c r="X235" s="3">
        <f>S235*(AC235*C235)</f>
        <v/>
      </c>
      <c r="Y235" s="11">
        <f>W235-X235</f>
        <v/>
      </c>
      <c r="Z235" s="19">
        <f>VLOOKUP(A235,Curves!$B$20:'Curves'!$D$32,3)</f>
        <v/>
      </c>
      <c r="AA235" s="35">
        <f>MIN(S235,S235*(1-(1-Z235)^(1/12)))</f>
        <v/>
      </c>
      <c r="AB235" s="3">
        <f>(N235-P235)*IFERROR((1-U235/U234),0)</f>
        <v/>
      </c>
      <c r="AC235" s="36">
        <f>Inputs!$B$16</f>
        <v/>
      </c>
      <c r="AD235" s="3">
        <f>AC235*C235*(N235-P235)</f>
        <v/>
      </c>
      <c r="AE235" s="11">
        <f>X235+Y235+AA235+Q235</f>
        <v/>
      </c>
      <c r="AF235" s="11">
        <f>X235+V235+AA235+Q235</f>
        <v/>
      </c>
      <c r="AG235" s="19">
        <f>AE235/Inputs!$B$13</f>
        <v/>
      </c>
      <c r="AH235" s="35">
        <f>N235-AA235-AB235-P235</f>
        <v/>
      </c>
      <c r="AJ235" s="19">
        <f>AJ234/(1+(Inputs!$B$19)*C234)</f>
        <v/>
      </c>
      <c r="AK235" s="19">
        <f>AG235*AJ235</f>
        <v/>
      </c>
    </row>
    <row r="236" ht="13" customHeight="1" s="53">
      <c r="A236" s="3">
        <f>A235+1</f>
        <v/>
      </c>
      <c r="B236" s="37">
        <f>EDATE(B235, 1)</f>
        <v/>
      </c>
      <c r="C236" s="3">
        <f>C235</f>
        <v/>
      </c>
      <c r="F236" s="3">
        <f>K235</f>
        <v/>
      </c>
      <c r="G236" s="3">
        <f>IF(Inputs!$B$15="Fixed",G235, "Not Implemented Yet")</f>
        <v/>
      </c>
      <c r="H236" s="3">
        <f>IF(Inputs!$B$15="Fixed", IF(K235&gt;H235, -PMT(G236*C236, 360/Inputs!$D$6, Inputs!$B$13), 0), "NOT AVALABLE RN")</f>
        <v/>
      </c>
      <c r="I236" s="3">
        <f>C236*F236*G236</f>
        <v/>
      </c>
      <c r="J236" s="3">
        <f>H236-I236</f>
        <v/>
      </c>
      <c r="K236" s="3">
        <f>K235-J236</f>
        <v/>
      </c>
      <c r="N236" s="35">
        <f>AH235</f>
        <v/>
      </c>
      <c r="O236" s="19">
        <f>VLOOKUP(A236,Curves!$B$3:'Curves'!$D$15,3)/(VLOOKUP(A236,Curves!$B$3:'Curves'!$D$15,2)-(VLOOKUP(A236,Curves!$B$3:'Curves'!$D$15,1)-1))</f>
        <v/>
      </c>
      <c r="P236" s="35">
        <f>MIN(N236,(O236*Inputs!$B$35)*$N$5)</f>
        <v/>
      </c>
      <c r="Q236" s="3">
        <f>IF(ISERROR(Inputs!$B$32*OFFSET(P236,-Inputs!$B$33,0)),0,Inputs!$B$32*OFFSET(P236,-Inputs!$B$33,0))</f>
        <v/>
      </c>
      <c r="R236" s="3">
        <f>IF(ISERROR((1-Inputs!$B$32)*OFFSET(P236,-Inputs!$B$33,0)),0,(1-Inputs!$B$32)*OFFSET(P236,-Inputs!$B$33,0))</f>
        <v/>
      </c>
      <c r="S236" s="35">
        <f>N236-P236</f>
        <v/>
      </c>
      <c r="T236" s="19">
        <f>S236/Inputs!$B$13</f>
        <v/>
      </c>
      <c r="U236" s="19">
        <f>K236/$K$4</f>
        <v/>
      </c>
      <c r="V236" s="11">
        <f>-PMT(AC236*C236,Inputs!$B$20-A236+1,S236)-X236</f>
        <v/>
      </c>
      <c r="W236" s="11">
        <f>IF(A236&lt;Inputs!$B$23-Inputs!$B$24,0,IF(A236&lt;Inputs!$B$22-Inputs!$B$24,S236*AC236/12,IF(ISERROR(-PMT(AC236/12,Inputs!$B$20+1-A236-Inputs!$B$24,S236)),0,-PMT(AC236/12,Inputs!$B$20+1-A236-Inputs!$B$24,S236)+IF(A236=Inputs!$B$21-Inputs!$B$24,AC236+PMT(AC236/12,Inputs!$B$20+1-A236-Inputs!$B$24,S236)+(S236*AC236/12),0))))</f>
        <v/>
      </c>
      <c r="X236" s="3">
        <f>S236*(AC236*C236)</f>
        <v/>
      </c>
      <c r="Y236" s="11">
        <f>W236-X236</f>
        <v/>
      </c>
      <c r="Z236" s="19">
        <f>VLOOKUP(A236,Curves!$B$20:'Curves'!$D$32,3)</f>
        <v/>
      </c>
      <c r="AA236" s="35">
        <f>MIN(S236,S236*(1-(1-Z236)^(1/12)))</f>
        <v/>
      </c>
      <c r="AB236" s="3">
        <f>(N236-P236)*IFERROR((1-U236/U235),0)</f>
        <v/>
      </c>
      <c r="AC236" s="36">
        <f>Inputs!$B$16</f>
        <v/>
      </c>
      <c r="AD236" s="3">
        <f>AC236*C236*(N236-P236)</f>
        <v/>
      </c>
      <c r="AE236" s="11">
        <f>X236+Y236+AA236+Q236</f>
        <v/>
      </c>
      <c r="AF236" s="11">
        <f>X236+V236+AA236+Q236</f>
        <v/>
      </c>
      <c r="AG236" s="19">
        <f>AE236/Inputs!$B$13</f>
        <v/>
      </c>
      <c r="AH236" s="35">
        <f>N236-AA236-AB236-P236</f>
        <v/>
      </c>
      <c r="AJ236" s="19">
        <f>AJ235/(1+(Inputs!$B$19)*C235)</f>
        <v/>
      </c>
      <c r="AK236" s="19">
        <f>AG236*AJ236</f>
        <v/>
      </c>
    </row>
    <row r="237" ht="13" customHeight="1" s="53">
      <c r="A237" s="3">
        <f>A236+1</f>
        <v/>
      </c>
      <c r="B237" s="37">
        <f>EDATE(B236, 1)</f>
        <v/>
      </c>
      <c r="C237" s="3">
        <f>C236</f>
        <v/>
      </c>
      <c r="F237" s="3">
        <f>K236</f>
        <v/>
      </c>
      <c r="G237" s="3">
        <f>IF(Inputs!$B$15="Fixed",G236, "Not Implemented Yet")</f>
        <v/>
      </c>
      <c r="H237" s="3">
        <f>IF(Inputs!$B$15="Fixed", IF(K236&gt;H236, -PMT(G237*C237, 360/Inputs!$D$6, Inputs!$B$13), 0), "NOT AVALABLE RN")</f>
        <v/>
      </c>
      <c r="I237" s="3">
        <f>C237*F237*G237</f>
        <v/>
      </c>
      <c r="J237" s="3">
        <f>H237-I237</f>
        <v/>
      </c>
      <c r="K237" s="3">
        <f>K236-J237</f>
        <v/>
      </c>
      <c r="N237" s="35">
        <f>AH236</f>
        <v/>
      </c>
      <c r="O237" s="19">
        <f>VLOOKUP(A237,Curves!$B$3:'Curves'!$D$15,3)/(VLOOKUP(A237,Curves!$B$3:'Curves'!$D$15,2)-(VLOOKUP(A237,Curves!$B$3:'Curves'!$D$15,1)-1))</f>
        <v/>
      </c>
      <c r="P237" s="35">
        <f>MIN(N237,(O237*Inputs!$B$35)*$N$5)</f>
        <v/>
      </c>
      <c r="Q237" s="3">
        <f>IF(ISERROR(Inputs!$B$32*OFFSET(P237,-Inputs!$B$33,0)),0,Inputs!$B$32*OFFSET(P237,-Inputs!$B$33,0))</f>
        <v/>
      </c>
      <c r="R237" s="3">
        <f>IF(ISERROR((1-Inputs!$B$32)*OFFSET(P237,-Inputs!$B$33,0)),0,(1-Inputs!$B$32)*OFFSET(P237,-Inputs!$B$33,0))</f>
        <v/>
      </c>
      <c r="S237" s="35">
        <f>N237-P237</f>
        <v/>
      </c>
      <c r="T237" s="19">
        <f>S237/Inputs!$B$13</f>
        <v/>
      </c>
      <c r="U237" s="19">
        <f>K237/$K$4</f>
        <v/>
      </c>
      <c r="V237" s="11">
        <f>-PMT(AC237*C237,Inputs!$B$20-A237+1,S237)-X237</f>
        <v/>
      </c>
      <c r="W237" s="11">
        <f>IF(A237&lt;Inputs!$B$23-Inputs!$B$24,0,IF(A237&lt;Inputs!$B$22-Inputs!$B$24,S237*AC237/12,IF(ISERROR(-PMT(AC237/12,Inputs!$B$20+1-A237-Inputs!$B$24,S237)),0,-PMT(AC237/12,Inputs!$B$20+1-A237-Inputs!$B$24,S237)+IF(A237=Inputs!$B$21-Inputs!$B$24,AC237+PMT(AC237/12,Inputs!$B$20+1-A237-Inputs!$B$24,S237)+(S237*AC237/12),0))))</f>
        <v/>
      </c>
      <c r="X237" s="3">
        <f>S237*(AC237*C237)</f>
        <v/>
      </c>
      <c r="Y237" s="11">
        <f>W237-X237</f>
        <v/>
      </c>
      <c r="Z237" s="19">
        <f>VLOOKUP(A237,Curves!$B$20:'Curves'!$D$32,3)</f>
        <v/>
      </c>
      <c r="AA237" s="35">
        <f>MIN(S237,S237*(1-(1-Z237)^(1/12)))</f>
        <v/>
      </c>
      <c r="AB237" s="3">
        <f>(N237-P237)*IFERROR((1-U237/U236),0)</f>
        <v/>
      </c>
      <c r="AC237" s="36">
        <f>Inputs!$B$16</f>
        <v/>
      </c>
      <c r="AD237" s="3">
        <f>AC237*C237*(N237-P237)</f>
        <v/>
      </c>
      <c r="AE237" s="11">
        <f>X237+Y237+AA237+Q237</f>
        <v/>
      </c>
      <c r="AF237" s="11">
        <f>X237+V237+AA237+Q237</f>
        <v/>
      </c>
      <c r="AG237" s="19">
        <f>AE237/Inputs!$B$13</f>
        <v/>
      </c>
      <c r="AH237" s="35">
        <f>N237-AA237-AB237-P237</f>
        <v/>
      </c>
      <c r="AJ237" s="19">
        <f>AJ236/(1+(Inputs!$B$19)*C236)</f>
        <v/>
      </c>
      <c r="AK237" s="19">
        <f>AG237*AJ237</f>
        <v/>
      </c>
    </row>
    <row r="238" ht="13" customHeight="1" s="53">
      <c r="A238" s="3">
        <f>A237+1</f>
        <v/>
      </c>
      <c r="B238" s="37">
        <f>EDATE(B237, 1)</f>
        <v/>
      </c>
      <c r="C238" s="3">
        <f>C237</f>
        <v/>
      </c>
      <c r="F238" s="3">
        <f>K237</f>
        <v/>
      </c>
      <c r="G238" s="3">
        <f>IF(Inputs!$B$15="Fixed",G237, "Not Implemented Yet")</f>
        <v/>
      </c>
      <c r="H238" s="3">
        <f>IF(Inputs!$B$15="Fixed", IF(K237&gt;H237, -PMT(G238*C238, 360/Inputs!$D$6, Inputs!$B$13), 0), "NOT AVALABLE RN")</f>
        <v/>
      </c>
      <c r="I238" s="3">
        <f>C238*F238*G238</f>
        <v/>
      </c>
      <c r="J238" s="3">
        <f>H238-I238</f>
        <v/>
      </c>
      <c r="K238" s="3">
        <f>K237-J238</f>
        <v/>
      </c>
      <c r="N238" s="35">
        <f>AH237</f>
        <v/>
      </c>
      <c r="O238" s="19">
        <f>VLOOKUP(A238,Curves!$B$3:'Curves'!$D$15,3)/(VLOOKUP(A238,Curves!$B$3:'Curves'!$D$15,2)-(VLOOKUP(A238,Curves!$B$3:'Curves'!$D$15,1)-1))</f>
        <v/>
      </c>
      <c r="P238" s="35">
        <f>MIN(N238,(O238*Inputs!$B$35)*$N$5)</f>
        <v/>
      </c>
      <c r="Q238" s="3">
        <f>IF(ISERROR(Inputs!$B$32*OFFSET(P238,-Inputs!$B$33,0)),0,Inputs!$B$32*OFFSET(P238,-Inputs!$B$33,0))</f>
        <v/>
      </c>
      <c r="R238" s="3">
        <f>IF(ISERROR((1-Inputs!$B$32)*OFFSET(P238,-Inputs!$B$33,0)),0,(1-Inputs!$B$32)*OFFSET(P238,-Inputs!$B$33,0))</f>
        <v/>
      </c>
      <c r="S238" s="35">
        <f>N238-P238</f>
        <v/>
      </c>
      <c r="T238" s="19">
        <f>S238/Inputs!$B$13</f>
        <v/>
      </c>
      <c r="U238" s="19">
        <f>K238/$K$4</f>
        <v/>
      </c>
      <c r="V238" s="11">
        <f>-PMT(AC238*C238,Inputs!$B$20-A238+1,S238)-X238</f>
        <v/>
      </c>
      <c r="W238" s="11">
        <f>IF(A238&lt;Inputs!$B$23-Inputs!$B$24,0,IF(A238&lt;Inputs!$B$22-Inputs!$B$24,S238*AC238/12,IF(ISERROR(-PMT(AC238/12,Inputs!$B$20+1-A238-Inputs!$B$24,S238)),0,-PMT(AC238/12,Inputs!$B$20+1-A238-Inputs!$B$24,S238)+IF(A238=Inputs!$B$21-Inputs!$B$24,AC238+PMT(AC238/12,Inputs!$B$20+1-A238-Inputs!$B$24,S238)+(S238*AC238/12),0))))</f>
        <v/>
      </c>
      <c r="X238" s="3">
        <f>S238*(AC238*C238)</f>
        <v/>
      </c>
      <c r="Y238" s="11">
        <f>W238-X238</f>
        <v/>
      </c>
      <c r="Z238" s="19">
        <f>VLOOKUP(A238,Curves!$B$20:'Curves'!$D$32,3)</f>
        <v/>
      </c>
      <c r="AA238" s="35">
        <f>MIN(S238,S238*(1-(1-Z238)^(1/12)))</f>
        <v/>
      </c>
      <c r="AB238" s="3">
        <f>(N238-P238)*IFERROR((1-U238/U237),0)</f>
        <v/>
      </c>
      <c r="AC238" s="36">
        <f>Inputs!$B$16</f>
        <v/>
      </c>
      <c r="AD238" s="3">
        <f>AC238*C238*(N238-P238)</f>
        <v/>
      </c>
      <c r="AE238" s="11">
        <f>X238+Y238+AA238+Q238</f>
        <v/>
      </c>
      <c r="AF238" s="11">
        <f>X238+V238+AA238+Q238</f>
        <v/>
      </c>
      <c r="AG238" s="19">
        <f>AE238/Inputs!$B$13</f>
        <v/>
      </c>
      <c r="AH238" s="35">
        <f>N238-AA238-AB238-P238</f>
        <v/>
      </c>
      <c r="AJ238" s="19">
        <f>AJ237/(1+(Inputs!$B$19)*C237)</f>
        <v/>
      </c>
      <c r="AK238" s="19">
        <f>AG238*AJ238</f>
        <v/>
      </c>
    </row>
    <row r="239" ht="13" customHeight="1" s="53">
      <c r="A239" s="3">
        <f>A238+1</f>
        <v/>
      </c>
      <c r="B239" s="37">
        <f>EDATE(B238, 1)</f>
        <v/>
      </c>
      <c r="C239" s="3">
        <f>C238</f>
        <v/>
      </c>
      <c r="F239" s="3">
        <f>K238</f>
        <v/>
      </c>
      <c r="G239" s="3">
        <f>IF(Inputs!$B$15="Fixed",G238, "Not Implemented Yet")</f>
        <v/>
      </c>
      <c r="H239" s="3">
        <f>IF(Inputs!$B$15="Fixed", IF(K238&gt;H238, -PMT(G239*C239, 360/Inputs!$D$6, Inputs!$B$13), 0), "NOT AVALABLE RN")</f>
        <v/>
      </c>
      <c r="I239" s="3">
        <f>C239*F239*G239</f>
        <v/>
      </c>
      <c r="J239" s="3">
        <f>H239-I239</f>
        <v/>
      </c>
      <c r="K239" s="3">
        <f>K238-J239</f>
        <v/>
      </c>
      <c r="N239" s="35">
        <f>AH238</f>
        <v/>
      </c>
      <c r="O239" s="19">
        <f>VLOOKUP(A239,Curves!$B$3:'Curves'!$D$15,3)/(VLOOKUP(A239,Curves!$B$3:'Curves'!$D$15,2)-(VLOOKUP(A239,Curves!$B$3:'Curves'!$D$15,1)-1))</f>
        <v/>
      </c>
      <c r="P239" s="35">
        <f>MIN(N239,(O239*Inputs!$B$35)*$N$5)</f>
        <v/>
      </c>
      <c r="Q239" s="3">
        <f>IF(ISERROR(Inputs!$B$32*OFFSET(P239,-Inputs!$B$33,0)),0,Inputs!$B$32*OFFSET(P239,-Inputs!$B$33,0))</f>
        <v/>
      </c>
      <c r="R239" s="3">
        <f>IF(ISERROR((1-Inputs!$B$32)*OFFSET(P239,-Inputs!$B$33,0)),0,(1-Inputs!$B$32)*OFFSET(P239,-Inputs!$B$33,0))</f>
        <v/>
      </c>
      <c r="S239" s="35">
        <f>N239-P239</f>
        <v/>
      </c>
      <c r="T239" s="19">
        <f>S239/Inputs!$B$13</f>
        <v/>
      </c>
      <c r="U239" s="19">
        <f>K239/$K$4</f>
        <v/>
      </c>
      <c r="V239" s="11">
        <f>-PMT(AC239*C239,Inputs!$B$20-A239+1,S239)-X239</f>
        <v/>
      </c>
      <c r="W239" s="11">
        <f>IF(A239&lt;Inputs!$B$23-Inputs!$B$24,0,IF(A239&lt;Inputs!$B$22-Inputs!$B$24,S239*AC239/12,IF(ISERROR(-PMT(AC239/12,Inputs!$B$20+1-A239-Inputs!$B$24,S239)),0,-PMT(AC239/12,Inputs!$B$20+1-A239-Inputs!$B$24,S239)+IF(A239=Inputs!$B$21-Inputs!$B$24,AC239+PMT(AC239/12,Inputs!$B$20+1-A239-Inputs!$B$24,S239)+(S239*AC239/12),0))))</f>
        <v/>
      </c>
      <c r="X239" s="3">
        <f>S239*(AC239*C239)</f>
        <v/>
      </c>
      <c r="Y239" s="11">
        <f>W239-X239</f>
        <v/>
      </c>
      <c r="Z239" s="19">
        <f>VLOOKUP(A239,Curves!$B$20:'Curves'!$D$32,3)</f>
        <v/>
      </c>
      <c r="AA239" s="35">
        <f>MIN(S239,S239*(1-(1-Z239)^(1/12)))</f>
        <v/>
      </c>
      <c r="AB239" s="3">
        <f>(N239-P239)*IFERROR((1-U239/U238),0)</f>
        <v/>
      </c>
      <c r="AC239" s="36">
        <f>Inputs!$B$16</f>
        <v/>
      </c>
      <c r="AD239" s="3">
        <f>AC239*C239*(N239-P239)</f>
        <v/>
      </c>
      <c r="AE239" s="11">
        <f>X239+Y239+AA239+Q239</f>
        <v/>
      </c>
      <c r="AF239" s="11">
        <f>X239+V239+AA239+Q239</f>
        <v/>
      </c>
      <c r="AG239" s="19">
        <f>AE239/Inputs!$B$13</f>
        <v/>
      </c>
      <c r="AH239" s="35">
        <f>N239-AA239-AB239-P239</f>
        <v/>
      </c>
      <c r="AJ239" s="19">
        <f>AJ238/(1+(Inputs!$B$19)*C238)</f>
        <v/>
      </c>
      <c r="AK239" s="19">
        <f>AG239*AJ239</f>
        <v/>
      </c>
    </row>
    <row r="240" ht="13" customHeight="1" s="53">
      <c r="A240" s="3">
        <f>A239+1</f>
        <v/>
      </c>
      <c r="B240" s="37">
        <f>EDATE(B239, 1)</f>
        <v/>
      </c>
      <c r="C240" s="3">
        <f>C239</f>
        <v/>
      </c>
      <c r="F240" s="3">
        <f>K239</f>
        <v/>
      </c>
      <c r="G240" s="3">
        <f>IF(Inputs!$B$15="Fixed",G239, "Not Implemented Yet")</f>
        <v/>
      </c>
      <c r="H240" s="3">
        <f>IF(Inputs!$B$15="Fixed", IF(K239&gt;H239, -PMT(G240*C240, 360/Inputs!$D$6, Inputs!$B$13), 0), "NOT AVALABLE RN")</f>
        <v/>
      </c>
      <c r="I240" s="3">
        <f>C240*F240*G240</f>
        <v/>
      </c>
      <c r="J240" s="3">
        <f>H240-I240</f>
        <v/>
      </c>
      <c r="K240" s="3">
        <f>K239-J240</f>
        <v/>
      </c>
      <c r="N240" s="35">
        <f>AH239</f>
        <v/>
      </c>
      <c r="O240" s="19">
        <f>VLOOKUP(A240,Curves!$B$3:'Curves'!$D$15,3)/(VLOOKUP(A240,Curves!$B$3:'Curves'!$D$15,2)-(VLOOKUP(A240,Curves!$B$3:'Curves'!$D$15,1)-1))</f>
        <v/>
      </c>
      <c r="P240" s="35">
        <f>MIN(N240,(O240*Inputs!$B$35)*$N$5)</f>
        <v/>
      </c>
      <c r="Q240" s="3">
        <f>IF(ISERROR(Inputs!$B$32*OFFSET(P240,-Inputs!$B$33,0)),0,Inputs!$B$32*OFFSET(P240,-Inputs!$B$33,0))</f>
        <v/>
      </c>
      <c r="R240" s="3">
        <f>IF(ISERROR((1-Inputs!$B$32)*OFFSET(P240,-Inputs!$B$33,0)),0,(1-Inputs!$B$32)*OFFSET(P240,-Inputs!$B$33,0))</f>
        <v/>
      </c>
      <c r="S240" s="35">
        <f>N240-P240</f>
        <v/>
      </c>
      <c r="T240" s="19">
        <f>S240/Inputs!$B$13</f>
        <v/>
      </c>
      <c r="U240" s="19">
        <f>K240/$K$4</f>
        <v/>
      </c>
      <c r="V240" s="11">
        <f>-PMT(AC240*C240,Inputs!$B$20-A240+1,S240)-X240</f>
        <v/>
      </c>
      <c r="W240" s="11">
        <f>IF(A240&lt;Inputs!$B$23-Inputs!$B$24,0,IF(A240&lt;Inputs!$B$22-Inputs!$B$24,S240*AC240/12,IF(ISERROR(-PMT(AC240/12,Inputs!$B$20+1-A240-Inputs!$B$24,S240)),0,-PMT(AC240/12,Inputs!$B$20+1-A240-Inputs!$B$24,S240)+IF(A240=Inputs!$B$21-Inputs!$B$24,AC240+PMT(AC240/12,Inputs!$B$20+1-A240-Inputs!$B$24,S240)+(S240*AC240/12),0))))</f>
        <v/>
      </c>
      <c r="X240" s="3">
        <f>S240*(AC240*C240)</f>
        <v/>
      </c>
      <c r="Y240" s="11">
        <f>W240-X240</f>
        <v/>
      </c>
      <c r="Z240" s="19">
        <f>VLOOKUP(A240,Curves!$B$20:'Curves'!$D$32,3)</f>
        <v/>
      </c>
      <c r="AA240" s="35">
        <f>MIN(S240,S240*(1-(1-Z240)^(1/12)))</f>
        <v/>
      </c>
      <c r="AB240" s="3">
        <f>(N240-P240)*IFERROR((1-U240/U239),0)</f>
        <v/>
      </c>
      <c r="AC240" s="36">
        <f>Inputs!$B$16</f>
        <v/>
      </c>
      <c r="AD240" s="3">
        <f>AC240*C240*(N240-P240)</f>
        <v/>
      </c>
      <c r="AE240" s="11">
        <f>X240+Y240+AA240+Q240</f>
        <v/>
      </c>
      <c r="AF240" s="11">
        <f>X240+V240+AA240+Q240</f>
        <v/>
      </c>
      <c r="AG240" s="19">
        <f>AE240/Inputs!$B$13</f>
        <v/>
      </c>
      <c r="AH240" s="35">
        <f>N240-AA240-AB240-P240</f>
        <v/>
      </c>
      <c r="AJ240" s="19">
        <f>AJ239/(1+(Inputs!$B$19)*C239)</f>
        <v/>
      </c>
      <c r="AK240" s="19">
        <f>AG240*AJ240</f>
        <v/>
      </c>
    </row>
    <row r="241" ht="13" customHeight="1" s="53">
      <c r="A241" s="3">
        <f>A240+1</f>
        <v/>
      </c>
      <c r="B241" s="37">
        <f>EDATE(B240, 1)</f>
        <v/>
      </c>
      <c r="C241" s="3">
        <f>C240</f>
        <v/>
      </c>
      <c r="F241" s="3">
        <f>K240</f>
        <v/>
      </c>
      <c r="G241" s="3">
        <f>IF(Inputs!$B$15="Fixed",G240, "Not Implemented Yet")</f>
        <v/>
      </c>
      <c r="H241" s="3">
        <f>IF(Inputs!$B$15="Fixed", IF(K240&gt;H240, -PMT(G241*C241, 360/Inputs!$D$6, Inputs!$B$13), 0), "NOT AVALABLE RN")</f>
        <v/>
      </c>
      <c r="I241" s="3">
        <f>C241*F241*G241</f>
        <v/>
      </c>
      <c r="J241" s="3">
        <f>H241-I241</f>
        <v/>
      </c>
      <c r="K241" s="3">
        <f>K240-J241</f>
        <v/>
      </c>
      <c r="N241" s="35">
        <f>AH240</f>
        <v/>
      </c>
      <c r="O241" s="19">
        <f>VLOOKUP(A241,Curves!$B$3:'Curves'!$D$15,3)/(VLOOKUP(A241,Curves!$B$3:'Curves'!$D$15,2)-(VLOOKUP(A241,Curves!$B$3:'Curves'!$D$15,1)-1))</f>
        <v/>
      </c>
      <c r="P241" s="35">
        <f>MIN(N241,(O241*Inputs!$B$35)*$N$5)</f>
        <v/>
      </c>
      <c r="Q241" s="3">
        <f>IF(ISERROR(Inputs!$B$32*OFFSET(P241,-Inputs!$B$33,0)),0,Inputs!$B$32*OFFSET(P241,-Inputs!$B$33,0))</f>
        <v/>
      </c>
      <c r="R241" s="3">
        <f>IF(ISERROR((1-Inputs!$B$32)*OFFSET(P241,-Inputs!$B$33,0)),0,(1-Inputs!$B$32)*OFFSET(P241,-Inputs!$B$33,0))</f>
        <v/>
      </c>
      <c r="S241" s="35">
        <f>N241-P241</f>
        <v/>
      </c>
      <c r="T241" s="19">
        <f>S241/Inputs!$B$13</f>
        <v/>
      </c>
      <c r="U241" s="19">
        <f>K241/$K$4</f>
        <v/>
      </c>
      <c r="V241" s="11">
        <f>-PMT(AC241*C241,Inputs!$B$20-A241+1,S241)-X241</f>
        <v/>
      </c>
      <c r="W241" s="11">
        <f>IF(A241&lt;Inputs!$B$23-Inputs!$B$24,0,IF(A241&lt;Inputs!$B$22-Inputs!$B$24,S241*AC241/12,IF(ISERROR(-PMT(AC241/12,Inputs!$B$20+1-A241-Inputs!$B$24,S241)),0,-PMT(AC241/12,Inputs!$B$20+1-A241-Inputs!$B$24,S241)+IF(A241=Inputs!$B$21-Inputs!$B$24,AC241+PMT(AC241/12,Inputs!$B$20+1-A241-Inputs!$B$24,S241)+(S241*AC241/12),0))))</f>
        <v/>
      </c>
      <c r="X241" s="3">
        <f>S241*(AC241*C241)</f>
        <v/>
      </c>
      <c r="Y241" s="11">
        <f>W241-X241</f>
        <v/>
      </c>
      <c r="Z241" s="19">
        <f>VLOOKUP(A241,Curves!$B$20:'Curves'!$D$32,3)</f>
        <v/>
      </c>
      <c r="AA241" s="35">
        <f>MIN(S241,S241*(1-(1-Z241)^(1/12)))</f>
        <v/>
      </c>
      <c r="AB241" s="3">
        <f>(N241-P241)*IFERROR((1-U241/U240),0)</f>
        <v/>
      </c>
      <c r="AC241" s="36">
        <f>Inputs!$B$16</f>
        <v/>
      </c>
      <c r="AD241" s="3">
        <f>AC241*C241*(N241-P241)</f>
        <v/>
      </c>
      <c r="AE241" s="11">
        <f>X241+Y241+AA241+Q241</f>
        <v/>
      </c>
      <c r="AF241" s="11">
        <f>X241+V241+AA241+Q241</f>
        <v/>
      </c>
      <c r="AG241" s="19">
        <f>AE241/Inputs!$B$13</f>
        <v/>
      </c>
      <c r="AH241" s="35">
        <f>N241-AA241-AB241-P241</f>
        <v/>
      </c>
      <c r="AJ241" s="19">
        <f>AJ240/(1+(Inputs!$B$19)*C240)</f>
        <v/>
      </c>
      <c r="AK241" s="19">
        <f>AG241*AJ241</f>
        <v/>
      </c>
    </row>
    <row r="242" ht="13" customHeight="1" s="53">
      <c r="A242" s="3">
        <f>A241+1</f>
        <v/>
      </c>
      <c r="B242" s="37">
        <f>EDATE(B241, 1)</f>
        <v/>
      </c>
      <c r="C242" s="3">
        <f>C241</f>
        <v/>
      </c>
      <c r="F242" s="3">
        <f>K241</f>
        <v/>
      </c>
      <c r="G242" s="3">
        <f>IF(Inputs!$B$15="Fixed",G241, "Not Implemented Yet")</f>
        <v/>
      </c>
      <c r="H242" s="3">
        <f>IF(Inputs!$B$15="Fixed", IF(K241&gt;H241, -PMT(G242*C242, 360/Inputs!$D$6, Inputs!$B$13), 0), "NOT AVALABLE RN")</f>
        <v/>
      </c>
      <c r="I242" s="3">
        <f>C242*F242*G242</f>
        <v/>
      </c>
      <c r="J242" s="3">
        <f>H242-I242</f>
        <v/>
      </c>
      <c r="K242" s="3">
        <f>K241-J242</f>
        <v/>
      </c>
      <c r="N242" s="35">
        <f>AH241</f>
        <v/>
      </c>
      <c r="O242" s="19">
        <f>VLOOKUP(A242,Curves!$B$3:'Curves'!$D$15,3)/(VLOOKUP(A242,Curves!$B$3:'Curves'!$D$15,2)-(VLOOKUP(A242,Curves!$B$3:'Curves'!$D$15,1)-1))</f>
        <v/>
      </c>
      <c r="P242" s="35">
        <f>MIN(N242,(O242*Inputs!$B$35)*$N$5)</f>
        <v/>
      </c>
      <c r="Q242" s="3">
        <f>IF(ISERROR(Inputs!$B$32*OFFSET(P242,-Inputs!$B$33,0)),0,Inputs!$B$32*OFFSET(P242,-Inputs!$B$33,0))</f>
        <v/>
      </c>
      <c r="R242" s="3">
        <f>IF(ISERROR((1-Inputs!$B$32)*OFFSET(P242,-Inputs!$B$33,0)),0,(1-Inputs!$B$32)*OFFSET(P242,-Inputs!$B$33,0))</f>
        <v/>
      </c>
      <c r="S242" s="35">
        <f>N242-P242</f>
        <v/>
      </c>
      <c r="T242" s="19">
        <f>S242/Inputs!$B$13</f>
        <v/>
      </c>
      <c r="U242" s="19">
        <f>K242/$K$4</f>
        <v/>
      </c>
      <c r="V242" s="11">
        <f>-PMT(AC242*C242,Inputs!$B$20-A242+1,S242)-X242</f>
        <v/>
      </c>
      <c r="W242" s="11">
        <f>IF(A242&lt;Inputs!$B$23-Inputs!$B$24,0,IF(A242&lt;Inputs!$B$22-Inputs!$B$24,S242*AC242/12,IF(ISERROR(-PMT(AC242/12,Inputs!$B$20+1-A242-Inputs!$B$24,S242)),0,-PMT(AC242/12,Inputs!$B$20+1-A242-Inputs!$B$24,S242)+IF(A242=Inputs!$B$21-Inputs!$B$24,AC242+PMT(AC242/12,Inputs!$B$20+1-A242-Inputs!$B$24,S242)+(S242*AC242/12),0))))</f>
        <v/>
      </c>
      <c r="X242" s="3">
        <f>S242*(AC242*C242)</f>
        <v/>
      </c>
      <c r="Y242" s="11">
        <f>W242-X242</f>
        <v/>
      </c>
      <c r="Z242" s="19">
        <f>VLOOKUP(A242,Curves!$B$20:'Curves'!$D$32,3)</f>
        <v/>
      </c>
      <c r="AA242" s="35">
        <f>MIN(S242,S242*(1-(1-Z242)^(1/12)))</f>
        <v/>
      </c>
      <c r="AB242" s="3">
        <f>(N242-P242)*IFERROR((1-U242/U241),0)</f>
        <v/>
      </c>
      <c r="AC242" s="36">
        <f>Inputs!$B$16</f>
        <v/>
      </c>
      <c r="AD242" s="3">
        <f>AC242*C242*(N242-P242)</f>
        <v/>
      </c>
      <c r="AE242" s="11">
        <f>X242+Y242+AA242+Q242</f>
        <v/>
      </c>
      <c r="AF242" s="11">
        <f>X242+V242+AA242+Q242</f>
        <v/>
      </c>
      <c r="AG242" s="19">
        <f>AE242/Inputs!$B$13</f>
        <v/>
      </c>
      <c r="AH242" s="35">
        <f>N242-AA242-AB242-P242</f>
        <v/>
      </c>
      <c r="AJ242" s="19">
        <f>AJ241/(1+(Inputs!$B$19)*C241)</f>
        <v/>
      </c>
      <c r="AK242" s="19">
        <f>AG242*AJ242</f>
        <v/>
      </c>
    </row>
    <row r="243" ht="13" customHeight="1" s="53">
      <c r="A243" s="3">
        <f>A242+1</f>
        <v/>
      </c>
      <c r="B243" s="37">
        <f>EDATE(B242, 1)</f>
        <v/>
      </c>
      <c r="C243" s="3">
        <f>C242</f>
        <v/>
      </c>
      <c r="F243" s="3">
        <f>K242</f>
        <v/>
      </c>
      <c r="G243" s="3">
        <f>IF(Inputs!$B$15="Fixed",G242, "Not Implemented Yet")</f>
        <v/>
      </c>
      <c r="H243" s="3">
        <f>IF(Inputs!$B$15="Fixed", IF(K242&gt;H242, -PMT(G243*C243, 360/Inputs!$D$6, Inputs!$B$13), 0), "NOT AVALABLE RN")</f>
        <v/>
      </c>
      <c r="I243" s="3">
        <f>C243*F243*G243</f>
        <v/>
      </c>
      <c r="J243" s="3">
        <f>H243-I243</f>
        <v/>
      </c>
      <c r="K243" s="3">
        <f>K242-J243</f>
        <v/>
      </c>
      <c r="N243" s="35">
        <f>AH242</f>
        <v/>
      </c>
      <c r="O243" s="19">
        <f>VLOOKUP(A243,Curves!$B$3:'Curves'!$D$15,3)/(VLOOKUP(A243,Curves!$B$3:'Curves'!$D$15,2)-(VLOOKUP(A243,Curves!$B$3:'Curves'!$D$15,1)-1))</f>
        <v/>
      </c>
      <c r="P243" s="35">
        <f>MIN(N243,(O243*Inputs!$B$35)*$N$5)</f>
        <v/>
      </c>
      <c r="Q243" s="3">
        <f>IF(ISERROR(Inputs!$B$32*OFFSET(P243,-Inputs!$B$33,0)),0,Inputs!$B$32*OFFSET(P243,-Inputs!$B$33,0))</f>
        <v/>
      </c>
      <c r="R243" s="3">
        <f>IF(ISERROR((1-Inputs!$B$32)*OFFSET(P243,-Inputs!$B$33,0)),0,(1-Inputs!$B$32)*OFFSET(P243,-Inputs!$B$33,0))</f>
        <v/>
      </c>
      <c r="S243" s="35">
        <f>N243-P243</f>
        <v/>
      </c>
      <c r="T243" s="19">
        <f>S243/Inputs!$B$13</f>
        <v/>
      </c>
      <c r="U243" s="19">
        <f>K243/$K$4</f>
        <v/>
      </c>
      <c r="V243" s="11">
        <f>-PMT(AC243*C243,Inputs!$B$20-A243+1,S243)-X243</f>
        <v/>
      </c>
      <c r="W243" s="11">
        <f>IF(A243&lt;Inputs!$B$23-Inputs!$B$24,0,IF(A243&lt;Inputs!$B$22-Inputs!$B$24,S243*AC243/12,IF(ISERROR(-PMT(AC243/12,Inputs!$B$20+1-A243-Inputs!$B$24,S243)),0,-PMT(AC243/12,Inputs!$B$20+1-A243-Inputs!$B$24,S243)+IF(A243=Inputs!$B$21-Inputs!$B$24,AC243+PMT(AC243/12,Inputs!$B$20+1-A243-Inputs!$B$24,S243)+(S243*AC243/12),0))))</f>
        <v/>
      </c>
      <c r="X243" s="3">
        <f>S243*(AC243*C243)</f>
        <v/>
      </c>
      <c r="Y243" s="11">
        <f>W243-X243</f>
        <v/>
      </c>
      <c r="Z243" s="19">
        <f>VLOOKUP(A243,Curves!$B$20:'Curves'!$D$32,3)</f>
        <v/>
      </c>
      <c r="AA243" s="35">
        <f>MIN(S243,S243*(1-(1-Z243)^(1/12)))</f>
        <v/>
      </c>
      <c r="AB243" s="3">
        <f>(N243-P243)*IFERROR((1-U243/U242),0)</f>
        <v/>
      </c>
      <c r="AC243" s="36">
        <f>Inputs!$B$16</f>
        <v/>
      </c>
      <c r="AD243" s="3">
        <f>AC243*C243*(N243-P243)</f>
        <v/>
      </c>
      <c r="AE243" s="11">
        <f>X243+Y243+AA243+Q243</f>
        <v/>
      </c>
      <c r="AF243" s="11">
        <f>X243+V243+AA243+Q243</f>
        <v/>
      </c>
      <c r="AG243" s="19">
        <f>AE243/Inputs!$B$13</f>
        <v/>
      </c>
      <c r="AH243" s="35">
        <f>N243-AA243-AB243-P243</f>
        <v/>
      </c>
      <c r="AJ243" s="19">
        <f>AJ242/(1+(Inputs!$B$19)*C242)</f>
        <v/>
      </c>
      <c r="AK243" s="19">
        <f>AG243*AJ243</f>
        <v/>
      </c>
    </row>
    <row r="244" ht="13" customHeight="1" s="53">
      <c r="A244" s="3">
        <f>A243+1</f>
        <v/>
      </c>
      <c r="B244" s="37">
        <f>EDATE(B243, 1)</f>
        <v/>
      </c>
      <c r="C244" s="3">
        <f>C243</f>
        <v/>
      </c>
      <c r="F244" s="3">
        <f>K243</f>
        <v/>
      </c>
      <c r="G244" s="3">
        <f>IF(Inputs!$B$15="Fixed",G243, "Not Implemented Yet")</f>
        <v/>
      </c>
      <c r="H244" s="3">
        <f>IF(Inputs!$B$15="Fixed", IF(K243&gt;H243, -PMT(G244*C244, 360/Inputs!$D$6, Inputs!$B$13), 0), "NOT AVALABLE RN")</f>
        <v/>
      </c>
      <c r="I244" s="3">
        <f>C244*F244*G244</f>
        <v/>
      </c>
      <c r="J244" s="3">
        <f>H244-I244</f>
        <v/>
      </c>
      <c r="K244" s="3">
        <f>K243-J244</f>
        <v/>
      </c>
      <c r="N244" s="35">
        <f>AH243</f>
        <v/>
      </c>
      <c r="O244" s="19">
        <f>VLOOKUP(A244,Curves!$B$3:'Curves'!$D$15,3)/(VLOOKUP(A244,Curves!$B$3:'Curves'!$D$15,2)-(VLOOKUP(A244,Curves!$B$3:'Curves'!$D$15,1)-1))</f>
        <v/>
      </c>
      <c r="P244" s="35">
        <f>MIN(N244,(O244*Inputs!$B$35)*$N$5)</f>
        <v/>
      </c>
      <c r="Q244" s="3">
        <f>IF(ISERROR(Inputs!$B$32*OFFSET(P244,-Inputs!$B$33,0)),0,Inputs!$B$32*OFFSET(P244,-Inputs!$B$33,0))</f>
        <v/>
      </c>
      <c r="R244" s="3">
        <f>IF(ISERROR((1-Inputs!$B$32)*OFFSET(P244,-Inputs!$B$33,0)),0,(1-Inputs!$B$32)*OFFSET(P244,-Inputs!$B$33,0))</f>
        <v/>
      </c>
      <c r="S244" s="35">
        <f>N244-P244</f>
        <v/>
      </c>
      <c r="T244" s="19">
        <f>S244/Inputs!$B$13</f>
        <v/>
      </c>
      <c r="U244" s="19">
        <f>K244/$K$4</f>
        <v/>
      </c>
      <c r="V244" s="11">
        <f>-PMT(AC244*C244,Inputs!$B$20-A244+1,S244)-X244</f>
        <v/>
      </c>
      <c r="W244" s="11">
        <f>IF(A244&lt;Inputs!$B$23-Inputs!$B$24,0,IF(A244&lt;Inputs!$B$22-Inputs!$B$24,S244*AC244/12,IF(ISERROR(-PMT(AC244/12,Inputs!$B$20+1-A244-Inputs!$B$24,S244)),0,-PMT(AC244/12,Inputs!$B$20+1-A244-Inputs!$B$24,S244)+IF(A244=Inputs!$B$21-Inputs!$B$24,AC244+PMT(AC244/12,Inputs!$B$20+1-A244-Inputs!$B$24,S244)+(S244*AC244/12),0))))</f>
        <v/>
      </c>
      <c r="X244" s="3">
        <f>S244*(AC244*C244)</f>
        <v/>
      </c>
      <c r="Y244" s="11">
        <f>W244-X244</f>
        <v/>
      </c>
      <c r="Z244" s="19">
        <f>VLOOKUP(A244,Curves!$B$20:'Curves'!$D$32,3)</f>
        <v/>
      </c>
      <c r="AA244" s="35">
        <f>MIN(S244,S244*(1-(1-Z244)^(1/12)))</f>
        <v/>
      </c>
      <c r="AB244" s="3">
        <f>(N244-P244)*IFERROR((1-U244/U243),0)</f>
        <v/>
      </c>
      <c r="AC244" s="36">
        <f>Inputs!$B$16</f>
        <v/>
      </c>
      <c r="AD244" s="3">
        <f>AC244*C244*(N244-P244)</f>
        <v/>
      </c>
      <c r="AE244" s="11">
        <f>X244+Y244+AA244+Q244</f>
        <v/>
      </c>
      <c r="AF244" s="11">
        <f>X244+V244+AA244+Q244</f>
        <v/>
      </c>
      <c r="AG244" s="19">
        <f>AE244/Inputs!$B$13</f>
        <v/>
      </c>
      <c r="AH244" s="35">
        <f>N244-AA244-AB244-P244</f>
        <v/>
      </c>
      <c r="AJ244" s="19">
        <f>AJ243/(1+(Inputs!$B$19)*C243)</f>
        <v/>
      </c>
      <c r="AK244" s="19">
        <f>AG244*AJ244</f>
        <v/>
      </c>
    </row>
    <row r="245" ht="13" customHeight="1" s="53">
      <c r="A245" s="3">
        <f>A244+1</f>
        <v/>
      </c>
      <c r="B245" s="37">
        <f>EDATE(B244, 1)</f>
        <v/>
      </c>
      <c r="C245" s="3">
        <f>C244</f>
        <v/>
      </c>
      <c r="F245" s="3">
        <f>K244</f>
        <v/>
      </c>
      <c r="G245" s="3">
        <f>IF(Inputs!$B$15="Fixed",G244, "Not Implemented Yet")</f>
        <v/>
      </c>
      <c r="H245" s="3">
        <f>IF(Inputs!$B$15="Fixed", IF(K244&gt;H244, -PMT(G245*C245, 360/Inputs!$D$6, Inputs!$B$13), 0), "NOT AVALABLE RN")</f>
        <v/>
      </c>
      <c r="I245" s="3">
        <f>C245*F245*G245</f>
        <v/>
      </c>
      <c r="J245" s="3">
        <f>H245-I245</f>
        <v/>
      </c>
      <c r="K245" s="3">
        <f>K244-J245</f>
        <v/>
      </c>
      <c r="N245" s="35">
        <f>AH244</f>
        <v/>
      </c>
      <c r="O245" s="19">
        <f>VLOOKUP(A245,Curves!$B$3:'Curves'!$D$15,3)/(VLOOKUP(A245,Curves!$B$3:'Curves'!$D$15,2)-(VLOOKUP(A245,Curves!$B$3:'Curves'!$D$15,1)-1))</f>
        <v/>
      </c>
      <c r="P245" s="35">
        <f>MIN(N245,(O245*Inputs!$B$35)*$N$5)</f>
        <v/>
      </c>
      <c r="Q245" s="3">
        <f>IF(ISERROR(Inputs!$B$32*OFFSET(P245,-Inputs!$B$33,0)),0,Inputs!$B$32*OFFSET(P245,-Inputs!$B$33,0))</f>
        <v/>
      </c>
      <c r="R245" s="3">
        <f>IF(ISERROR((1-Inputs!$B$32)*OFFSET(P245,-Inputs!$B$33,0)),0,(1-Inputs!$B$32)*OFFSET(P245,-Inputs!$B$33,0))</f>
        <v/>
      </c>
      <c r="S245" s="35">
        <f>N245-P245</f>
        <v/>
      </c>
      <c r="T245" s="19">
        <f>S245/Inputs!$B$13</f>
        <v/>
      </c>
      <c r="U245" s="19">
        <f>K245/$K$4</f>
        <v/>
      </c>
      <c r="V245" s="11">
        <f>-PMT(AC245*C245,Inputs!$B$20-A245+1,S245)-X245</f>
        <v/>
      </c>
      <c r="W245" s="11">
        <f>IF(A245&lt;Inputs!$B$23-Inputs!$B$24,0,IF(A245&lt;Inputs!$B$22-Inputs!$B$24,S245*AC245/12,IF(ISERROR(-PMT(AC245/12,Inputs!$B$20+1-A245-Inputs!$B$24,S245)),0,-PMT(AC245/12,Inputs!$B$20+1-A245-Inputs!$B$24,S245)+IF(A245=Inputs!$B$21-Inputs!$B$24,AC245+PMT(AC245/12,Inputs!$B$20+1-A245-Inputs!$B$24,S245)+(S245*AC245/12),0))))</f>
        <v/>
      </c>
      <c r="X245" s="3">
        <f>S245*(AC245*C245)</f>
        <v/>
      </c>
      <c r="Y245" s="11">
        <f>W245-X245</f>
        <v/>
      </c>
      <c r="Z245" s="19">
        <f>VLOOKUP(A245,Curves!$B$20:'Curves'!$D$32,3)</f>
        <v/>
      </c>
      <c r="AA245" s="35">
        <f>MIN(S245,S245*(1-(1-Z245)^(1/12)))</f>
        <v/>
      </c>
      <c r="AB245" s="3">
        <f>(N245-P245)*IFERROR((1-U245/U244),0)</f>
        <v/>
      </c>
      <c r="AC245" s="36">
        <f>Inputs!$B$16</f>
        <v/>
      </c>
      <c r="AD245" s="3">
        <f>AC245*C245*(N245-P245)</f>
        <v/>
      </c>
      <c r="AE245" s="11">
        <f>X245+Y245+AA245+Q245</f>
        <v/>
      </c>
      <c r="AF245" s="11">
        <f>X245+V245+AA245+Q245</f>
        <v/>
      </c>
      <c r="AG245" s="19">
        <f>AE245/Inputs!$B$13</f>
        <v/>
      </c>
      <c r="AH245" s="35">
        <f>N245-AA245-AB245-P245</f>
        <v/>
      </c>
      <c r="AJ245" s="19">
        <f>AJ244/(1+(Inputs!$B$19)*C244)</f>
        <v/>
      </c>
      <c r="AK245" s="19">
        <f>AG245*AJ245</f>
        <v/>
      </c>
    </row>
    <row r="246" ht="13" customHeight="1" s="53">
      <c r="A246" s="3">
        <f>A245+1</f>
        <v/>
      </c>
      <c r="B246" s="37">
        <f>EDATE(B245, 1)</f>
        <v/>
      </c>
      <c r="C246" s="3">
        <f>C245</f>
        <v/>
      </c>
      <c r="F246" s="3">
        <f>K245</f>
        <v/>
      </c>
      <c r="G246" s="3">
        <f>IF(Inputs!$B$15="Fixed",G245, "Not Implemented Yet")</f>
        <v/>
      </c>
      <c r="H246" s="3">
        <f>IF(Inputs!$B$15="Fixed", IF(K245&gt;H245, -PMT(G246*C246, 360/Inputs!$D$6, Inputs!$B$13), 0), "NOT AVALABLE RN")</f>
        <v/>
      </c>
      <c r="I246" s="3">
        <f>C246*F246*G246</f>
        <v/>
      </c>
      <c r="J246" s="3">
        <f>H246-I246</f>
        <v/>
      </c>
      <c r="K246" s="3">
        <f>K245-J246</f>
        <v/>
      </c>
      <c r="N246" s="35">
        <f>AH245</f>
        <v/>
      </c>
      <c r="O246" s="19">
        <f>VLOOKUP(A246,Curves!$B$3:'Curves'!$D$15,3)/(VLOOKUP(A246,Curves!$B$3:'Curves'!$D$15,2)-(VLOOKUP(A246,Curves!$B$3:'Curves'!$D$15,1)-1))</f>
        <v/>
      </c>
      <c r="P246" s="35">
        <f>MIN(N246,(O246*Inputs!$B$35)*$N$5)</f>
        <v/>
      </c>
      <c r="Q246" s="3">
        <f>IF(ISERROR(Inputs!$B$32*OFFSET(P246,-Inputs!$B$33,0)),0,Inputs!$B$32*OFFSET(P246,-Inputs!$B$33,0))</f>
        <v/>
      </c>
      <c r="R246" s="3">
        <f>IF(ISERROR((1-Inputs!$B$32)*OFFSET(P246,-Inputs!$B$33,0)),0,(1-Inputs!$B$32)*OFFSET(P246,-Inputs!$B$33,0))</f>
        <v/>
      </c>
      <c r="S246" s="35">
        <f>N246-P246</f>
        <v/>
      </c>
      <c r="T246" s="19">
        <f>S246/Inputs!$B$13</f>
        <v/>
      </c>
      <c r="U246" s="19">
        <f>K246/$K$4</f>
        <v/>
      </c>
      <c r="V246" s="11">
        <f>-PMT(AC246*C246,Inputs!$B$20-A246+1,S246)-X246</f>
        <v/>
      </c>
      <c r="W246" s="11">
        <f>IF(A246&lt;Inputs!$B$23-Inputs!$B$24,0,IF(A246&lt;Inputs!$B$22-Inputs!$B$24,S246*AC246/12,IF(ISERROR(-PMT(AC246/12,Inputs!$B$20+1-A246-Inputs!$B$24,S246)),0,-PMT(AC246/12,Inputs!$B$20+1-A246-Inputs!$B$24,S246)+IF(A246=Inputs!$B$21-Inputs!$B$24,AC246+PMT(AC246/12,Inputs!$B$20+1-A246-Inputs!$B$24,S246)+(S246*AC246/12),0))))</f>
        <v/>
      </c>
      <c r="X246" s="3">
        <f>S246*(AC246*C246)</f>
        <v/>
      </c>
      <c r="Y246" s="11">
        <f>W246-X246</f>
        <v/>
      </c>
      <c r="Z246" s="19">
        <f>VLOOKUP(A246,Curves!$B$20:'Curves'!$D$32,3)</f>
        <v/>
      </c>
      <c r="AA246" s="35">
        <f>MIN(S246,S246*(1-(1-Z246)^(1/12)))</f>
        <v/>
      </c>
      <c r="AB246" s="3">
        <f>(N246-P246)*IFERROR((1-U246/U245),0)</f>
        <v/>
      </c>
      <c r="AC246" s="36">
        <f>Inputs!$B$16</f>
        <v/>
      </c>
      <c r="AD246" s="3">
        <f>AC246*C246*(N246-P246)</f>
        <v/>
      </c>
      <c r="AE246" s="11">
        <f>X246+Y246+AA246+Q246</f>
        <v/>
      </c>
      <c r="AF246" s="11">
        <f>X246+V246+AA246+Q246</f>
        <v/>
      </c>
      <c r="AG246" s="19">
        <f>AE246/Inputs!$B$13</f>
        <v/>
      </c>
      <c r="AH246" s="35">
        <f>N246-AA246-AB246-P246</f>
        <v/>
      </c>
      <c r="AJ246" s="19">
        <f>AJ245/(1+(Inputs!$B$19)*C245)</f>
        <v/>
      </c>
      <c r="AK246" s="19">
        <f>AG246*AJ246</f>
        <v/>
      </c>
    </row>
    <row r="247" ht="13" customHeight="1" s="53">
      <c r="A247" s="3">
        <f>A246+1</f>
        <v/>
      </c>
      <c r="B247" s="37">
        <f>EDATE(B246, 1)</f>
        <v/>
      </c>
      <c r="C247" s="3">
        <f>C246</f>
        <v/>
      </c>
      <c r="F247" s="3">
        <f>K246</f>
        <v/>
      </c>
      <c r="G247" s="3">
        <f>IF(Inputs!$B$15="Fixed",G246, "Not Implemented Yet")</f>
        <v/>
      </c>
      <c r="H247" s="3">
        <f>IF(Inputs!$B$15="Fixed", IF(K246&gt;H246, -PMT(G247*C247, 360/Inputs!$D$6, Inputs!$B$13), 0), "NOT AVALABLE RN")</f>
        <v/>
      </c>
      <c r="I247" s="3">
        <f>C247*F247*G247</f>
        <v/>
      </c>
      <c r="J247" s="3">
        <f>H247-I247</f>
        <v/>
      </c>
      <c r="K247" s="3">
        <f>K246-J247</f>
        <v/>
      </c>
      <c r="N247" s="35">
        <f>AH246</f>
        <v/>
      </c>
      <c r="O247" s="19">
        <f>VLOOKUP(A247,Curves!$B$3:'Curves'!$D$15,3)/(VLOOKUP(A247,Curves!$B$3:'Curves'!$D$15,2)-(VLOOKUP(A247,Curves!$B$3:'Curves'!$D$15,1)-1))</f>
        <v/>
      </c>
      <c r="P247" s="35">
        <f>MIN(N247,(O247*Inputs!$B$35)*$N$5)</f>
        <v/>
      </c>
      <c r="Q247" s="3">
        <f>IF(ISERROR(Inputs!$B$32*OFFSET(P247,-Inputs!$B$33,0)),0,Inputs!$B$32*OFFSET(P247,-Inputs!$B$33,0))</f>
        <v/>
      </c>
      <c r="R247" s="3">
        <f>IF(ISERROR((1-Inputs!$B$32)*OFFSET(P247,-Inputs!$B$33,0)),0,(1-Inputs!$B$32)*OFFSET(P247,-Inputs!$B$33,0))</f>
        <v/>
      </c>
      <c r="S247" s="35">
        <f>N247-P247</f>
        <v/>
      </c>
      <c r="T247" s="19">
        <f>S247/Inputs!$B$13</f>
        <v/>
      </c>
      <c r="U247" s="19">
        <f>K247/$K$4</f>
        <v/>
      </c>
      <c r="V247" s="11">
        <f>-PMT(AC247*C247,Inputs!$B$20-A247+1,S247)-X247</f>
        <v/>
      </c>
      <c r="W247" s="11">
        <f>IF(A247&lt;Inputs!$B$23-Inputs!$B$24,0,IF(A247&lt;Inputs!$B$22-Inputs!$B$24,S247*AC247/12,IF(ISERROR(-PMT(AC247/12,Inputs!$B$20+1-A247-Inputs!$B$24,S247)),0,-PMT(AC247/12,Inputs!$B$20+1-A247-Inputs!$B$24,S247)+IF(A247=Inputs!$B$21-Inputs!$B$24,AC247+PMT(AC247/12,Inputs!$B$20+1-A247-Inputs!$B$24,S247)+(S247*AC247/12),0))))</f>
        <v/>
      </c>
      <c r="X247" s="3">
        <f>S247*(AC247*C247)</f>
        <v/>
      </c>
      <c r="Y247" s="11">
        <f>W247-X247</f>
        <v/>
      </c>
      <c r="Z247" s="19">
        <f>VLOOKUP(A247,Curves!$B$20:'Curves'!$D$32,3)</f>
        <v/>
      </c>
      <c r="AA247" s="35">
        <f>MIN(S247,S247*(1-(1-Z247)^(1/12)))</f>
        <v/>
      </c>
      <c r="AB247" s="3">
        <f>(N247-P247)*IFERROR((1-U247/U246),0)</f>
        <v/>
      </c>
      <c r="AC247" s="36">
        <f>Inputs!$B$16</f>
        <v/>
      </c>
      <c r="AD247" s="3">
        <f>AC247*C247*(N247-P247)</f>
        <v/>
      </c>
      <c r="AE247" s="11">
        <f>X247+Y247+AA247+Q247</f>
        <v/>
      </c>
      <c r="AF247" s="11">
        <f>X247+V247+AA247+Q247</f>
        <v/>
      </c>
      <c r="AG247" s="19">
        <f>AE247/Inputs!$B$13</f>
        <v/>
      </c>
      <c r="AH247" s="35">
        <f>N247-AA247-AB247-P247</f>
        <v/>
      </c>
      <c r="AJ247" s="19">
        <f>AJ246/(1+(Inputs!$B$19)*C246)</f>
        <v/>
      </c>
      <c r="AK247" s="19">
        <f>AG247*AJ247</f>
        <v/>
      </c>
    </row>
    <row r="248" ht="13" customHeight="1" s="53">
      <c r="A248" s="3">
        <f>A247+1</f>
        <v/>
      </c>
      <c r="B248" s="37">
        <f>EDATE(B247, 1)</f>
        <v/>
      </c>
      <c r="C248" s="3">
        <f>C247</f>
        <v/>
      </c>
      <c r="F248" s="3">
        <f>K247</f>
        <v/>
      </c>
      <c r="G248" s="3">
        <f>IF(Inputs!$B$15="Fixed",G247, "Not Implemented Yet")</f>
        <v/>
      </c>
      <c r="H248" s="3">
        <f>IF(Inputs!$B$15="Fixed", IF(K247&gt;H247, -PMT(G248*C248, 360/Inputs!$D$6, Inputs!$B$13), 0), "NOT AVALABLE RN")</f>
        <v/>
      </c>
      <c r="I248" s="3">
        <f>C248*F248*G248</f>
        <v/>
      </c>
      <c r="J248" s="3">
        <f>H248-I248</f>
        <v/>
      </c>
      <c r="K248" s="3">
        <f>K247-J248</f>
        <v/>
      </c>
      <c r="N248" s="35">
        <f>AH247</f>
        <v/>
      </c>
      <c r="O248" s="19">
        <f>VLOOKUP(A248,Curves!$B$3:'Curves'!$D$15,3)/(VLOOKUP(A248,Curves!$B$3:'Curves'!$D$15,2)-(VLOOKUP(A248,Curves!$B$3:'Curves'!$D$15,1)-1))</f>
        <v/>
      </c>
      <c r="P248" s="35">
        <f>MIN(N248,(O248*Inputs!$B$35)*$N$5)</f>
        <v/>
      </c>
      <c r="Q248" s="3">
        <f>IF(ISERROR(Inputs!$B$32*OFFSET(P248,-Inputs!$B$33,0)),0,Inputs!$B$32*OFFSET(P248,-Inputs!$B$33,0))</f>
        <v/>
      </c>
      <c r="R248" s="3">
        <f>IF(ISERROR((1-Inputs!$B$32)*OFFSET(P248,-Inputs!$B$33,0)),0,(1-Inputs!$B$32)*OFFSET(P248,-Inputs!$B$33,0))</f>
        <v/>
      </c>
      <c r="S248" s="35">
        <f>N248-P248</f>
        <v/>
      </c>
      <c r="T248" s="19">
        <f>S248/Inputs!$B$13</f>
        <v/>
      </c>
      <c r="U248" s="19">
        <f>K248/$K$4</f>
        <v/>
      </c>
      <c r="V248" s="11">
        <f>-PMT(AC248*C248,Inputs!$B$20-A248+1,S248)-X248</f>
        <v/>
      </c>
      <c r="W248" s="11">
        <f>IF(A248&lt;Inputs!$B$23-Inputs!$B$24,0,IF(A248&lt;Inputs!$B$22-Inputs!$B$24,S248*AC248/12,IF(ISERROR(-PMT(AC248/12,Inputs!$B$20+1-A248-Inputs!$B$24,S248)),0,-PMT(AC248/12,Inputs!$B$20+1-A248-Inputs!$B$24,S248)+IF(A248=Inputs!$B$21-Inputs!$B$24,AC248+PMT(AC248/12,Inputs!$B$20+1-A248-Inputs!$B$24,S248)+(S248*AC248/12),0))))</f>
        <v/>
      </c>
      <c r="X248" s="3">
        <f>S248*(AC248*C248)</f>
        <v/>
      </c>
      <c r="Y248" s="11">
        <f>W248-X248</f>
        <v/>
      </c>
      <c r="Z248" s="19">
        <f>VLOOKUP(A248,Curves!$B$20:'Curves'!$D$32,3)</f>
        <v/>
      </c>
      <c r="AA248" s="35">
        <f>MIN(S248,S248*(1-(1-Z248)^(1/12)))</f>
        <v/>
      </c>
      <c r="AB248" s="3">
        <f>(N248-P248)*IFERROR((1-U248/U247),0)</f>
        <v/>
      </c>
      <c r="AC248" s="36">
        <f>Inputs!$B$16</f>
        <v/>
      </c>
      <c r="AD248" s="3">
        <f>AC248*C248*(N248-P248)</f>
        <v/>
      </c>
      <c r="AE248" s="11">
        <f>X248+Y248+AA248+Q248</f>
        <v/>
      </c>
      <c r="AF248" s="11">
        <f>X248+V248+AA248+Q248</f>
        <v/>
      </c>
      <c r="AG248" s="19">
        <f>AE248/Inputs!$B$13</f>
        <v/>
      </c>
      <c r="AH248" s="35">
        <f>N248-AA248-AB248-P248</f>
        <v/>
      </c>
      <c r="AJ248" s="19">
        <f>AJ247/(1+(Inputs!$B$19)*C247)</f>
        <v/>
      </c>
      <c r="AK248" s="19">
        <f>AG248*AJ248</f>
        <v/>
      </c>
    </row>
    <row r="249" ht="13" customHeight="1" s="53">
      <c r="A249" s="3">
        <f>A248+1</f>
        <v/>
      </c>
      <c r="B249" s="37">
        <f>EDATE(B248, 1)</f>
        <v/>
      </c>
      <c r="C249" s="3">
        <f>C248</f>
        <v/>
      </c>
      <c r="F249" s="3">
        <f>K248</f>
        <v/>
      </c>
      <c r="G249" s="3">
        <f>IF(Inputs!$B$15="Fixed",G248, "Not Implemented Yet")</f>
        <v/>
      </c>
      <c r="H249" s="3">
        <f>IF(Inputs!$B$15="Fixed", IF(K248&gt;H248, -PMT(G249*C249, 360/Inputs!$D$6, Inputs!$B$13), 0), "NOT AVALABLE RN")</f>
        <v/>
      </c>
      <c r="I249" s="3">
        <f>C249*F249*G249</f>
        <v/>
      </c>
      <c r="J249" s="3">
        <f>H249-I249</f>
        <v/>
      </c>
      <c r="K249" s="3">
        <f>K248-J249</f>
        <v/>
      </c>
      <c r="N249" s="35">
        <f>AH248</f>
        <v/>
      </c>
      <c r="O249" s="19">
        <f>VLOOKUP(A249,Curves!$B$3:'Curves'!$D$15,3)/(VLOOKUP(A249,Curves!$B$3:'Curves'!$D$15,2)-(VLOOKUP(A249,Curves!$B$3:'Curves'!$D$15,1)-1))</f>
        <v/>
      </c>
      <c r="P249" s="35">
        <f>MIN(N249,(O249*Inputs!$B$35)*$N$5)</f>
        <v/>
      </c>
      <c r="Q249" s="3">
        <f>IF(ISERROR(Inputs!$B$32*OFFSET(P249,-Inputs!$B$33,0)),0,Inputs!$B$32*OFFSET(P249,-Inputs!$B$33,0))</f>
        <v/>
      </c>
      <c r="R249" s="3">
        <f>IF(ISERROR((1-Inputs!$B$32)*OFFSET(P249,-Inputs!$B$33,0)),0,(1-Inputs!$B$32)*OFFSET(P249,-Inputs!$B$33,0))</f>
        <v/>
      </c>
      <c r="S249" s="35">
        <f>N249-P249</f>
        <v/>
      </c>
      <c r="T249" s="19">
        <f>S249/Inputs!$B$13</f>
        <v/>
      </c>
      <c r="U249" s="19">
        <f>K249/$K$4</f>
        <v/>
      </c>
      <c r="V249" s="11">
        <f>-PMT(AC249*C249,Inputs!$B$20-A249+1,S249)-X249</f>
        <v/>
      </c>
      <c r="W249" s="11">
        <f>IF(A249&lt;Inputs!$B$23-Inputs!$B$24,0,IF(A249&lt;Inputs!$B$22-Inputs!$B$24,S249*AC249/12,IF(ISERROR(-PMT(AC249/12,Inputs!$B$20+1-A249-Inputs!$B$24,S249)),0,-PMT(AC249/12,Inputs!$B$20+1-A249-Inputs!$B$24,S249)+IF(A249=Inputs!$B$21-Inputs!$B$24,AC249+PMT(AC249/12,Inputs!$B$20+1-A249-Inputs!$B$24,S249)+(S249*AC249/12),0))))</f>
        <v/>
      </c>
      <c r="X249" s="3">
        <f>S249*(AC249*C249)</f>
        <v/>
      </c>
      <c r="Y249" s="11">
        <f>W249-X249</f>
        <v/>
      </c>
      <c r="Z249" s="19">
        <f>VLOOKUP(A249,Curves!$B$20:'Curves'!$D$32,3)</f>
        <v/>
      </c>
      <c r="AA249" s="35">
        <f>MIN(S249,S249*(1-(1-Z249)^(1/12)))</f>
        <v/>
      </c>
      <c r="AB249" s="3">
        <f>(N249-P249)*IFERROR((1-U249/U248),0)</f>
        <v/>
      </c>
      <c r="AC249" s="36">
        <f>Inputs!$B$16</f>
        <v/>
      </c>
      <c r="AD249" s="3">
        <f>AC249*C249*(N249-P249)</f>
        <v/>
      </c>
      <c r="AE249" s="11">
        <f>X249+Y249+AA249+Q249</f>
        <v/>
      </c>
      <c r="AF249" s="11">
        <f>X249+V249+AA249+Q249</f>
        <v/>
      </c>
      <c r="AG249" s="19">
        <f>AE249/Inputs!$B$13</f>
        <v/>
      </c>
      <c r="AH249" s="35">
        <f>N249-AA249-AB249-P249</f>
        <v/>
      </c>
      <c r="AJ249" s="19">
        <f>AJ248/(1+(Inputs!$B$19)*C248)</f>
        <v/>
      </c>
      <c r="AK249" s="19">
        <f>AG249*AJ249</f>
        <v/>
      </c>
    </row>
    <row r="250" ht="13" customHeight="1" s="53">
      <c r="A250" s="3">
        <f>A249+1</f>
        <v/>
      </c>
      <c r="B250" s="37">
        <f>EDATE(B249, 1)</f>
        <v/>
      </c>
      <c r="C250" s="3">
        <f>C249</f>
        <v/>
      </c>
      <c r="F250" s="3">
        <f>K249</f>
        <v/>
      </c>
      <c r="G250" s="3">
        <f>IF(Inputs!$B$15="Fixed",G249, "Not Implemented Yet")</f>
        <v/>
      </c>
      <c r="H250" s="3">
        <f>IF(Inputs!$B$15="Fixed", IF(K249&gt;H249, -PMT(G250*C250, 360/Inputs!$D$6, Inputs!$B$13), 0), "NOT AVALABLE RN")</f>
        <v/>
      </c>
      <c r="I250" s="3">
        <f>C250*F250*G250</f>
        <v/>
      </c>
      <c r="J250" s="3">
        <f>H250-I250</f>
        <v/>
      </c>
      <c r="K250" s="3">
        <f>K249-J250</f>
        <v/>
      </c>
      <c r="N250" s="35">
        <f>AH249</f>
        <v/>
      </c>
      <c r="O250" s="19">
        <f>VLOOKUP(A250,Curves!$B$3:'Curves'!$D$15,3)/(VLOOKUP(A250,Curves!$B$3:'Curves'!$D$15,2)-(VLOOKUP(A250,Curves!$B$3:'Curves'!$D$15,1)-1))</f>
        <v/>
      </c>
      <c r="P250" s="35">
        <f>MIN(N250,(O250*Inputs!$B$35)*$N$5)</f>
        <v/>
      </c>
      <c r="Q250" s="3">
        <f>IF(ISERROR(Inputs!$B$32*OFFSET(P250,-Inputs!$B$33,0)),0,Inputs!$B$32*OFFSET(P250,-Inputs!$B$33,0))</f>
        <v/>
      </c>
      <c r="R250" s="3">
        <f>IF(ISERROR((1-Inputs!$B$32)*OFFSET(P250,-Inputs!$B$33,0)),0,(1-Inputs!$B$32)*OFFSET(P250,-Inputs!$B$33,0))</f>
        <v/>
      </c>
      <c r="S250" s="35">
        <f>N250-P250</f>
        <v/>
      </c>
      <c r="T250" s="19">
        <f>S250/Inputs!$B$13</f>
        <v/>
      </c>
      <c r="U250" s="19">
        <f>K250/$K$4</f>
        <v/>
      </c>
      <c r="V250" s="11">
        <f>-PMT(AC250*C250,Inputs!$B$20-A250+1,S250)-X250</f>
        <v/>
      </c>
      <c r="W250" s="11">
        <f>IF(A250&lt;Inputs!$B$23-Inputs!$B$24,0,IF(A250&lt;Inputs!$B$22-Inputs!$B$24,S250*AC250/12,IF(ISERROR(-PMT(AC250/12,Inputs!$B$20+1-A250-Inputs!$B$24,S250)),0,-PMT(AC250/12,Inputs!$B$20+1-A250-Inputs!$B$24,S250)+IF(A250=Inputs!$B$21-Inputs!$B$24,AC250+PMT(AC250/12,Inputs!$B$20+1-A250-Inputs!$B$24,S250)+(S250*AC250/12),0))))</f>
        <v/>
      </c>
      <c r="X250" s="3">
        <f>S250*(AC250*C250)</f>
        <v/>
      </c>
      <c r="Y250" s="11">
        <f>W250-X250</f>
        <v/>
      </c>
      <c r="Z250" s="19">
        <f>VLOOKUP(A250,Curves!$B$20:'Curves'!$D$32,3)</f>
        <v/>
      </c>
      <c r="AA250" s="35">
        <f>MIN(S250,S250*(1-(1-Z250)^(1/12)))</f>
        <v/>
      </c>
      <c r="AB250" s="3">
        <f>(N250-P250)*IFERROR((1-U250/U249),0)</f>
        <v/>
      </c>
      <c r="AC250" s="36">
        <f>Inputs!$B$16</f>
        <v/>
      </c>
      <c r="AD250" s="3">
        <f>AC250*C250*(N250-P250)</f>
        <v/>
      </c>
      <c r="AE250" s="11">
        <f>X250+Y250+AA250+Q250</f>
        <v/>
      </c>
      <c r="AF250" s="11">
        <f>X250+V250+AA250+Q250</f>
        <v/>
      </c>
      <c r="AG250" s="19">
        <f>AE250/Inputs!$B$13</f>
        <v/>
      </c>
      <c r="AH250" s="35">
        <f>N250-AA250-AB250-P250</f>
        <v/>
      </c>
      <c r="AJ250" s="19">
        <f>AJ249/(1+(Inputs!$B$19)*C249)</f>
        <v/>
      </c>
      <c r="AK250" s="19">
        <f>AG250*AJ250</f>
        <v/>
      </c>
    </row>
    <row r="251" ht="13" customHeight="1" s="53">
      <c r="A251" s="3">
        <f>A250+1</f>
        <v/>
      </c>
      <c r="B251" s="37">
        <f>EDATE(B250, 1)</f>
        <v/>
      </c>
      <c r="C251" s="3">
        <f>C250</f>
        <v/>
      </c>
      <c r="F251" s="3">
        <f>K250</f>
        <v/>
      </c>
      <c r="G251" s="3">
        <f>IF(Inputs!$B$15="Fixed",G250, "Not Implemented Yet")</f>
        <v/>
      </c>
      <c r="H251" s="3">
        <f>IF(Inputs!$B$15="Fixed", IF(K250&gt;H250, -PMT(G251*C251, 360/Inputs!$D$6, Inputs!$B$13), 0), "NOT AVALABLE RN")</f>
        <v/>
      </c>
      <c r="I251" s="3">
        <f>C251*F251*G251</f>
        <v/>
      </c>
      <c r="J251" s="3">
        <f>H251-I251</f>
        <v/>
      </c>
      <c r="K251" s="3">
        <f>K250-J251</f>
        <v/>
      </c>
      <c r="N251" s="35">
        <f>AH250</f>
        <v/>
      </c>
      <c r="O251" s="19">
        <f>VLOOKUP(A251,Curves!$B$3:'Curves'!$D$15,3)/(VLOOKUP(A251,Curves!$B$3:'Curves'!$D$15,2)-(VLOOKUP(A251,Curves!$B$3:'Curves'!$D$15,1)-1))</f>
        <v/>
      </c>
      <c r="P251" s="35">
        <f>MIN(N251,(O251*Inputs!$B$35)*$N$5)</f>
        <v/>
      </c>
      <c r="Q251" s="3">
        <f>IF(ISERROR(Inputs!$B$32*OFFSET(P251,-Inputs!$B$33,0)),0,Inputs!$B$32*OFFSET(P251,-Inputs!$B$33,0))</f>
        <v/>
      </c>
      <c r="R251" s="3">
        <f>IF(ISERROR((1-Inputs!$B$32)*OFFSET(P251,-Inputs!$B$33,0)),0,(1-Inputs!$B$32)*OFFSET(P251,-Inputs!$B$33,0))</f>
        <v/>
      </c>
      <c r="S251" s="35">
        <f>N251-P251</f>
        <v/>
      </c>
      <c r="T251" s="19">
        <f>S251/Inputs!$B$13</f>
        <v/>
      </c>
      <c r="U251" s="19">
        <f>K251/$K$4</f>
        <v/>
      </c>
      <c r="V251" s="11">
        <f>-PMT(AC251*C251,Inputs!$B$20-A251+1,S251)-X251</f>
        <v/>
      </c>
      <c r="W251" s="11">
        <f>IF(A251&lt;Inputs!$B$23-Inputs!$B$24,0,IF(A251&lt;Inputs!$B$22-Inputs!$B$24,S251*AC251/12,IF(ISERROR(-PMT(AC251/12,Inputs!$B$20+1-A251-Inputs!$B$24,S251)),0,-PMT(AC251/12,Inputs!$B$20+1-A251-Inputs!$B$24,S251)+IF(A251=Inputs!$B$21-Inputs!$B$24,AC251+PMT(AC251/12,Inputs!$B$20+1-A251-Inputs!$B$24,S251)+(S251*AC251/12),0))))</f>
        <v/>
      </c>
      <c r="X251" s="3">
        <f>S251*(AC251*C251)</f>
        <v/>
      </c>
      <c r="Y251" s="11">
        <f>W251-X251</f>
        <v/>
      </c>
      <c r="Z251" s="19">
        <f>VLOOKUP(A251,Curves!$B$20:'Curves'!$D$32,3)</f>
        <v/>
      </c>
      <c r="AA251" s="35">
        <f>MIN(S251,S251*(1-(1-Z251)^(1/12)))</f>
        <v/>
      </c>
      <c r="AB251" s="3">
        <f>(N251-P251)*IFERROR((1-U251/U250),0)</f>
        <v/>
      </c>
      <c r="AC251" s="36">
        <f>Inputs!$B$16</f>
        <v/>
      </c>
      <c r="AD251" s="3">
        <f>AC251*C251*(N251-P251)</f>
        <v/>
      </c>
      <c r="AE251" s="11">
        <f>X251+Y251+AA251+Q251</f>
        <v/>
      </c>
      <c r="AF251" s="11">
        <f>X251+V251+AA251+Q251</f>
        <v/>
      </c>
      <c r="AG251" s="19">
        <f>AE251/Inputs!$B$13</f>
        <v/>
      </c>
      <c r="AH251" s="35">
        <f>N251-AA251-AB251-P251</f>
        <v/>
      </c>
      <c r="AJ251" s="19">
        <f>AJ250/(1+(Inputs!$B$19)*C250)</f>
        <v/>
      </c>
      <c r="AK251" s="19">
        <f>AG251*AJ251</f>
        <v/>
      </c>
    </row>
    <row r="252" ht="13" customHeight="1" s="53">
      <c r="A252" s="3">
        <f>A251+1</f>
        <v/>
      </c>
      <c r="B252" s="37">
        <f>EDATE(B251, 1)</f>
        <v/>
      </c>
      <c r="C252" s="3">
        <f>C251</f>
        <v/>
      </c>
      <c r="F252" s="3">
        <f>K251</f>
        <v/>
      </c>
      <c r="G252" s="3">
        <f>IF(Inputs!$B$15="Fixed",G251, "Not Implemented Yet")</f>
        <v/>
      </c>
      <c r="H252" s="3">
        <f>IF(Inputs!$B$15="Fixed", IF(K251&gt;H251, -PMT(G252*C252, 360/Inputs!$D$6, Inputs!$B$13), 0), "NOT AVALABLE RN")</f>
        <v/>
      </c>
      <c r="I252" s="3">
        <f>C252*F252*G252</f>
        <v/>
      </c>
      <c r="J252" s="3">
        <f>H252-I252</f>
        <v/>
      </c>
      <c r="K252" s="3">
        <f>K251-J252</f>
        <v/>
      </c>
      <c r="N252" s="35">
        <f>AH251</f>
        <v/>
      </c>
      <c r="O252" s="19">
        <f>VLOOKUP(A252,Curves!$B$3:'Curves'!$D$15,3)/(VLOOKUP(A252,Curves!$B$3:'Curves'!$D$15,2)-(VLOOKUP(A252,Curves!$B$3:'Curves'!$D$15,1)-1))</f>
        <v/>
      </c>
      <c r="P252" s="35">
        <f>MIN(N252,(O252*Inputs!$B$35)*$N$5)</f>
        <v/>
      </c>
      <c r="Q252" s="3">
        <f>IF(ISERROR(Inputs!$B$32*OFFSET(P252,-Inputs!$B$33,0)),0,Inputs!$B$32*OFFSET(P252,-Inputs!$B$33,0))</f>
        <v/>
      </c>
      <c r="R252" s="3">
        <f>IF(ISERROR((1-Inputs!$B$32)*OFFSET(P252,-Inputs!$B$33,0)),0,(1-Inputs!$B$32)*OFFSET(P252,-Inputs!$B$33,0))</f>
        <v/>
      </c>
      <c r="S252" s="35">
        <f>N252-P252</f>
        <v/>
      </c>
      <c r="T252" s="19">
        <f>S252/Inputs!$B$13</f>
        <v/>
      </c>
      <c r="U252" s="19">
        <f>K252/$K$4</f>
        <v/>
      </c>
      <c r="V252" s="11">
        <f>-PMT(AC252*C252,Inputs!$B$20-A252+1,S252)-X252</f>
        <v/>
      </c>
      <c r="W252" s="11">
        <f>IF(A252&lt;Inputs!$B$23-Inputs!$B$24,0,IF(A252&lt;Inputs!$B$22-Inputs!$B$24,S252*AC252/12,IF(ISERROR(-PMT(AC252/12,Inputs!$B$20+1-A252-Inputs!$B$24,S252)),0,-PMT(AC252/12,Inputs!$B$20+1-A252-Inputs!$B$24,S252)+IF(A252=Inputs!$B$21-Inputs!$B$24,AC252+PMT(AC252/12,Inputs!$B$20+1-A252-Inputs!$B$24,S252)+(S252*AC252/12),0))))</f>
        <v/>
      </c>
      <c r="X252" s="3">
        <f>S252*(AC252*C252)</f>
        <v/>
      </c>
      <c r="Y252" s="11">
        <f>W252-X252</f>
        <v/>
      </c>
      <c r="Z252" s="19">
        <f>VLOOKUP(A252,Curves!$B$20:'Curves'!$D$32,3)</f>
        <v/>
      </c>
      <c r="AA252" s="35">
        <f>MIN(S252,S252*(1-(1-Z252)^(1/12)))</f>
        <v/>
      </c>
      <c r="AB252" s="3">
        <f>(N252-P252)*IFERROR((1-U252/U251),0)</f>
        <v/>
      </c>
      <c r="AC252" s="36">
        <f>Inputs!$B$16</f>
        <v/>
      </c>
      <c r="AD252" s="3">
        <f>AC252*C252*(N252-P252)</f>
        <v/>
      </c>
      <c r="AE252" s="11">
        <f>X252+Y252+AA252+Q252</f>
        <v/>
      </c>
      <c r="AF252" s="11">
        <f>X252+V252+AA252+Q252</f>
        <v/>
      </c>
      <c r="AG252" s="19">
        <f>AE252/Inputs!$B$13</f>
        <v/>
      </c>
      <c r="AH252" s="35">
        <f>N252-AA252-AB252-P252</f>
        <v/>
      </c>
      <c r="AJ252" s="19">
        <f>AJ251/(1+(Inputs!$B$19)*C251)</f>
        <v/>
      </c>
      <c r="AK252" s="19">
        <f>AG252*AJ252</f>
        <v/>
      </c>
    </row>
    <row r="253" ht="13" customHeight="1" s="53">
      <c r="A253" s="3">
        <f>A252+1</f>
        <v/>
      </c>
      <c r="B253" s="37">
        <f>EDATE(B252, 1)</f>
        <v/>
      </c>
      <c r="C253" s="3">
        <f>C252</f>
        <v/>
      </c>
      <c r="F253" s="3">
        <f>K252</f>
        <v/>
      </c>
      <c r="G253" s="3">
        <f>IF(Inputs!$B$15="Fixed",G252, "Not Implemented Yet")</f>
        <v/>
      </c>
      <c r="H253" s="3">
        <f>IF(Inputs!$B$15="Fixed", IF(K252&gt;H252, -PMT(G253*C253, 360/Inputs!$D$6, Inputs!$B$13), 0), "NOT AVALABLE RN")</f>
        <v/>
      </c>
      <c r="I253" s="3">
        <f>C253*F253*G253</f>
        <v/>
      </c>
      <c r="J253" s="3">
        <f>H253-I253</f>
        <v/>
      </c>
      <c r="K253" s="3">
        <f>K252-J253</f>
        <v/>
      </c>
      <c r="N253" s="35">
        <f>AH252</f>
        <v/>
      </c>
      <c r="O253" s="19">
        <f>VLOOKUP(A253,Curves!$B$3:'Curves'!$D$15,3)/(VLOOKUP(A253,Curves!$B$3:'Curves'!$D$15,2)-(VLOOKUP(A253,Curves!$B$3:'Curves'!$D$15,1)-1))</f>
        <v/>
      </c>
      <c r="P253" s="35">
        <f>MIN(N253,(O253*Inputs!$B$35)*$N$5)</f>
        <v/>
      </c>
      <c r="Q253" s="3">
        <f>IF(ISERROR(Inputs!$B$32*OFFSET(P253,-Inputs!$B$33,0)),0,Inputs!$B$32*OFFSET(P253,-Inputs!$B$33,0))</f>
        <v/>
      </c>
      <c r="R253" s="3">
        <f>IF(ISERROR((1-Inputs!$B$32)*OFFSET(P253,-Inputs!$B$33,0)),0,(1-Inputs!$B$32)*OFFSET(P253,-Inputs!$B$33,0))</f>
        <v/>
      </c>
      <c r="S253" s="35">
        <f>N253-P253</f>
        <v/>
      </c>
      <c r="T253" s="19">
        <f>S253/Inputs!$B$13</f>
        <v/>
      </c>
      <c r="U253" s="19">
        <f>K253/$K$4</f>
        <v/>
      </c>
      <c r="V253" s="11">
        <f>-PMT(AC253*C253,Inputs!$B$20-A253+1,S253)-X253</f>
        <v/>
      </c>
      <c r="W253" s="11">
        <f>IF(A253&lt;Inputs!$B$23-Inputs!$B$24,0,IF(A253&lt;Inputs!$B$22-Inputs!$B$24,S253*AC253/12,IF(ISERROR(-PMT(AC253/12,Inputs!$B$20+1-A253-Inputs!$B$24,S253)),0,-PMT(AC253/12,Inputs!$B$20+1-A253-Inputs!$B$24,S253)+IF(A253=Inputs!$B$21-Inputs!$B$24,AC253+PMT(AC253/12,Inputs!$B$20+1-A253-Inputs!$B$24,S253)+(S253*AC253/12),0))))</f>
        <v/>
      </c>
      <c r="X253" s="3">
        <f>S253*(AC253*C253)</f>
        <v/>
      </c>
      <c r="Y253" s="11">
        <f>W253-X253</f>
        <v/>
      </c>
      <c r="Z253" s="19">
        <f>VLOOKUP(A253,Curves!$B$20:'Curves'!$D$32,3)</f>
        <v/>
      </c>
      <c r="AA253" s="35">
        <f>MIN(S253,S253*(1-(1-Z253)^(1/12)))</f>
        <v/>
      </c>
      <c r="AB253" s="3">
        <f>(N253-P253)*IFERROR((1-U253/U252),0)</f>
        <v/>
      </c>
      <c r="AC253" s="36">
        <f>Inputs!$B$16</f>
        <v/>
      </c>
      <c r="AD253" s="3">
        <f>AC253*C253*(N253-P253)</f>
        <v/>
      </c>
      <c r="AE253" s="11">
        <f>X253+Y253+AA253+Q253</f>
        <v/>
      </c>
      <c r="AF253" s="11">
        <f>X253+V253+AA253+Q253</f>
        <v/>
      </c>
      <c r="AG253" s="19">
        <f>AE253/Inputs!$B$13</f>
        <v/>
      </c>
      <c r="AH253" s="35">
        <f>N253-AA253-AB253-P253</f>
        <v/>
      </c>
      <c r="AJ253" s="19">
        <f>AJ252/(1+(Inputs!$B$19)*C252)</f>
        <v/>
      </c>
      <c r="AK253" s="19">
        <f>AG253*AJ253</f>
        <v/>
      </c>
    </row>
    <row r="254" ht="13" customHeight="1" s="53">
      <c r="A254" s="3">
        <f>A253+1</f>
        <v/>
      </c>
      <c r="B254" s="37">
        <f>EDATE(B253, 1)</f>
        <v/>
      </c>
      <c r="C254" s="3">
        <f>C253</f>
        <v/>
      </c>
      <c r="F254" s="3">
        <f>K253</f>
        <v/>
      </c>
      <c r="G254" s="3">
        <f>IF(Inputs!$B$15="Fixed",G253, "Not Implemented Yet")</f>
        <v/>
      </c>
      <c r="H254" s="3">
        <f>IF(Inputs!$B$15="Fixed", IF(K253&gt;H253, -PMT(G254*C254, 360/Inputs!$D$6, Inputs!$B$13), 0), "NOT AVALABLE RN")</f>
        <v/>
      </c>
      <c r="I254" s="3">
        <f>C254*F254*G254</f>
        <v/>
      </c>
      <c r="J254" s="3">
        <f>H254-I254</f>
        <v/>
      </c>
      <c r="K254" s="3">
        <f>K253-J254</f>
        <v/>
      </c>
      <c r="N254" s="35">
        <f>AH253</f>
        <v/>
      </c>
      <c r="O254" s="19">
        <f>VLOOKUP(A254,Curves!$B$3:'Curves'!$D$15,3)/(VLOOKUP(A254,Curves!$B$3:'Curves'!$D$15,2)-(VLOOKUP(A254,Curves!$B$3:'Curves'!$D$15,1)-1))</f>
        <v/>
      </c>
      <c r="P254" s="35">
        <f>MIN(N254,(O254*Inputs!$B$35)*$N$5)</f>
        <v/>
      </c>
      <c r="Q254" s="3">
        <f>IF(ISERROR(Inputs!$B$32*OFFSET(P254,-Inputs!$B$33,0)),0,Inputs!$B$32*OFFSET(P254,-Inputs!$B$33,0))</f>
        <v/>
      </c>
      <c r="R254" s="3">
        <f>IF(ISERROR((1-Inputs!$B$32)*OFFSET(P254,-Inputs!$B$33,0)),0,(1-Inputs!$B$32)*OFFSET(P254,-Inputs!$B$33,0))</f>
        <v/>
      </c>
      <c r="S254" s="35">
        <f>N254-P254</f>
        <v/>
      </c>
      <c r="T254" s="19">
        <f>S254/Inputs!$B$13</f>
        <v/>
      </c>
      <c r="U254" s="19">
        <f>K254/$K$4</f>
        <v/>
      </c>
      <c r="V254" s="11">
        <f>-PMT(AC254*C254,Inputs!$B$20-A254+1,S254)-X254</f>
        <v/>
      </c>
      <c r="W254" s="11">
        <f>IF(A254&lt;Inputs!$B$23-Inputs!$B$24,0,IF(A254&lt;Inputs!$B$22-Inputs!$B$24,S254*AC254/12,IF(ISERROR(-PMT(AC254/12,Inputs!$B$20+1-A254-Inputs!$B$24,S254)),0,-PMT(AC254/12,Inputs!$B$20+1-A254-Inputs!$B$24,S254)+IF(A254=Inputs!$B$21-Inputs!$B$24,AC254+PMT(AC254/12,Inputs!$B$20+1-A254-Inputs!$B$24,S254)+(S254*AC254/12),0))))</f>
        <v/>
      </c>
      <c r="X254" s="3">
        <f>S254*(AC254*C254)</f>
        <v/>
      </c>
      <c r="Y254" s="11">
        <f>W254-X254</f>
        <v/>
      </c>
      <c r="Z254" s="19">
        <f>VLOOKUP(A254,Curves!$B$20:'Curves'!$D$32,3)</f>
        <v/>
      </c>
      <c r="AA254" s="35">
        <f>MIN(S254,S254*(1-(1-Z254)^(1/12)))</f>
        <v/>
      </c>
      <c r="AB254" s="3">
        <f>(N254-P254)*IFERROR((1-U254/U253),0)</f>
        <v/>
      </c>
      <c r="AC254" s="36">
        <f>Inputs!$B$16</f>
        <v/>
      </c>
      <c r="AD254" s="3">
        <f>AC254*C254*(N254-P254)</f>
        <v/>
      </c>
      <c r="AE254" s="11">
        <f>X254+Y254+AA254+Q254</f>
        <v/>
      </c>
      <c r="AF254" s="11">
        <f>X254+V254+AA254+Q254</f>
        <v/>
      </c>
      <c r="AG254" s="19">
        <f>AE254/Inputs!$B$13</f>
        <v/>
      </c>
      <c r="AH254" s="35">
        <f>N254-AA254-AB254-P254</f>
        <v/>
      </c>
      <c r="AJ254" s="19">
        <f>AJ253/(1+(Inputs!$B$19)*C253)</f>
        <v/>
      </c>
      <c r="AK254" s="19">
        <f>AG254*AJ254</f>
        <v/>
      </c>
    </row>
    <row r="255" ht="13" customHeight="1" s="53">
      <c r="A255" s="3">
        <f>A254+1</f>
        <v/>
      </c>
      <c r="B255" s="37">
        <f>EDATE(B254, 1)</f>
        <v/>
      </c>
      <c r="C255" s="3">
        <f>C254</f>
        <v/>
      </c>
      <c r="F255" s="3">
        <f>K254</f>
        <v/>
      </c>
      <c r="G255" s="3">
        <f>IF(Inputs!$B$15="Fixed",G254, "Not Implemented Yet")</f>
        <v/>
      </c>
      <c r="H255" s="3">
        <f>IF(Inputs!$B$15="Fixed", IF(K254&gt;H254, -PMT(G255*C255, 360/Inputs!$D$6, Inputs!$B$13), 0), "NOT AVALABLE RN")</f>
        <v/>
      </c>
      <c r="I255" s="3">
        <f>C255*F255*G255</f>
        <v/>
      </c>
      <c r="J255" s="3">
        <f>H255-I255</f>
        <v/>
      </c>
      <c r="K255" s="3">
        <f>K254-J255</f>
        <v/>
      </c>
      <c r="N255" s="35">
        <f>AH254</f>
        <v/>
      </c>
      <c r="O255" s="19">
        <f>VLOOKUP(A255,Curves!$B$3:'Curves'!$D$15,3)/(VLOOKUP(A255,Curves!$B$3:'Curves'!$D$15,2)-(VLOOKUP(A255,Curves!$B$3:'Curves'!$D$15,1)-1))</f>
        <v/>
      </c>
      <c r="P255" s="35">
        <f>MIN(N255,(O255*Inputs!$B$35)*$N$5)</f>
        <v/>
      </c>
      <c r="Q255" s="3">
        <f>IF(ISERROR(Inputs!$B$32*OFFSET(P255,-Inputs!$B$33,0)),0,Inputs!$B$32*OFFSET(P255,-Inputs!$B$33,0))</f>
        <v/>
      </c>
      <c r="R255" s="3">
        <f>IF(ISERROR((1-Inputs!$B$32)*OFFSET(P255,-Inputs!$B$33,0)),0,(1-Inputs!$B$32)*OFFSET(P255,-Inputs!$B$33,0))</f>
        <v/>
      </c>
      <c r="S255" s="35">
        <f>N255-P255</f>
        <v/>
      </c>
      <c r="T255" s="19">
        <f>S255/Inputs!$B$13</f>
        <v/>
      </c>
      <c r="U255" s="19">
        <f>K255/$K$4</f>
        <v/>
      </c>
      <c r="V255" s="11">
        <f>-PMT(AC255*C255,Inputs!$B$20-A255+1,S255)-X255</f>
        <v/>
      </c>
      <c r="W255" s="11">
        <f>IF(A255&lt;Inputs!$B$23-Inputs!$B$24,0,IF(A255&lt;Inputs!$B$22-Inputs!$B$24,S255*AC255/12,IF(ISERROR(-PMT(AC255/12,Inputs!$B$20+1-A255-Inputs!$B$24,S255)),0,-PMT(AC255/12,Inputs!$B$20+1-A255-Inputs!$B$24,S255)+IF(A255=Inputs!$B$21-Inputs!$B$24,AC255+PMT(AC255/12,Inputs!$B$20+1-A255-Inputs!$B$24,S255)+(S255*AC255/12),0))))</f>
        <v/>
      </c>
      <c r="X255" s="3">
        <f>S255*(AC255*C255)</f>
        <v/>
      </c>
      <c r="Y255" s="11">
        <f>W255-X255</f>
        <v/>
      </c>
      <c r="Z255" s="19">
        <f>VLOOKUP(A255,Curves!$B$20:'Curves'!$D$32,3)</f>
        <v/>
      </c>
      <c r="AA255" s="35">
        <f>MIN(S255,S255*(1-(1-Z255)^(1/12)))</f>
        <v/>
      </c>
      <c r="AB255" s="3">
        <f>(N255-P255)*IFERROR((1-U255/U254),0)</f>
        <v/>
      </c>
      <c r="AC255" s="36">
        <f>Inputs!$B$16</f>
        <v/>
      </c>
      <c r="AD255" s="3">
        <f>AC255*C255*(N255-P255)</f>
        <v/>
      </c>
      <c r="AE255" s="11">
        <f>X255+Y255+AA255+Q255</f>
        <v/>
      </c>
      <c r="AF255" s="11">
        <f>X255+V255+AA255+Q255</f>
        <v/>
      </c>
      <c r="AG255" s="19">
        <f>AE255/Inputs!$B$13</f>
        <v/>
      </c>
      <c r="AH255" s="35">
        <f>N255-AA255-AB255-P255</f>
        <v/>
      </c>
      <c r="AJ255" s="19">
        <f>AJ254/(1+(Inputs!$B$19)*C254)</f>
        <v/>
      </c>
      <c r="AK255" s="19">
        <f>AG255*AJ255</f>
        <v/>
      </c>
    </row>
    <row r="256" ht="13" customHeight="1" s="53">
      <c r="A256" s="3">
        <f>A255+1</f>
        <v/>
      </c>
      <c r="B256" s="37">
        <f>EDATE(B255, 1)</f>
        <v/>
      </c>
      <c r="C256" s="3">
        <f>C255</f>
        <v/>
      </c>
      <c r="F256" s="3">
        <f>K255</f>
        <v/>
      </c>
      <c r="G256" s="3">
        <f>IF(Inputs!$B$15="Fixed",G255, "Not Implemented Yet")</f>
        <v/>
      </c>
      <c r="H256" s="3">
        <f>IF(Inputs!$B$15="Fixed", IF(K255&gt;H255, -PMT(G256*C256, 360/Inputs!$D$6, Inputs!$B$13), 0), "NOT AVALABLE RN")</f>
        <v/>
      </c>
      <c r="I256" s="3">
        <f>C256*F256*G256</f>
        <v/>
      </c>
      <c r="J256" s="3">
        <f>H256-I256</f>
        <v/>
      </c>
      <c r="K256" s="3">
        <f>K255-J256</f>
        <v/>
      </c>
      <c r="N256" s="35">
        <f>AH255</f>
        <v/>
      </c>
      <c r="O256" s="19">
        <f>VLOOKUP(A256,Curves!$B$3:'Curves'!$D$15,3)/(VLOOKUP(A256,Curves!$B$3:'Curves'!$D$15,2)-(VLOOKUP(A256,Curves!$B$3:'Curves'!$D$15,1)-1))</f>
        <v/>
      </c>
      <c r="P256" s="35">
        <f>MIN(N256,(O256*Inputs!$B$35)*$N$5)</f>
        <v/>
      </c>
      <c r="Q256" s="3">
        <f>IF(ISERROR(Inputs!$B$32*OFFSET(P256,-Inputs!$B$33,0)),0,Inputs!$B$32*OFFSET(P256,-Inputs!$B$33,0))</f>
        <v/>
      </c>
      <c r="R256" s="3">
        <f>IF(ISERROR((1-Inputs!$B$32)*OFFSET(P256,-Inputs!$B$33,0)),0,(1-Inputs!$B$32)*OFFSET(P256,-Inputs!$B$33,0))</f>
        <v/>
      </c>
      <c r="S256" s="35">
        <f>N256-P256</f>
        <v/>
      </c>
      <c r="T256" s="19">
        <f>S256/Inputs!$B$13</f>
        <v/>
      </c>
      <c r="U256" s="19">
        <f>K256/$K$4</f>
        <v/>
      </c>
      <c r="V256" s="11">
        <f>-PMT(AC256*C256,Inputs!$B$20-A256+1,S256)-X256</f>
        <v/>
      </c>
      <c r="W256" s="11">
        <f>IF(A256&lt;Inputs!$B$23-Inputs!$B$24,0,IF(A256&lt;Inputs!$B$22-Inputs!$B$24,S256*AC256/12,IF(ISERROR(-PMT(AC256/12,Inputs!$B$20+1-A256-Inputs!$B$24,S256)),0,-PMT(AC256/12,Inputs!$B$20+1-A256-Inputs!$B$24,S256)+IF(A256=Inputs!$B$21-Inputs!$B$24,AC256+PMT(AC256/12,Inputs!$B$20+1-A256-Inputs!$B$24,S256)+(S256*AC256/12),0))))</f>
        <v/>
      </c>
      <c r="X256" s="3">
        <f>S256*(AC256*C256)</f>
        <v/>
      </c>
      <c r="Y256" s="11">
        <f>W256-X256</f>
        <v/>
      </c>
      <c r="Z256" s="19">
        <f>VLOOKUP(A256,Curves!$B$20:'Curves'!$D$32,3)</f>
        <v/>
      </c>
      <c r="AA256" s="35">
        <f>MIN(S256,S256*(1-(1-Z256)^(1/12)))</f>
        <v/>
      </c>
      <c r="AB256" s="3">
        <f>(N256-P256)*IFERROR((1-U256/U255),0)</f>
        <v/>
      </c>
      <c r="AC256" s="36">
        <f>Inputs!$B$16</f>
        <v/>
      </c>
      <c r="AD256" s="3">
        <f>AC256*C256*(N256-P256)</f>
        <v/>
      </c>
      <c r="AE256" s="11">
        <f>X256+Y256+AA256+Q256</f>
        <v/>
      </c>
      <c r="AF256" s="11">
        <f>X256+V256+AA256+Q256</f>
        <v/>
      </c>
      <c r="AG256" s="19">
        <f>AE256/Inputs!$B$13</f>
        <v/>
      </c>
      <c r="AH256" s="35">
        <f>N256-AA256-AB256-P256</f>
        <v/>
      </c>
      <c r="AJ256" s="19">
        <f>AJ255/(1+(Inputs!$B$19)*C255)</f>
        <v/>
      </c>
      <c r="AK256" s="19">
        <f>AG256*AJ256</f>
        <v/>
      </c>
    </row>
    <row r="257" ht="13" customHeight="1" s="53">
      <c r="A257" s="3">
        <f>A256+1</f>
        <v/>
      </c>
      <c r="B257" s="37">
        <f>EDATE(B256, 1)</f>
        <v/>
      </c>
      <c r="C257" s="3">
        <f>C256</f>
        <v/>
      </c>
      <c r="F257" s="3">
        <f>K256</f>
        <v/>
      </c>
      <c r="G257" s="3">
        <f>IF(Inputs!$B$15="Fixed",G256, "Not Implemented Yet")</f>
        <v/>
      </c>
      <c r="H257" s="3">
        <f>IF(Inputs!$B$15="Fixed", IF(K256&gt;H256, -PMT(G257*C257, 360/Inputs!$D$6, Inputs!$B$13), 0), "NOT AVALABLE RN")</f>
        <v/>
      </c>
      <c r="I257" s="3">
        <f>C257*F257*G257</f>
        <v/>
      </c>
      <c r="J257" s="3">
        <f>H257-I257</f>
        <v/>
      </c>
      <c r="K257" s="3">
        <f>K256-J257</f>
        <v/>
      </c>
      <c r="N257" s="35">
        <f>AH256</f>
        <v/>
      </c>
      <c r="O257" s="19">
        <f>VLOOKUP(A257,Curves!$B$3:'Curves'!$D$15,3)/(VLOOKUP(A257,Curves!$B$3:'Curves'!$D$15,2)-(VLOOKUP(A257,Curves!$B$3:'Curves'!$D$15,1)-1))</f>
        <v/>
      </c>
      <c r="P257" s="35">
        <f>MIN(N257,(O257*Inputs!$B$35)*$N$5)</f>
        <v/>
      </c>
      <c r="Q257" s="3">
        <f>IF(ISERROR(Inputs!$B$32*OFFSET(P257,-Inputs!$B$33,0)),0,Inputs!$B$32*OFFSET(P257,-Inputs!$B$33,0))</f>
        <v/>
      </c>
      <c r="R257" s="3">
        <f>IF(ISERROR((1-Inputs!$B$32)*OFFSET(P257,-Inputs!$B$33,0)),0,(1-Inputs!$B$32)*OFFSET(P257,-Inputs!$B$33,0))</f>
        <v/>
      </c>
      <c r="S257" s="35">
        <f>N257-P257</f>
        <v/>
      </c>
      <c r="T257" s="19">
        <f>S257/Inputs!$B$13</f>
        <v/>
      </c>
      <c r="U257" s="19">
        <f>K257/$K$4</f>
        <v/>
      </c>
      <c r="V257" s="11">
        <f>-PMT(AC257*C257,Inputs!$B$20-A257+1,S257)-X257</f>
        <v/>
      </c>
      <c r="W257" s="11">
        <f>IF(A257&lt;Inputs!$B$23-Inputs!$B$24,0,IF(A257&lt;Inputs!$B$22-Inputs!$B$24,S257*AC257/12,IF(ISERROR(-PMT(AC257/12,Inputs!$B$20+1-A257-Inputs!$B$24,S257)),0,-PMT(AC257/12,Inputs!$B$20+1-A257-Inputs!$B$24,S257)+IF(A257=Inputs!$B$21-Inputs!$B$24,AC257+PMT(AC257/12,Inputs!$B$20+1-A257-Inputs!$B$24,S257)+(S257*AC257/12),0))))</f>
        <v/>
      </c>
      <c r="X257" s="3">
        <f>S257*(AC257*C257)</f>
        <v/>
      </c>
      <c r="Y257" s="11">
        <f>W257-X257</f>
        <v/>
      </c>
      <c r="Z257" s="19">
        <f>VLOOKUP(A257,Curves!$B$20:'Curves'!$D$32,3)</f>
        <v/>
      </c>
      <c r="AA257" s="35">
        <f>MIN(S257,S257*(1-(1-Z257)^(1/12)))</f>
        <v/>
      </c>
      <c r="AB257" s="3">
        <f>(N257-P257)*IFERROR((1-U257/U256),0)</f>
        <v/>
      </c>
      <c r="AC257" s="36">
        <f>Inputs!$B$16</f>
        <v/>
      </c>
      <c r="AD257" s="3">
        <f>AC257*C257*(N257-P257)</f>
        <v/>
      </c>
      <c r="AE257" s="11">
        <f>X257+Y257+AA257+Q257</f>
        <v/>
      </c>
      <c r="AF257" s="11">
        <f>X257+V257+AA257+Q257</f>
        <v/>
      </c>
      <c r="AG257" s="19">
        <f>AE257/Inputs!$B$13</f>
        <v/>
      </c>
      <c r="AH257" s="35">
        <f>N257-AA257-AB257-P257</f>
        <v/>
      </c>
      <c r="AJ257" s="19">
        <f>AJ256/(1+(Inputs!$B$19)*C256)</f>
        <v/>
      </c>
      <c r="AK257" s="19">
        <f>AG257*AJ257</f>
        <v/>
      </c>
    </row>
    <row r="258" ht="13" customHeight="1" s="53">
      <c r="A258" s="3">
        <f>A257+1</f>
        <v/>
      </c>
      <c r="B258" s="37">
        <f>EDATE(B257, 1)</f>
        <v/>
      </c>
      <c r="C258" s="3">
        <f>C257</f>
        <v/>
      </c>
      <c r="F258" s="3">
        <f>K257</f>
        <v/>
      </c>
      <c r="G258" s="3">
        <f>IF(Inputs!$B$15="Fixed",G257, "Not Implemented Yet")</f>
        <v/>
      </c>
      <c r="H258" s="3">
        <f>IF(Inputs!$B$15="Fixed", IF(K257&gt;H257, -PMT(G258*C258, 360/Inputs!$D$6, Inputs!$B$13), 0), "NOT AVALABLE RN")</f>
        <v/>
      </c>
      <c r="I258" s="3">
        <f>C258*F258*G258</f>
        <v/>
      </c>
      <c r="J258" s="3">
        <f>H258-I258</f>
        <v/>
      </c>
      <c r="K258" s="3">
        <f>K257-J258</f>
        <v/>
      </c>
      <c r="N258" s="35">
        <f>AH257</f>
        <v/>
      </c>
      <c r="O258" s="19">
        <f>VLOOKUP(A258,Curves!$B$3:'Curves'!$D$15,3)/(VLOOKUP(A258,Curves!$B$3:'Curves'!$D$15,2)-(VLOOKUP(A258,Curves!$B$3:'Curves'!$D$15,1)-1))</f>
        <v/>
      </c>
      <c r="P258" s="35">
        <f>MIN(N258,(O258*Inputs!$B$35)*$N$5)</f>
        <v/>
      </c>
      <c r="Q258" s="3">
        <f>IF(ISERROR(Inputs!$B$32*OFFSET(P258,-Inputs!$B$33,0)),0,Inputs!$B$32*OFFSET(P258,-Inputs!$B$33,0))</f>
        <v/>
      </c>
      <c r="R258" s="3">
        <f>IF(ISERROR((1-Inputs!$B$32)*OFFSET(P258,-Inputs!$B$33,0)),0,(1-Inputs!$B$32)*OFFSET(P258,-Inputs!$B$33,0))</f>
        <v/>
      </c>
      <c r="S258" s="35">
        <f>N258-P258</f>
        <v/>
      </c>
      <c r="T258" s="19">
        <f>S258/Inputs!$B$13</f>
        <v/>
      </c>
      <c r="U258" s="19">
        <f>K258/$K$4</f>
        <v/>
      </c>
      <c r="V258" s="11">
        <f>-PMT(AC258*C258,Inputs!$B$20-A258+1,S258)-X258</f>
        <v/>
      </c>
      <c r="W258" s="11">
        <f>IF(A258&lt;Inputs!$B$23-Inputs!$B$24,0,IF(A258&lt;Inputs!$B$22-Inputs!$B$24,S258*AC258/12,IF(ISERROR(-PMT(AC258/12,Inputs!$B$20+1-A258-Inputs!$B$24,S258)),0,-PMT(AC258/12,Inputs!$B$20+1-A258-Inputs!$B$24,S258)+IF(A258=Inputs!$B$21-Inputs!$B$24,AC258+PMT(AC258/12,Inputs!$B$20+1-A258-Inputs!$B$24,S258)+(S258*AC258/12),0))))</f>
        <v/>
      </c>
      <c r="X258" s="3">
        <f>S258*(AC258*C258)</f>
        <v/>
      </c>
      <c r="Y258" s="11">
        <f>W258-X258</f>
        <v/>
      </c>
      <c r="Z258" s="19">
        <f>VLOOKUP(A258,Curves!$B$20:'Curves'!$D$32,3)</f>
        <v/>
      </c>
      <c r="AA258" s="35">
        <f>MIN(S258,S258*(1-(1-Z258)^(1/12)))</f>
        <v/>
      </c>
      <c r="AB258" s="3">
        <f>(N258-P258)*IFERROR((1-U258/U257),0)</f>
        <v/>
      </c>
      <c r="AC258" s="36">
        <f>Inputs!$B$16</f>
        <v/>
      </c>
      <c r="AD258" s="3">
        <f>AC258*C258*(N258-P258)</f>
        <v/>
      </c>
      <c r="AE258" s="11">
        <f>X258+Y258+AA258+Q258</f>
        <v/>
      </c>
      <c r="AF258" s="11">
        <f>X258+V258+AA258+Q258</f>
        <v/>
      </c>
      <c r="AG258" s="19">
        <f>AE258/Inputs!$B$13</f>
        <v/>
      </c>
      <c r="AH258" s="35">
        <f>N258-AA258-AB258-P258</f>
        <v/>
      </c>
      <c r="AJ258" s="19">
        <f>AJ257/(1+(Inputs!$B$19)*C257)</f>
        <v/>
      </c>
      <c r="AK258" s="19">
        <f>AG258*AJ258</f>
        <v/>
      </c>
    </row>
    <row r="259" ht="13" customHeight="1" s="53">
      <c r="A259" s="3">
        <f>A258+1</f>
        <v/>
      </c>
      <c r="B259" s="37">
        <f>EDATE(B258, 1)</f>
        <v/>
      </c>
      <c r="C259" s="3">
        <f>C258</f>
        <v/>
      </c>
      <c r="F259" s="3">
        <f>K258</f>
        <v/>
      </c>
      <c r="G259" s="3">
        <f>IF(Inputs!$B$15="Fixed",G258, "Not Implemented Yet")</f>
        <v/>
      </c>
      <c r="H259" s="3">
        <f>IF(Inputs!$B$15="Fixed", IF(K258&gt;H258, -PMT(G259*C259, 360/Inputs!$D$6, Inputs!$B$13), 0), "NOT AVALABLE RN")</f>
        <v/>
      </c>
      <c r="I259" s="3">
        <f>C259*F259*G259</f>
        <v/>
      </c>
      <c r="J259" s="3">
        <f>H259-I259</f>
        <v/>
      </c>
      <c r="K259" s="3">
        <f>K258-J259</f>
        <v/>
      </c>
      <c r="N259" s="35">
        <f>AH258</f>
        <v/>
      </c>
      <c r="O259" s="19">
        <f>VLOOKUP(A259,Curves!$B$3:'Curves'!$D$15,3)/(VLOOKUP(A259,Curves!$B$3:'Curves'!$D$15,2)-(VLOOKUP(A259,Curves!$B$3:'Curves'!$D$15,1)-1))</f>
        <v/>
      </c>
      <c r="P259" s="35">
        <f>MIN(N259,(O259*Inputs!$B$35)*$N$5)</f>
        <v/>
      </c>
      <c r="Q259" s="3">
        <f>IF(ISERROR(Inputs!$B$32*OFFSET(P259,-Inputs!$B$33,0)),0,Inputs!$B$32*OFFSET(P259,-Inputs!$B$33,0))</f>
        <v/>
      </c>
      <c r="R259" s="3">
        <f>IF(ISERROR((1-Inputs!$B$32)*OFFSET(P259,-Inputs!$B$33,0)),0,(1-Inputs!$B$32)*OFFSET(P259,-Inputs!$B$33,0))</f>
        <v/>
      </c>
      <c r="S259" s="35">
        <f>N259-P259</f>
        <v/>
      </c>
      <c r="T259" s="19">
        <f>S259/Inputs!$B$13</f>
        <v/>
      </c>
      <c r="U259" s="19">
        <f>K259/$K$4</f>
        <v/>
      </c>
      <c r="V259" s="11">
        <f>-PMT(AC259*C259,Inputs!$B$20-A259+1,S259)-X259</f>
        <v/>
      </c>
      <c r="W259" s="11">
        <f>IF(A259&lt;Inputs!$B$23-Inputs!$B$24,0,IF(A259&lt;Inputs!$B$22-Inputs!$B$24,S259*AC259/12,IF(ISERROR(-PMT(AC259/12,Inputs!$B$20+1-A259-Inputs!$B$24,S259)),0,-PMT(AC259/12,Inputs!$B$20+1-A259-Inputs!$B$24,S259)+IF(A259=Inputs!$B$21-Inputs!$B$24,AC259+PMT(AC259/12,Inputs!$B$20+1-A259-Inputs!$B$24,S259)+(S259*AC259/12),0))))</f>
        <v/>
      </c>
      <c r="X259" s="3">
        <f>S259*(AC259*C259)</f>
        <v/>
      </c>
      <c r="Y259" s="11">
        <f>W259-X259</f>
        <v/>
      </c>
      <c r="Z259" s="19">
        <f>VLOOKUP(A259,Curves!$B$20:'Curves'!$D$32,3)</f>
        <v/>
      </c>
      <c r="AA259" s="35">
        <f>MIN(S259,S259*(1-(1-Z259)^(1/12)))</f>
        <v/>
      </c>
      <c r="AB259" s="3">
        <f>(N259-P259)*IFERROR((1-U259/U258),0)</f>
        <v/>
      </c>
      <c r="AC259" s="36">
        <f>Inputs!$B$16</f>
        <v/>
      </c>
      <c r="AD259" s="3">
        <f>AC259*C259*(N259-P259)</f>
        <v/>
      </c>
      <c r="AE259" s="11">
        <f>X259+Y259+AA259+Q259</f>
        <v/>
      </c>
      <c r="AF259" s="11">
        <f>X259+V259+AA259+Q259</f>
        <v/>
      </c>
      <c r="AG259" s="19">
        <f>AE259/Inputs!$B$13</f>
        <v/>
      </c>
      <c r="AH259" s="35">
        <f>N259-AA259-AB259-P259</f>
        <v/>
      </c>
      <c r="AJ259" s="19">
        <f>AJ258/(1+(Inputs!$B$19)*C258)</f>
        <v/>
      </c>
      <c r="AK259" s="19">
        <f>AG259*AJ259</f>
        <v/>
      </c>
    </row>
    <row r="260" ht="13" customHeight="1" s="53">
      <c r="A260" s="3">
        <f>A259+1</f>
        <v/>
      </c>
      <c r="B260" s="37">
        <f>EDATE(B259, 1)</f>
        <v/>
      </c>
      <c r="C260" s="3">
        <f>C259</f>
        <v/>
      </c>
      <c r="F260" s="3">
        <f>K259</f>
        <v/>
      </c>
      <c r="G260" s="3">
        <f>IF(Inputs!$B$15="Fixed",G259, "Not Implemented Yet")</f>
        <v/>
      </c>
      <c r="H260" s="3">
        <f>IF(Inputs!$B$15="Fixed", IF(K259&gt;H259, -PMT(G260*C260, 360/Inputs!$D$6, Inputs!$B$13), 0), "NOT AVALABLE RN")</f>
        <v/>
      </c>
      <c r="I260" s="3">
        <f>C260*F260*G260</f>
        <v/>
      </c>
      <c r="J260" s="3">
        <f>H260-I260</f>
        <v/>
      </c>
      <c r="K260" s="3">
        <f>K259-J260</f>
        <v/>
      </c>
      <c r="N260" s="35">
        <f>AH259</f>
        <v/>
      </c>
      <c r="O260" s="19">
        <f>VLOOKUP(A260,Curves!$B$3:'Curves'!$D$15,3)/(VLOOKUP(A260,Curves!$B$3:'Curves'!$D$15,2)-(VLOOKUP(A260,Curves!$B$3:'Curves'!$D$15,1)-1))</f>
        <v/>
      </c>
      <c r="P260" s="35">
        <f>MIN(N260,(O260*Inputs!$B$35)*$N$5)</f>
        <v/>
      </c>
      <c r="Q260" s="3">
        <f>IF(ISERROR(Inputs!$B$32*OFFSET(P260,-Inputs!$B$33,0)),0,Inputs!$B$32*OFFSET(P260,-Inputs!$B$33,0))</f>
        <v/>
      </c>
      <c r="R260" s="3">
        <f>IF(ISERROR((1-Inputs!$B$32)*OFFSET(P260,-Inputs!$B$33,0)),0,(1-Inputs!$B$32)*OFFSET(P260,-Inputs!$B$33,0))</f>
        <v/>
      </c>
      <c r="S260" s="35">
        <f>N260-P260</f>
        <v/>
      </c>
      <c r="T260" s="19">
        <f>S260/Inputs!$B$13</f>
        <v/>
      </c>
      <c r="U260" s="19">
        <f>K260/$K$4</f>
        <v/>
      </c>
      <c r="V260" s="11">
        <f>-PMT(AC260*C260,Inputs!$B$20-A260+1,S260)-X260</f>
        <v/>
      </c>
      <c r="W260" s="11">
        <f>IF(A260&lt;Inputs!$B$23-Inputs!$B$24,0,IF(A260&lt;Inputs!$B$22-Inputs!$B$24,S260*AC260/12,IF(ISERROR(-PMT(AC260/12,Inputs!$B$20+1-A260-Inputs!$B$24,S260)),0,-PMT(AC260/12,Inputs!$B$20+1-A260-Inputs!$B$24,S260)+IF(A260=Inputs!$B$21-Inputs!$B$24,AC260+PMT(AC260/12,Inputs!$B$20+1-A260-Inputs!$B$24,S260)+(S260*AC260/12),0))))</f>
        <v/>
      </c>
      <c r="X260" s="3">
        <f>S260*(AC260*C260)</f>
        <v/>
      </c>
      <c r="Y260" s="11">
        <f>W260-X260</f>
        <v/>
      </c>
      <c r="Z260" s="19">
        <f>VLOOKUP(A260,Curves!$B$20:'Curves'!$D$32,3)</f>
        <v/>
      </c>
      <c r="AA260" s="35">
        <f>MIN(S260,S260*(1-(1-Z260)^(1/12)))</f>
        <v/>
      </c>
      <c r="AB260" s="3">
        <f>(N260-P260)*IFERROR((1-U260/U259),0)</f>
        <v/>
      </c>
      <c r="AC260" s="36">
        <f>Inputs!$B$16</f>
        <v/>
      </c>
      <c r="AD260" s="3">
        <f>AC260*C260*(N260-P260)</f>
        <v/>
      </c>
      <c r="AE260" s="11">
        <f>X260+Y260+AA260+Q260</f>
        <v/>
      </c>
      <c r="AF260" s="11">
        <f>X260+V260+AA260+Q260</f>
        <v/>
      </c>
      <c r="AG260" s="19">
        <f>AE260/Inputs!$B$13</f>
        <v/>
      </c>
      <c r="AH260" s="35">
        <f>N260-AA260-AB260-P260</f>
        <v/>
      </c>
      <c r="AJ260" s="19">
        <f>AJ259/(1+(Inputs!$B$19)*C259)</f>
        <v/>
      </c>
      <c r="AK260" s="19">
        <f>AG260*AJ260</f>
        <v/>
      </c>
    </row>
    <row r="261" ht="13" customHeight="1" s="53">
      <c r="A261" s="3">
        <f>A260+1</f>
        <v/>
      </c>
      <c r="B261" s="37">
        <f>EDATE(B260, 1)</f>
        <v/>
      </c>
      <c r="C261" s="3">
        <f>C260</f>
        <v/>
      </c>
      <c r="F261" s="3">
        <f>K260</f>
        <v/>
      </c>
      <c r="G261" s="3">
        <f>IF(Inputs!$B$15="Fixed",G260, "Not Implemented Yet")</f>
        <v/>
      </c>
      <c r="H261" s="3">
        <f>IF(Inputs!$B$15="Fixed", IF(K260&gt;H260, -PMT(G261*C261, 360/Inputs!$D$6, Inputs!$B$13), 0), "NOT AVALABLE RN")</f>
        <v/>
      </c>
      <c r="I261" s="3">
        <f>C261*F261*G261</f>
        <v/>
      </c>
      <c r="J261" s="3">
        <f>H261-I261</f>
        <v/>
      </c>
      <c r="K261" s="3">
        <f>K260-J261</f>
        <v/>
      </c>
      <c r="N261" s="35">
        <f>AH260</f>
        <v/>
      </c>
      <c r="O261" s="19">
        <f>VLOOKUP(A261,Curves!$B$3:'Curves'!$D$15,3)/(VLOOKUP(A261,Curves!$B$3:'Curves'!$D$15,2)-(VLOOKUP(A261,Curves!$B$3:'Curves'!$D$15,1)-1))</f>
        <v/>
      </c>
      <c r="P261" s="35">
        <f>MIN(N261,(O261*Inputs!$B$35)*$N$5)</f>
        <v/>
      </c>
      <c r="Q261" s="3">
        <f>IF(ISERROR(Inputs!$B$32*OFFSET(P261,-Inputs!$B$33,0)),0,Inputs!$B$32*OFFSET(P261,-Inputs!$B$33,0))</f>
        <v/>
      </c>
      <c r="R261" s="3">
        <f>IF(ISERROR((1-Inputs!$B$32)*OFFSET(P261,-Inputs!$B$33,0)),0,(1-Inputs!$B$32)*OFFSET(P261,-Inputs!$B$33,0))</f>
        <v/>
      </c>
      <c r="S261" s="35">
        <f>N261-P261</f>
        <v/>
      </c>
      <c r="T261" s="19">
        <f>S261/Inputs!$B$13</f>
        <v/>
      </c>
      <c r="U261" s="19">
        <f>K261/$K$4</f>
        <v/>
      </c>
      <c r="V261" s="11">
        <f>-PMT(AC261*C261,Inputs!$B$20-A261+1,S261)-X261</f>
        <v/>
      </c>
      <c r="W261" s="11">
        <f>IF(A261&lt;Inputs!$B$23-Inputs!$B$24,0,IF(A261&lt;Inputs!$B$22-Inputs!$B$24,S261*AC261/12,IF(ISERROR(-PMT(AC261/12,Inputs!$B$20+1-A261-Inputs!$B$24,S261)),0,-PMT(AC261/12,Inputs!$B$20+1-A261-Inputs!$B$24,S261)+IF(A261=Inputs!$B$21-Inputs!$B$24,AC261+PMT(AC261/12,Inputs!$B$20+1-A261-Inputs!$B$24,S261)+(S261*AC261/12),0))))</f>
        <v/>
      </c>
      <c r="X261" s="3">
        <f>S261*(AC261*C261)</f>
        <v/>
      </c>
      <c r="Y261" s="11">
        <f>W261-X261</f>
        <v/>
      </c>
      <c r="Z261" s="19">
        <f>VLOOKUP(A261,Curves!$B$20:'Curves'!$D$32,3)</f>
        <v/>
      </c>
      <c r="AA261" s="35">
        <f>MIN(S261,S261*(1-(1-Z261)^(1/12)))</f>
        <v/>
      </c>
      <c r="AB261" s="3">
        <f>(N261-P261)*IFERROR((1-U261/U260),0)</f>
        <v/>
      </c>
      <c r="AC261" s="36">
        <f>Inputs!$B$16</f>
        <v/>
      </c>
      <c r="AD261" s="3">
        <f>AC261*C261*(N261-P261)</f>
        <v/>
      </c>
      <c r="AE261" s="11">
        <f>X261+Y261+AA261+Q261</f>
        <v/>
      </c>
      <c r="AF261" s="11">
        <f>X261+V261+AA261+Q261</f>
        <v/>
      </c>
      <c r="AG261" s="19">
        <f>AE261/Inputs!$B$13</f>
        <v/>
      </c>
      <c r="AH261" s="35">
        <f>N261-AA261-AB261-P261</f>
        <v/>
      </c>
      <c r="AJ261" s="19">
        <f>AJ260/(1+(Inputs!$B$19)*C260)</f>
        <v/>
      </c>
      <c r="AK261" s="19">
        <f>AG261*AJ261</f>
        <v/>
      </c>
    </row>
    <row r="262" ht="13" customHeight="1" s="53">
      <c r="A262" s="3">
        <f>A261+1</f>
        <v/>
      </c>
      <c r="B262" s="37">
        <f>EDATE(B261, 1)</f>
        <v/>
      </c>
      <c r="C262" s="3">
        <f>C261</f>
        <v/>
      </c>
      <c r="F262" s="3">
        <f>K261</f>
        <v/>
      </c>
      <c r="G262" s="3">
        <f>IF(Inputs!$B$15="Fixed",G261, "Not Implemented Yet")</f>
        <v/>
      </c>
      <c r="H262" s="3">
        <f>IF(Inputs!$B$15="Fixed", IF(K261&gt;H261, -PMT(G262*C262, 360/Inputs!$D$6, Inputs!$B$13), 0), "NOT AVALABLE RN")</f>
        <v/>
      </c>
      <c r="I262" s="3">
        <f>C262*F262*G262</f>
        <v/>
      </c>
      <c r="J262" s="3">
        <f>H262-I262</f>
        <v/>
      </c>
      <c r="K262" s="3">
        <f>K261-J262</f>
        <v/>
      </c>
      <c r="N262" s="35">
        <f>AH261</f>
        <v/>
      </c>
      <c r="O262" s="19">
        <f>VLOOKUP(A262,Curves!$B$3:'Curves'!$D$15,3)/(VLOOKUP(A262,Curves!$B$3:'Curves'!$D$15,2)-(VLOOKUP(A262,Curves!$B$3:'Curves'!$D$15,1)-1))</f>
        <v/>
      </c>
      <c r="P262" s="35">
        <f>MIN(N262,(O262*Inputs!$B$35)*$N$5)</f>
        <v/>
      </c>
      <c r="Q262" s="3">
        <f>IF(ISERROR(Inputs!$B$32*OFFSET(P262,-Inputs!$B$33,0)),0,Inputs!$B$32*OFFSET(P262,-Inputs!$B$33,0))</f>
        <v/>
      </c>
      <c r="R262" s="3">
        <f>IF(ISERROR((1-Inputs!$B$32)*OFFSET(P262,-Inputs!$B$33,0)),0,(1-Inputs!$B$32)*OFFSET(P262,-Inputs!$B$33,0))</f>
        <v/>
      </c>
      <c r="S262" s="35">
        <f>N262-P262</f>
        <v/>
      </c>
      <c r="T262" s="19">
        <f>S262/Inputs!$B$13</f>
        <v/>
      </c>
      <c r="U262" s="19">
        <f>K262/$K$4</f>
        <v/>
      </c>
      <c r="V262" s="11">
        <f>-PMT(AC262*C262,Inputs!$B$20-A262+1,S262)-X262</f>
        <v/>
      </c>
      <c r="W262" s="11">
        <f>IF(A262&lt;Inputs!$B$23-Inputs!$B$24,0,IF(A262&lt;Inputs!$B$22-Inputs!$B$24,S262*AC262/12,IF(ISERROR(-PMT(AC262/12,Inputs!$B$20+1-A262-Inputs!$B$24,S262)),0,-PMT(AC262/12,Inputs!$B$20+1-A262-Inputs!$B$24,S262)+IF(A262=Inputs!$B$21-Inputs!$B$24,AC262+PMT(AC262/12,Inputs!$B$20+1-A262-Inputs!$B$24,S262)+(S262*AC262/12),0))))</f>
        <v/>
      </c>
      <c r="X262" s="3">
        <f>S262*(AC262*C262)</f>
        <v/>
      </c>
      <c r="Y262" s="11">
        <f>W262-X262</f>
        <v/>
      </c>
      <c r="Z262" s="19">
        <f>VLOOKUP(A262,Curves!$B$20:'Curves'!$D$32,3)</f>
        <v/>
      </c>
      <c r="AA262" s="35">
        <f>MIN(S262,S262*(1-(1-Z262)^(1/12)))</f>
        <v/>
      </c>
      <c r="AB262" s="3">
        <f>(N262-P262)*IFERROR((1-U262/U261),0)</f>
        <v/>
      </c>
      <c r="AC262" s="36">
        <f>Inputs!$B$16</f>
        <v/>
      </c>
      <c r="AD262" s="3">
        <f>AC262*C262*(N262-P262)</f>
        <v/>
      </c>
      <c r="AE262" s="11">
        <f>X262+Y262+AA262+Q262</f>
        <v/>
      </c>
      <c r="AF262" s="11">
        <f>X262+V262+AA262+Q262</f>
        <v/>
      </c>
      <c r="AG262" s="19">
        <f>AE262/Inputs!$B$13</f>
        <v/>
      </c>
      <c r="AH262" s="35">
        <f>N262-AA262-AB262-P262</f>
        <v/>
      </c>
      <c r="AJ262" s="19">
        <f>AJ261/(1+(Inputs!$B$19)*C261)</f>
        <v/>
      </c>
      <c r="AK262" s="19">
        <f>AG262*AJ262</f>
        <v/>
      </c>
    </row>
    <row r="263" ht="13" customHeight="1" s="53">
      <c r="A263" s="3">
        <f>A262+1</f>
        <v/>
      </c>
      <c r="B263" s="37">
        <f>EDATE(B262, 1)</f>
        <v/>
      </c>
      <c r="C263" s="3">
        <f>C262</f>
        <v/>
      </c>
      <c r="F263" s="3">
        <f>K262</f>
        <v/>
      </c>
      <c r="G263" s="3">
        <f>IF(Inputs!$B$15="Fixed",G262, "Not Implemented Yet")</f>
        <v/>
      </c>
      <c r="H263" s="3">
        <f>IF(Inputs!$B$15="Fixed", IF(K262&gt;H262, -PMT(G263*C263, 360/Inputs!$D$6, Inputs!$B$13), 0), "NOT AVALABLE RN")</f>
        <v/>
      </c>
      <c r="I263" s="3">
        <f>C263*F263*G263</f>
        <v/>
      </c>
      <c r="J263" s="3">
        <f>H263-I263</f>
        <v/>
      </c>
      <c r="K263" s="3">
        <f>K262-J263</f>
        <v/>
      </c>
      <c r="N263" s="35">
        <f>AH262</f>
        <v/>
      </c>
      <c r="O263" s="19">
        <f>VLOOKUP(A263,Curves!$B$3:'Curves'!$D$15,3)/(VLOOKUP(A263,Curves!$B$3:'Curves'!$D$15,2)-(VLOOKUP(A263,Curves!$B$3:'Curves'!$D$15,1)-1))</f>
        <v/>
      </c>
      <c r="P263" s="35">
        <f>MIN(N263,(O263*Inputs!$B$35)*$N$5)</f>
        <v/>
      </c>
      <c r="Q263" s="3">
        <f>IF(ISERROR(Inputs!$B$32*OFFSET(P263,-Inputs!$B$33,0)),0,Inputs!$B$32*OFFSET(P263,-Inputs!$B$33,0))</f>
        <v/>
      </c>
      <c r="R263" s="3">
        <f>IF(ISERROR((1-Inputs!$B$32)*OFFSET(P263,-Inputs!$B$33,0)),0,(1-Inputs!$B$32)*OFFSET(P263,-Inputs!$B$33,0))</f>
        <v/>
      </c>
      <c r="S263" s="35">
        <f>N263-P263</f>
        <v/>
      </c>
      <c r="T263" s="19">
        <f>S263/Inputs!$B$13</f>
        <v/>
      </c>
      <c r="U263" s="19">
        <f>K263/$K$4</f>
        <v/>
      </c>
      <c r="V263" s="11">
        <f>-PMT(AC263*C263,Inputs!$B$20-A263+1,S263)-X263</f>
        <v/>
      </c>
      <c r="W263" s="11">
        <f>IF(A263&lt;Inputs!$B$23-Inputs!$B$24,0,IF(A263&lt;Inputs!$B$22-Inputs!$B$24,S263*AC263/12,IF(ISERROR(-PMT(AC263/12,Inputs!$B$20+1-A263-Inputs!$B$24,S263)),0,-PMT(AC263/12,Inputs!$B$20+1-A263-Inputs!$B$24,S263)+IF(A263=Inputs!$B$21-Inputs!$B$24,AC263+PMT(AC263/12,Inputs!$B$20+1-A263-Inputs!$B$24,S263)+(S263*AC263/12),0))))</f>
        <v/>
      </c>
      <c r="X263" s="3">
        <f>S263*(AC263*C263)</f>
        <v/>
      </c>
      <c r="Y263" s="11">
        <f>W263-X263</f>
        <v/>
      </c>
      <c r="Z263" s="19">
        <f>VLOOKUP(A263,Curves!$B$20:'Curves'!$D$32,3)</f>
        <v/>
      </c>
      <c r="AA263" s="35">
        <f>MIN(S263,S263*(1-(1-Z263)^(1/12)))</f>
        <v/>
      </c>
      <c r="AB263" s="3">
        <f>(N263-P263)*IFERROR((1-U263/U262),0)</f>
        <v/>
      </c>
      <c r="AC263" s="36">
        <f>Inputs!$B$16</f>
        <v/>
      </c>
      <c r="AD263" s="3">
        <f>AC263*C263*(N263-P263)</f>
        <v/>
      </c>
      <c r="AE263" s="11">
        <f>X263+Y263+AA263+Q263</f>
        <v/>
      </c>
      <c r="AF263" s="11">
        <f>X263+V263+AA263+Q263</f>
        <v/>
      </c>
      <c r="AG263" s="19">
        <f>AE263/Inputs!$B$13</f>
        <v/>
      </c>
      <c r="AH263" s="35">
        <f>N263-AA263-AB263-P263</f>
        <v/>
      </c>
      <c r="AJ263" s="19">
        <f>AJ262/(1+(Inputs!$B$19)*C262)</f>
        <v/>
      </c>
      <c r="AK263" s="19">
        <f>AG263*AJ263</f>
        <v/>
      </c>
    </row>
    <row r="264" ht="13" customHeight="1" s="53">
      <c r="A264" s="3">
        <f>A263+1</f>
        <v/>
      </c>
      <c r="B264" s="37">
        <f>EDATE(B263, 1)</f>
        <v/>
      </c>
      <c r="C264" s="3">
        <f>C263</f>
        <v/>
      </c>
      <c r="F264" s="3">
        <f>K263</f>
        <v/>
      </c>
      <c r="G264" s="3">
        <f>IF(Inputs!$B$15="Fixed",G263, "Not Implemented Yet")</f>
        <v/>
      </c>
      <c r="H264" s="3">
        <f>IF(Inputs!$B$15="Fixed", IF(K263&gt;H263, -PMT(G264*C264, 360/Inputs!$D$6, Inputs!$B$13), 0), "NOT AVALABLE RN")</f>
        <v/>
      </c>
      <c r="I264" s="3">
        <f>C264*F264*G264</f>
        <v/>
      </c>
      <c r="J264" s="3">
        <f>H264-I264</f>
        <v/>
      </c>
      <c r="K264" s="3">
        <f>K263-J264</f>
        <v/>
      </c>
      <c r="N264" s="35">
        <f>AH263</f>
        <v/>
      </c>
      <c r="O264" s="19">
        <f>VLOOKUP(A264,Curves!$B$3:'Curves'!$D$15,3)/(VLOOKUP(A264,Curves!$B$3:'Curves'!$D$15,2)-(VLOOKUP(A264,Curves!$B$3:'Curves'!$D$15,1)-1))</f>
        <v/>
      </c>
      <c r="P264" s="35">
        <f>MIN(N264,(O264*Inputs!$B$35)*$N$5)</f>
        <v/>
      </c>
      <c r="Q264" s="3">
        <f>IF(ISERROR(Inputs!$B$32*OFFSET(P264,-Inputs!$B$33,0)),0,Inputs!$B$32*OFFSET(P264,-Inputs!$B$33,0))</f>
        <v/>
      </c>
      <c r="R264" s="3">
        <f>IF(ISERROR((1-Inputs!$B$32)*OFFSET(P264,-Inputs!$B$33,0)),0,(1-Inputs!$B$32)*OFFSET(P264,-Inputs!$B$33,0))</f>
        <v/>
      </c>
      <c r="S264" s="35">
        <f>N264-P264</f>
        <v/>
      </c>
      <c r="T264" s="19">
        <f>S264/Inputs!$B$13</f>
        <v/>
      </c>
      <c r="U264" s="19">
        <f>K264/$K$4</f>
        <v/>
      </c>
      <c r="V264" s="11">
        <f>-PMT(AC264*C264,Inputs!$B$20-A264+1,S264)-X264</f>
        <v/>
      </c>
      <c r="W264" s="11">
        <f>IF(A264&lt;Inputs!$B$23-Inputs!$B$24,0,IF(A264&lt;Inputs!$B$22-Inputs!$B$24,S264*AC264/12,IF(ISERROR(-PMT(AC264/12,Inputs!$B$20+1-A264-Inputs!$B$24,S264)),0,-PMT(AC264/12,Inputs!$B$20+1-A264-Inputs!$B$24,S264)+IF(A264=Inputs!$B$21-Inputs!$B$24,AC264+PMT(AC264/12,Inputs!$B$20+1-A264-Inputs!$B$24,S264)+(S264*AC264/12),0))))</f>
        <v/>
      </c>
      <c r="X264" s="3">
        <f>S264*(AC264*C264)</f>
        <v/>
      </c>
      <c r="Y264" s="11">
        <f>W264-X264</f>
        <v/>
      </c>
      <c r="Z264" s="19">
        <f>VLOOKUP(A264,Curves!$B$20:'Curves'!$D$32,3)</f>
        <v/>
      </c>
      <c r="AA264" s="35">
        <f>MIN(S264,S264*(1-(1-Z264)^(1/12)))</f>
        <v/>
      </c>
      <c r="AB264" s="3">
        <f>(N264-P264)*IFERROR((1-U264/U263),0)</f>
        <v/>
      </c>
      <c r="AC264" s="36">
        <f>Inputs!$B$16</f>
        <v/>
      </c>
      <c r="AD264" s="3">
        <f>AC264*C264*(N264-P264)</f>
        <v/>
      </c>
      <c r="AE264" s="11">
        <f>X264+Y264+AA264+Q264</f>
        <v/>
      </c>
      <c r="AF264" s="11">
        <f>X264+V264+AA264+Q264</f>
        <v/>
      </c>
      <c r="AG264" s="19">
        <f>AE264/Inputs!$B$13</f>
        <v/>
      </c>
      <c r="AH264" s="35">
        <f>N264-AA264-AB264-P264</f>
        <v/>
      </c>
      <c r="AJ264" s="19">
        <f>AJ263/(1+(Inputs!$B$19)*C263)</f>
        <v/>
      </c>
      <c r="AK264" s="19">
        <f>AG264*AJ264</f>
        <v/>
      </c>
    </row>
    <row r="265" ht="13" customHeight="1" s="53">
      <c r="A265" s="3">
        <f>A264+1</f>
        <v/>
      </c>
      <c r="B265" s="37">
        <f>EDATE(B264, 1)</f>
        <v/>
      </c>
      <c r="C265" s="3">
        <f>C264</f>
        <v/>
      </c>
      <c r="F265" s="3">
        <f>K264</f>
        <v/>
      </c>
      <c r="G265" s="3">
        <f>IF(Inputs!$B$15="Fixed",G264, "Not Implemented Yet")</f>
        <v/>
      </c>
      <c r="H265" s="3">
        <f>IF(Inputs!$B$15="Fixed", IF(K264&gt;H264, -PMT(G265*C265, 360/Inputs!$D$6, Inputs!$B$13), 0), "NOT AVALABLE RN")</f>
        <v/>
      </c>
      <c r="I265" s="3">
        <f>C265*F265*G265</f>
        <v/>
      </c>
      <c r="J265" s="3">
        <f>H265-I265</f>
        <v/>
      </c>
      <c r="K265" s="3">
        <f>K264-J265</f>
        <v/>
      </c>
      <c r="N265" s="35">
        <f>AH264</f>
        <v/>
      </c>
      <c r="O265" s="19">
        <f>VLOOKUP(A265,Curves!$B$3:'Curves'!$D$15,3)/(VLOOKUP(A265,Curves!$B$3:'Curves'!$D$15,2)-(VLOOKUP(A265,Curves!$B$3:'Curves'!$D$15,1)-1))</f>
        <v/>
      </c>
      <c r="P265" s="35">
        <f>MIN(N265,(O265*Inputs!$B$35)*$N$5)</f>
        <v/>
      </c>
      <c r="Q265" s="3">
        <f>IF(ISERROR(Inputs!$B$32*OFFSET(P265,-Inputs!$B$33,0)),0,Inputs!$B$32*OFFSET(P265,-Inputs!$B$33,0))</f>
        <v/>
      </c>
      <c r="R265" s="3">
        <f>IF(ISERROR((1-Inputs!$B$32)*OFFSET(P265,-Inputs!$B$33,0)),0,(1-Inputs!$B$32)*OFFSET(P265,-Inputs!$B$33,0))</f>
        <v/>
      </c>
      <c r="S265" s="35">
        <f>N265-P265</f>
        <v/>
      </c>
      <c r="T265" s="19">
        <f>S265/Inputs!$B$13</f>
        <v/>
      </c>
      <c r="U265" s="19">
        <f>K265/$K$4</f>
        <v/>
      </c>
      <c r="V265" s="11">
        <f>-PMT(AC265*C265,Inputs!$B$20-A265+1,S265)-X265</f>
        <v/>
      </c>
      <c r="W265" s="11">
        <f>IF(A265&lt;Inputs!$B$23-Inputs!$B$24,0,IF(A265&lt;Inputs!$B$22-Inputs!$B$24,S265*AC265/12,IF(ISERROR(-PMT(AC265/12,Inputs!$B$20+1-A265-Inputs!$B$24,S265)),0,-PMT(AC265/12,Inputs!$B$20+1-A265-Inputs!$B$24,S265)+IF(A265=Inputs!$B$21-Inputs!$B$24,AC265+PMT(AC265/12,Inputs!$B$20+1-A265-Inputs!$B$24,S265)+(S265*AC265/12),0))))</f>
        <v/>
      </c>
      <c r="X265" s="3">
        <f>S265*(AC265*C265)</f>
        <v/>
      </c>
      <c r="Y265" s="11">
        <f>W265-X265</f>
        <v/>
      </c>
      <c r="Z265" s="19">
        <f>VLOOKUP(A265,Curves!$B$20:'Curves'!$D$32,3)</f>
        <v/>
      </c>
      <c r="AA265" s="35">
        <f>MIN(S265,S265*(1-(1-Z265)^(1/12)))</f>
        <v/>
      </c>
      <c r="AB265" s="3">
        <f>(N265-P265)*IFERROR((1-U265/U264),0)</f>
        <v/>
      </c>
      <c r="AC265" s="36">
        <f>Inputs!$B$16</f>
        <v/>
      </c>
      <c r="AD265" s="3">
        <f>AC265*C265*(N265-P265)</f>
        <v/>
      </c>
      <c r="AE265" s="11">
        <f>X265+Y265+AA265+Q265</f>
        <v/>
      </c>
      <c r="AF265" s="11">
        <f>X265+V265+AA265+Q265</f>
        <v/>
      </c>
      <c r="AG265" s="19">
        <f>AE265/Inputs!$B$13</f>
        <v/>
      </c>
      <c r="AH265" s="35">
        <f>N265-AA265-AB265-P265</f>
        <v/>
      </c>
      <c r="AJ265" s="19">
        <f>AJ264/(1+(Inputs!$B$19)*C264)</f>
        <v/>
      </c>
      <c r="AK265" s="19">
        <f>AG265*AJ265</f>
        <v/>
      </c>
    </row>
    <row r="266" ht="13" customHeight="1" s="53">
      <c r="A266" s="3">
        <f>A265+1</f>
        <v/>
      </c>
      <c r="B266" s="37">
        <f>EDATE(B265, 1)</f>
        <v/>
      </c>
      <c r="C266" s="3">
        <f>C265</f>
        <v/>
      </c>
      <c r="F266" s="3">
        <f>K265</f>
        <v/>
      </c>
      <c r="G266" s="3">
        <f>IF(Inputs!$B$15="Fixed",G265, "Not Implemented Yet")</f>
        <v/>
      </c>
      <c r="H266" s="3">
        <f>IF(Inputs!$B$15="Fixed", IF(K265&gt;H265, -PMT(G266*C266, 360/Inputs!$D$6, Inputs!$B$13), 0), "NOT AVALABLE RN")</f>
        <v/>
      </c>
      <c r="I266" s="3">
        <f>C266*F266*G266</f>
        <v/>
      </c>
      <c r="J266" s="3">
        <f>H266-I266</f>
        <v/>
      </c>
      <c r="K266" s="3">
        <f>K265-J266</f>
        <v/>
      </c>
      <c r="N266" s="35">
        <f>AH265</f>
        <v/>
      </c>
      <c r="O266" s="19">
        <f>VLOOKUP(A266,Curves!$B$3:'Curves'!$D$15,3)/(VLOOKUP(A266,Curves!$B$3:'Curves'!$D$15,2)-(VLOOKUP(A266,Curves!$B$3:'Curves'!$D$15,1)-1))</f>
        <v/>
      </c>
      <c r="P266" s="35">
        <f>MIN(N266,(O266*Inputs!$B$35)*$N$5)</f>
        <v/>
      </c>
      <c r="Q266" s="3">
        <f>IF(ISERROR(Inputs!$B$32*OFFSET(P266,-Inputs!$B$33,0)),0,Inputs!$B$32*OFFSET(P266,-Inputs!$B$33,0))</f>
        <v/>
      </c>
      <c r="R266" s="3">
        <f>IF(ISERROR((1-Inputs!$B$32)*OFFSET(P266,-Inputs!$B$33,0)),0,(1-Inputs!$B$32)*OFFSET(P266,-Inputs!$B$33,0))</f>
        <v/>
      </c>
      <c r="S266" s="35">
        <f>N266-P266</f>
        <v/>
      </c>
      <c r="T266" s="19">
        <f>S266/Inputs!$B$13</f>
        <v/>
      </c>
      <c r="U266" s="19">
        <f>K266/$K$4</f>
        <v/>
      </c>
      <c r="V266" s="11">
        <f>-PMT(AC266*C266,Inputs!$B$20-A266+1,S266)-X266</f>
        <v/>
      </c>
      <c r="W266" s="11">
        <f>IF(A266&lt;Inputs!$B$23-Inputs!$B$24,0,IF(A266&lt;Inputs!$B$22-Inputs!$B$24,S266*AC266/12,IF(ISERROR(-PMT(AC266/12,Inputs!$B$20+1-A266-Inputs!$B$24,S266)),0,-PMT(AC266/12,Inputs!$B$20+1-A266-Inputs!$B$24,S266)+IF(A266=Inputs!$B$21-Inputs!$B$24,AC266+PMT(AC266/12,Inputs!$B$20+1-A266-Inputs!$B$24,S266)+(S266*AC266/12),0))))</f>
        <v/>
      </c>
      <c r="X266" s="3">
        <f>S266*(AC266*C266)</f>
        <v/>
      </c>
      <c r="Y266" s="11">
        <f>W266-X266</f>
        <v/>
      </c>
      <c r="Z266" s="19">
        <f>VLOOKUP(A266,Curves!$B$20:'Curves'!$D$32,3)</f>
        <v/>
      </c>
      <c r="AA266" s="35">
        <f>MIN(S266,S266*(1-(1-Z266)^(1/12)))</f>
        <v/>
      </c>
      <c r="AB266" s="3">
        <f>(N266-P266)*IFERROR((1-U266/U265),0)</f>
        <v/>
      </c>
      <c r="AC266" s="36">
        <f>Inputs!$B$16</f>
        <v/>
      </c>
      <c r="AD266" s="3">
        <f>AC266*C266*(N266-P266)</f>
        <v/>
      </c>
      <c r="AE266" s="11">
        <f>X266+Y266+AA266+Q266</f>
        <v/>
      </c>
      <c r="AF266" s="11">
        <f>X266+V266+AA266+Q266</f>
        <v/>
      </c>
      <c r="AG266" s="19">
        <f>AE266/Inputs!$B$13</f>
        <v/>
      </c>
      <c r="AH266" s="35">
        <f>N266-AA266-AB266-P266</f>
        <v/>
      </c>
      <c r="AJ266" s="19">
        <f>AJ265/(1+(Inputs!$B$19)*C265)</f>
        <v/>
      </c>
      <c r="AK266" s="19">
        <f>AG266*AJ266</f>
        <v/>
      </c>
    </row>
    <row r="267" ht="13" customHeight="1" s="53">
      <c r="A267" s="3">
        <f>A266+1</f>
        <v/>
      </c>
      <c r="B267" s="37">
        <f>EDATE(B266, 1)</f>
        <v/>
      </c>
      <c r="C267" s="3">
        <f>C266</f>
        <v/>
      </c>
      <c r="F267" s="3">
        <f>K266</f>
        <v/>
      </c>
      <c r="G267" s="3">
        <f>IF(Inputs!$B$15="Fixed",G266, "Not Implemented Yet")</f>
        <v/>
      </c>
      <c r="H267" s="3">
        <f>IF(Inputs!$B$15="Fixed", IF(K266&gt;H266, -PMT(G267*C267, 360/Inputs!$D$6, Inputs!$B$13), 0), "NOT AVALABLE RN")</f>
        <v/>
      </c>
      <c r="I267" s="3">
        <f>C267*F267*G267</f>
        <v/>
      </c>
      <c r="J267" s="3">
        <f>H267-I267</f>
        <v/>
      </c>
      <c r="K267" s="3">
        <f>K266-J267</f>
        <v/>
      </c>
      <c r="N267" s="35">
        <f>AH266</f>
        <v/>
      </c>
      <c r="O267" s="19">
        <f>VLOOKUP(A267,Curves!$B$3:'Curves'!$D$15,3)/(VLOOKUP(A267,Curves!$B$3:'Curves'!$D$15,2)-(VLOOKUP(A267,Curves!$B$3:'Curves'!$D$15,1)-1))</f>
        <v/>
      </c>
      <c r="P267" s="35">
        <f>MIN(N267,(O267*Inputs!$B$35)*$N$5)</f>
        <v/>
      </c>
      <c r="Q267" s="3">
        <f>IF(ISERROR(Inputs!$B$32*OFFSET(P267,-Inputs!$B$33,0)),0,Inputs!$B$32*OFFSET(P267,-Inputs!$B$33,0))</f>
        <v/>
      </c>
      <c r="R267" s="3">
        <f>IF(ISERROR((1-Inputs!$B$32)*OFFSET(P267,-Inputs!$B$33,0)),0,(1-Inputs!$B$32)*OFFSET(P267,-Inputs!$B$33,0))</f>
        <v/>
      </c>
      <c r="S267" s="35">
        <f>N267-P267</f>
        <v/>
      </c>
      <c r="T267" s="19">
        <f>S267/Inputs!$B$13</f>
        <v/>
      </c>
      <c r="U267" s="19">
        <f>K267/$K$4</f>
        <v/>
      </c>
      <c r="V267" s="11">
        <f>-PMT(AC267*C267,Inputs!$B$20-A267+1,S267)-X267</f>
        <v/>
      </c>
      <c r="W267" s="11">
        <f>IF(A267&lt;Inputs!$B$23-Inputs!$B$24,0,IF(A267&lt;Inputs!$B$22-Inputs!$B$24,S267*AC267/12,IF(ISERROR(-PMT(AC267/12,Inputs!$B$20+1-A267-Inputs!$B$24,S267)),0,-PMT(AC267/12,Inputs!$B$20+1-A267-Inputs!$B$24,S267)+IF(A267=Inputs!$B$21-Inputs!$B$24,AC267+PMT(AC267/12,Inputs!$B$20+1-A267-Inputs!$B$24,S267)+(S267*AC267/12),0))))</f>
        <v/>
      </c>
      <c r="X267" s="3">
        <f>S267*(AC267*C267)</f>
        <v/>
      </c>
      <c r="Y267" s="11">
        <f>W267-X267</f>
        <v/>
      </c>
      <c r="Z267" s="19">
        <f>VLOOKUP(A267,Curves!$B$20:'Curves'!$D$32,3)</f>
        <v/>
      </c>
      <c r="AA267" s="35">
        <f>MIN(S267,S267*(1-(1-Z267)^(1/12)))</f>
        <v/>
      </c>
      <c r="AB267" s="3">
        <f>(N267-P267)*IFERROR((1-U267/U266),0)</f>
        <v/>
      </c>
      <c r="AC267" s="36">
        <f>Inputs!$B$16</f>
        <v/>
      </c>
      <c r="AD267" s="3">
        <f>AC267*C267*(N267-P267)</f>
        <v/>
      </c>
      <c r="AE267" s="11">
        <f>X267+Y267+AA267+Q267</f>
        <v/>
      </c>
      <c r="AF267" s="11">
        <f>X267+V267+AA267+Q267</f>
        <v/>
      </c>
      <c r="AG267" s="19">
        <f>AE267/Inputs!$B$13</f>
        <v/>
      </c>
      <c r="AH267" s="35">
        <f>N267-AA267-AB267-P267</f>
        <v/>
      </c>
      <c r="AJ267" s="19">
        <f>AJ266/(1+(Inputs!$B$19)*C266)</f>
        <v/>
      </c>
      <c r="AK267" s="19">
        <f>AG267*AJ267</f>
        <v/>
      </c>
    </row>
    <row r="268" ht="13" customHeight="1" s="53">
      <c r="A268" s="3">
        <f>A267+1</f>
        <v/>
      </c>
      <c r="B268" s="37">
        <f>EDATE(B267, 1)</f>
        <v/>
      </c>
      <c r="C268" s="3">
        <f>C267</f>
        <v/>
      </c>
      <c r="F268" s="3">
        <f>K267</f>
        <v/>
      </c>
      <c r="G268" s="3">
        <f>IF(Inputs!$B$15="Fixed",G267, "Not Implemented Yet")</f>
        <v/>
      </c>
      <c r="H268" s="3">
        <f>IF(Inputs!$B$15="Fixed", IF(K267&gt;H267, -PMT(G268*C268, 360/Inputs!$D$6, Inputs!$B$13), 0), "NOT AVALABLE RN")</f>
        <v/>
      </c>
      <c r="I268" s="3">
        <f>C268*F268*G268</f>
        <v/>
      </c>
      <c r="J268" s="3">
        <f>H268-I268</f>
        <v/>
      </c>
      <c r="K268" s="3">
        <f>K267-J268</f>
        <v/>
      </c>
      <c r="N268" s="35">
        <f>AH267</f>
        <v/>
      </c>
      <c r="O268" s="19">
        <f>VLOOKUP(A268,Curves!$B$3:'Curves'!$D$15,3)/(VLOOKUP(A268,Curves!$B$3:'Curves'!$D$15,2)-(VLOOKUP(A268,Curves!$B$3:'Curves'!$D$15,1)-1))</f>
        <v/>
      </c>
      <c r="P268" s="35">
        <f>MIN(N268,(O268*Inputs!$B$35)*$N$5)</f>
        <v/>
      </c>
      <c r="Q268" s="3">
        <f>IF(ISERROR(Inputs!$B$32*OFFSET(P268,-Inputs!$B$33,0)),0,Inputs!$B$32*OFFSET(P268,-Inputs!$B$33,0))</f>
        <v/>
      </c>
      <c r="R268" s="3">
        <f>IF(ISERROR((1-Inputs!$B$32)*OFFSET(P268,-Inputs!$B$33,0)),0,(1-Inputs!$B$32)*OFFSET(P268,-Inputs!$B$33,0))</f>
        <v/>
      </c>
      <c r="S268" s="35">
        <f>N268-P268</f>
        <v/>
      </c>
      <c r="T268" s="19">
        <f>S268/Inputs!$B$13</f>
        <v/>
      </c>
      <c r="U268" s="19">
        <f>K268/$K$4</f>
        <v/>
      </c>
      <c r="V268" s="11">
        <f>-PMT(AC268*C268,Inputs!$B$20-A268+1,S268)-X268</f>
        <v/>
      </c>
      <c r="W268" s="11">
        <f>IF(A268&lt;Inputs!$B$23-Inputs!$B$24,0,IF(A268&lt;Inputs!$B$22-Inputs!$B$24,S268*AC268/12,IF(ISERROR(-PMT(AC268/12,Inputs!$B$20+1-A268-Inputs!$B$24,S268)),0,-PMT(AC268/12,Inputs!$B$20+1-A268-Inputs!$B$24,S268)+IF(A268=Inputs!$B$21-Inputs!$B$24,AC268+PMT(AC268/12,Inputs!$B$20+1-A268-Inputs!$B$24,S268)+(S268*AC268/12),0))))</f>
        <v/>
      </c>
      <c r="X268" s="3">
        <f>S268*(AC268*C268)</f>
        <v/>
      </c>
      <c r="Y268" s="11">
        <f>W268-X268</f>
        <v/>
      </c>
      <c r="Z268" s="19">
        <f>VLOOKUP(A268,Curves!$B$20:'Curves'!$D$32,3)</f>
        <v/>
      </c>
      <c r="AA268" s="35">
        <f>MIN(S268,S268*(1-(1-Z268)^(1/12)))</f>
        <v/>
      </c>
      <c r="AB268" s="3">
        <f>(N268-P268)*IFERROR((1-U268/U267),0)</f>
        <v/>
      </c>
      <c r="AC268" s="36">
        <f>Inputs!$B$16</f>
        <v/>
      </c>
      <c r="AD268" s="3">
        <f>AC268*C268*(N268-P268)</f>
        <v/>
      </c>
      <c r="AE268" s="11">
        <f>X268+Y268+AA268+Q268</f>
        <v/>
      </c>
      <c r="AF268" s="11">
        <f>X268+V268+AA268+Q268</f>
        <v/>
      </c>
      <c r="AG268" s="19">
        <f>AE268/Inputs!$B$13</f>
        <v/>
      </c>
      <c r="AH268" s="35">
        <f>N268-AA268-AB268-P268</f>
        <v/>
      </c>
      <c r="AJ268" s="19">
        <f>AJ267/(1+(Inputs!$B$19)*C267)</f>
        <v/>
      </c>
      <c r="AK268" s="19">
        <f>AG268*AJ268</f>
        <v/>
      </c>
    </row>
    <row r="269" ht="13" customHeight="1" s="53">
      <c r="A269" s="3">
        <f>A268+1</f>
        <v/>
      </c>
      <c r="B269" s="37">
        <f>EDATE(B268, 1)</f>
        <v/>
      </c>
      <c r="C269" s="3">
        <f>C268</f>
        <v/>
      </c>
      <c r="F269" s="3">
        <f>K268</f>
        <v/>
      </c>
      <c r="G269" s="3">
        <f>IF(Inputs!$B$15="Fixed",G268, "Not Implemented Yet")</f>
        <v/>
      </c>
      <c r="H269" s="3">
        <f>IF(Inputs!$B$15="Fixed", IF(K268&gt;H268, -PMT(G269*C269, 360/Inputs!$D$6, Inputs!$B$13), 0), "NOT AVALABLE RN")</f>
        <v/>
      </c>
      <c r="I269" s="3">
        <f>C269*F269*G269</f>
        <v/>
      </c>
      <c r="J269" s="3">
        <f>H269-I269</f>
        <v/>
      </c>
      <c r="K269" s="3">
        <f>K268-J269</f>
        <v/>
      </c>
      <c r="N269" s="35">
        <f>AH268</f>
        <v/>
      </c>
      <c r="O269" s="19">
        <f>VLOOKUP(A269,Curves!$B$3:'Curves'!$D$15,3)/(VLOOKUP(A269,Curves!$B$3:'Curves'!$D$15,2)-(VLOOKUP(A269,Curves!$B$3:'Curves'!$D$15,1)-1))</f>
        <v/>
      </c>
      <c r="P269" s="35">
        <f>MIN(N269,(O269*Inputs!$B$35)*$N$5)</f>
        <v/>
      </c>
      <c r="Q269" s="3">
        <f>IF(ISERROR(Inputs!$B$32*OFFSET(P269,-Inputs!$B$33,0)),0,Inputs!$B$32*OFFSET(P269,-Inputs!$B$33,0))</f>
        <v/>
      </c>
      <c r="R269" s="3">
        <f>IF(ISERROR((1-Inputs!$B$32)*OFFSET(P269,-Inputs!$B$33,0)),0,(1-Inputs!$B$32)*OFFSET(P269,-Inputs!$B$33,0))</f>
        <v/>
      </c>
      <c r="S269" s="35">
        <f>N269-P269</f>
        <v/>
      </c>
      <c r="T269" s="19">
        <f>S269/Inputs!$B$13</f>
        <v/>
      </c>
      <c r="U269" s="19">
        <f>K269/$K$4</f>
        <v/>
      </c>
      <c r="V269" s="11">
        <f>-PMT(AC269*C269,Inputs!$B$20-A269+1,S269)-X269</f>
        <v/>
      </c>
      <c r="W269" s="11">
        <f>IF(A269&lt;Inputs!$B$23-Inputs!$B$24,0,IF(A269&lt;Inputs!$B$22-Inputs!$B$24,S269*AC269/12,IF(ISERROR(-PMT(AC269/12,Inputs!$B$20+1-A269-Inputs!$B$24,S269)),0,-PMT(AC269/12,Inputs!$B$20+1-A269-Inputs!$B$24,S269)+IF(A269=Inputs!$B$21-Inputs!$B$24,AC269+PMT(AC269/12,Inputs!$B$20+1-A269-Inputs!$B$24,S269)+(S269*AC269/12),0))))</f>
        <v/>
      </c>
      <c r="X269" s="3">
        <f>S269*(AC269*C269)</f>
        <v/>
      </c>
      <c r="Y269" s="11">
        <f>W269-X269</f>
        <v/>
      </c>
      <c r="Z269" s="19">
        <f>VLOOKUP(A269,Curves!$B$20:'Curves'!$D$32,3)</f>
        <v/>
      </c>
      <c r="AA269" s="35">
        <f>MIN(S269,S269*(1-(1-Z269)^(1/12)))</f>
        <v/>
      </c>
      <c r="AB269" s="3">
        <f>(N269-P269)*IFERROR((1-U269/U268),0)</f>
        <v/>
      </c>
      <c r="AC269" s="36">
        <f>Inputs!$B$16</f>
        <v/>
      </c>
      <c r="AD269" s="3">
        <f>AC269*C269*(N269-P269)</f>
        <v/>
      </c>
      <c r="AE269" s="11">
        <f>X269+Y269+AA269+Q269</f>
        <v/>
      </c>
      <c r="AF269" s="11">
        <f>X269+V269+AA269+Q269</f>
        <v/>
      </c>
      <c r="AG269" s="19">
        <f>AE269/Inputs!$B$13</f>
        <v/>
      </c>
      <c r="AH269" s="35">
        <f>N269-AA269-AB269-P269</f>
        <v/>
      </c>
      <c r="AJ269" s="19">
        <f>AJ268/(1+(Inputs!$B$19)*C268)</f>
        <v/>
      </c>
      <c r="AK269" s="19">
        <f>AG269*AJ269</f>
        <v/>
      </c>
    </row>
    <row r="270" ht="13" customHeight="1" s="53">
      <c r="A270" s="3">
        <f>A269+1</f>
        <v/>
      </c>
      <c r="B270" s="37">
        <f>EDATE(B269, 1)</f>
        <v/>
      </c>
      <c r="C270" s="3">
        <f>C269</f>
        <v/>
      </c>
      <c r="F270" s="3">
        <f>K269</f>
        <v/>
      </c>
      <c r="G270" s="3">
        <f>IF(Inputs!$B$15="Fixed",G269, "Not Implemented Yet")</f>
        <v/>
      </c>
      <c r="H270" s="3">
        <f>IF(Inputs!$B$15="Fixed", IF(K269&gt;H269, -PMT(G270*C270, 360/Inputs!$D$6, Inputs!$B$13), 0), "NOT AVALABLE RN")</f>
        <v/>
      </c>
      <c r="I270" s="3">
        <f>C270*F270*G270</f>
        <v/>
      </c>
      <c r="J270" s="3">
        <f>H270-I270</f>
        <v/>
      </c>
      <c r="K270" s="3">
        <f>K269-J270</f>
        <v/>
      </c>
      <c r="N270" s="35">
        <f>AH269</f>
        <v/>
      </c>
      <c r="O270" s="19">
        <f>VLOOKUP(A270,Curves!$B$3:'Curves'!$D$15,3)/(VLOOKUP(A270,Curves!$B$3:'Curves'!$D$15,2)-(VLOOKUP(A270,Curves!$B$3:'Curves'!$D$15,1)-1))</f>
        <v/>
      </c>
      <c r="P270" s="35">
        <f>MIN(N270,(O270*Inputs!$B$35)*$N$5)</f>
        <v/>
      </c>
      <c r="Q270" s="3">
        <f>IF(ISERROR(Inputs!$B$32*OFFSET(P270,-Inputs!$B$33,0)),0,Inputs!$B$32*OFFSET(P270,-Inputs!$B$33,0))</f>
        <v/>
      </c>
      <c r="R270" s="3">
        <f>IF(ISERROR((1-Inputs!$B$32)*OFFSET(P270,-Inputs!$B$33,0)),0,(1-Inputs!$B$32)*OFFSET(P270,-Inputs!$B$33,0))</f>
        <v/>
      </c>
      <c r="S270" s="35">
        <f>N270-P270</f>
        <v/>
      </c>
      <c r="T270" s="19">
        <f>S270/Inputs!$B$13</f>
        <v/>
      </c>
      <c r="U270" s="19">
        <f>K270/$K$4</f>
        <v/>
      </c>
      <c r="V270" s="11">
        <f>-PMT(AC270*C270,Inputs!$B$20-A270+1,S270)-X270</f>
        <v/>
      </c>
      <c r="W270" s="11">
        <f>IF(A270&lt;Inputs!$B$23-Inputs!$B$24,0,IF(A270&lt;Inputs!$B$22-Inputs!$B$24,S270*AC270/12,IF(ISERROR(-PMT(AC270/12,Inputs!$B$20+1-A270-Inputs!$B$24,S270)),0,-PMT(AC270/12,Inputs!$B$20+1-A270-Inputs!$B$24,S270)+IF(A270=Inputs!$B$21-Inputs!$B$24,AC270+PMT(AC270/12,Inputs!$B$20+1-A270-Inputs!$B$24,S270)+(S270*AC270/12),0))))</f>
        <v/>
      </c>
      <c r="X270" s="3">
        <f>S270*(AC270*C270)</f>
        <v/>
      </c>
      <c r="Y270" s="11">
        <f>W270-X270</f>
        <v/>
      </c>
      <c r="Z270" s="19">
        <f>VLOOKUP(A270,Curves!$B$20:'Curves'!$D$32,3)</f>
        <v/>
      </c>
      <c r="AA270" s="35">
        <f>MIN(S270,S270*(1-(1-Z270)^(1/12)))</f>
        <v/>
      </c>
      <c r="AB270" s="3">
        <f>(N270-P270)*IFERROR((1-U270/U269),0)</f>
        <v/>
      </c>
      <c r="AC270" s="36">
        <f>Inputs!$B$16</f>
        <v/>
      </c>
      <c r="AD270" s="3">
        <f>AC270*C270*(N270-P270)</f>
        <v/>
      </c>
      <c r="AE270" s="11">
        <f>X270+Y270+AA270+Q270</f>
        <v/>
      </c>
      <c r="AF270" s="11">
        <f>X270+V270+AA270+Q270</f>
        <v/>
      </c>
      <c r="AG270" s="19">
        <f>AE270/Inputs!$B$13</f>
        <v/>
      </c>
      <c r="AH270" s="35">
        <f>N270-AA270-AB270-P270</f>
        <v/>
      </c>
      <c r="AJ270" s="19">
        <f>AJ269/(1+(Inputs!$B$19)*C269)</f>
        <v/>
      </c>
      <c r="AK270" s="19">
        <f>AG270*AJ270</f>
        <v/>
      </c>
    </row>
    <row r="271" ht="13" customHeight="1" s="53">
      <c r="A271" s="3">
        <f>A270+1</f>
        <v/>
      </c>
      <c r="B271" s="37">
        <f>EDATE(B270, 1)</f>
        <v/>
      </c>
      <c r="C271" s="3">
        <f>C270</f>
        <v/>
      </c>
      <c r="F271" s="3">
        <f>K270</f>
        <v/>
      </c>
      <c r="G271" s="3">
        <f>IF(Inputs!$B$15="Fixed",G270, "Not Implemented Yet")</f>
        <v/>
      </c>
      <c r="H271" s="3">
        <f>IF(Inputs!$B$15="Fixed", IF(K270&gt;H270, -PMT(G271*C271, 360/Inputs!$D$6, Inputs!$B$13), 0), "NOT AVALABLE RN")</f>
        <v/>
      </c>
      <c r="I271" s="3">
        <f>C271*F271*G271</f>
        <v/>
      </c>
      <c r="J271" s="3">
        <f>H271-I271</f>
        <v/>
      </c>
      <c r="K271" s="3">
        <f>K270-J271</f>
        <v/>
      </c>
      <c r="N271" s="35">
        <f>AH270</f>
        <v/>
      </c>
      <c r="O271" s="19">
        <f>VLOOKUP(A271,Curves!$B$3:'Curves'!$D$15,3)/(VLOOKUP(A271,Curves!$B$3:'Curves'!$D$15,2)-(VLOOKUP(A271,Curves!$B$3:'Curves'!$D$15,1)-1))</f>
        <v/>
      </c>
      <c r="P271" s="35">
        <f>MIN(N271,(O271*Inputs!$B$35)*$N$5)</f>
        <v/>
      </c>
      <c r="Q271" s="3">
        <f>IF(ISERROR(Inputs!$B$32*OFFSET(P271,-Inputs!$B$33,0)),0,Inputs!$B$32*OFFSET(P271,-Inputs!$B$33,0))</f>
        <v/>
      </c>
      <c r="R271" s="3">
        <f>IF(ISERROR((1-Inputs!$B$32)*OFFSET(P271,-Inputs!$B$33,0)),0,(1-Inputs!$B$32)*OFFSET(P271,-Inputs!$B$33,0))</f>
        <v/>
      </c>
      <c r="S271" s="35">
        <f>N271-P271</f>
        <v/>
      </c>
      <c r="T271" s="19">
        <f>S271/Inputs!$B$13</f>
        <v/>
      </c>
      <c r="U271" s="19">
        <f>K271/$K$4</f>
        <v/>
      </c>
      <c r="V271" s="11">
        <f>-PMT(AC271*C271,Inputs!$B$20-A271+1,S271)-X271</f>
        <v/>
      </c>
      <c r="W271" s="11">
        <f>IF(A271&lt;Inputs!$B$23-Inputs!$B$24,0,IF(A271&lt;Inputs!$B$22-Inputs!$B$24,S271*AC271/12,IF(ISERROR(-PMT(AC271/12,Inputs!$B$20+1-A271-Inputs!$B$24,S271)),0,-PMT(AC271/12,Inputs!$B$20+1-A271-Inputs!$B$24,S271)+IF(A271=Inputs!$B$21-Inputs!$B$24,AC271+PMT(AC271/12,Inputs!$B$20+1-A271-Inputs!$B$24,S271)+(S271*AC271/12),0))))</f>
        <v/>
      </c>
      <c r="X271" s="3">
        <f>S271*(AC271*C271)</f>
        <v/>
      </c>
      <c r="Y271" s="11">
        <f>W271-X271</f>
        <v/>
      </c>
      <c r="Z271" s="19">
        <f>VLOOKUP(A271,Curves!$B$20:'Curves'!$D$32,3)</f>
        <v/>
      </c>
      <c r="AA271" s="35">
        <f>MIN(S271,S271*(1-(1-Z271)^(1/12)))</f>
        <v/>
      </c>
      <c r="AB271" s="3">
        <f>(N271-P271)*IFERROR((1-U271/U270),0)</f>
        <v/>
      </c>
      <c r="AC271" s="36">
        <f>Inputs!$B$16</f>
        <v/>
      </c>
      <c r="AD271" s="3">
        <f>AC271*C271*(N271-P271)</f>
        <v/>
      </c>
      <c r="AE271" s="11">
        <f>X271+Y271+AA271+Q271</f>
        <v/>
      </c>
      <c r="AF271" s="11">
        <f>X271+V271+AA271+Q271</f>
        <v/>
      </c>
      <c r="AG271" s="19">
        <f>AE271/Inputs!$B$13</f>
        <v/>
      </c>
      <c r="AH271" s="35">
        <f>N271-AA271-AB271-P271</f>
        <v/>
      </c>
      <c r="AJ271" s="19">
        <f>AJ270/(1+(Inputs!$B$19)*C270)</f>
        <v/>
      </c>
      <c r="AK271" s="19">
        <f>AG271*AJ271</f>
        <v/>
      </c>
    </row>
    <row r="272" ht="13" customHeight="1" s="53">
      <c r="A272" s="3">
        <f>A271+1</f>
        <v/>
      </c>
      <c r="B272" s="37">
        <f>EDATE(B271, 1)</f>
        <v/>
      </c>
      <c r="C272" s="3">
        <f>C271</f>
        <v/>
      </c>
      <c r="F272" s="3">
        <f>K271</f>
        <v/>
      </c>
      <c r="G272" s="3">
        <f>IF(Inputs!$B$15="Fixed",G271, "Not Implemented Yet")</f>
        <v/>
      </c>
      <c r="H272" s="3">
        <f>IF(Inputs!$B$15="Fixed", IF(K271&gt;H271, -PMT(G272*C272, 360/Inputs!$D$6, Inputs!$B$13), 0), "NOT AVALABLE RN")</f>
        <v/>
      </c>
      <c r="I272" s="3">
        <f>C272*F272*G272</f>
        <v/>
      </c>
      <c r="J272" s="3">
        <f>H272-I272</f>
        <v/>
      </c>
      <c r="K272" s="3">
        <f>K271-J272</f>
        <v/>
      </c>
      <c r="N272" s="35">
        <f>AH271</f>
        <v/>
      </c>
      <c r="O272" s="19">
        <f>VLOOKUP(A272,Curves!$B$3:'Curves'!$D$15,3)/(VLOOKUP(A272,Curves!$B$3:'Curves'!$D$15,2)-(VLOOKUP(A272,Curves!$B$3:'Curves'!$D$15,1)-1))</f>
        <v/>
      </c>
      <c r="P272" s="35">
        <f>MIN(N272,(O272*Inputs!$B$35)*$N$5)</f>
        <v/>
      </c>
      <c r="Q272" s="3">
        <f>IF(ISERROR(Inputs!$B$32*OFFSET(P272,-Inputs!$B$33,0)),0,Inputs!$B$32*OFFSET(P272,-Inputs!$B$33,0))</f>
        <v/>
      </c>
      <c r="R272" s="3">
        <f>IF(ISERROR((1-Inputs!$B$32)*OFFSET(P272,-Inputs!$B$33,0)),0,(1-Inputs!$B$32)*OFFSET(P272,-Inputs!$B$33,0))</f>
        <v/>
      </c>
      <c r="S272" s="35">
        <f>N272-P272</f>
        <v/>
      </c>
      <c r="T272" s="19">
        <f>S272/Inputs!$B$13</f>
        <v/>
      </c>
      <c r="U272" s="19">
        <f>K272/$K$4</f>
        <v/>
      </c>
      <c r="V272" s="11">
        <f>-PMT(AC272*C272,Inputs!$B$20-A272+1,S272)-X272</f>
        <v/>
      </c>
      <c r="W272" s="11">
        <f>IF(A272&lt;Inputs!$B$23-Inputs!$B$24,0,IF(A272&lt;Inputs!$B$22-Inputs!$B$24,S272*AC272/12,IF(ISERROR(-PMT(AC272/12,Inputs!$B$20+1-A272-Inputs!$B$24,S272)),0,-PMT(AC272/12,Inputs!$B$20+1-A272-Inputs!$B$24,S272)+IF(A272=Inputs!$B$21-Inputs!$B$24,AC272+PMT(AC272/12,Inputs!$B$20+1-A272-Inputs!$B$24,S272)+(S272*AC272/12),0))))</f>
        <v/>
      </c>
      <c r="X272" s="3">
        <f>S272*(AC272*C272)</f>
        <v/>
      </c>
      <c r="Y272" s="11">
        <f>W272-X272</f>
        <v/>
      </c>
      <c r="Z272" s="19">
        <f>VLOOKUP(A272,Curves!$B$20:'Curves'!$D$32,3)</f>
        <v/>
      </c>
      <c r="AA272" s="35">
        <f>MIN(S272,S272*(1-(1-Z272)^(1/12)))</f>
        <v/>
      </c>
      <c r="AB272" s="3">
        <f>(N272-P272)*IFERROR((1-U272/U271),0)</f>
        <v/>
      </c>
      <c r="AC272" s="36">
        <f>Inputs!$B$16</f>
        <v/>
      </c>
      <c r="AD272" s="3">
        <f>AC272*C272*(N272-P272)</f>
        <v/>
      </c>
      <c r="AE272" s="11">
        <f>X272+Y272+AA272+Q272</f>
        <v/>
      </c>
      <c r="AF272" s="11">
        <f>X272+V272+AA272+Q272</f>
        <v/>
      </c>
      <c r="AG272" s="19">
        <f>AE272/Inputs!$B$13</f>
        <v/>
      </c>
      <c r="AH272" s="35">
        <f>N272-AA272-AB272-P272</f>
        <v/>
      </c>
      <c r="AJ272" s="19">
        <f>AJ271/(1+(Inputs!$B$19)*C271)</f>
        <v/>
      </c>
      <c r="AK272" s="19">
        <f>AG272*AJ272</f>
        <v/>
      </c>
    </row>
    <row r="273" ht="13" customHeight="1" s="53">
      <c r="A273" s="3">
        <f>A272+1</f>
        <v/>
      </c>
      <c r="B273" s="37">
        <f>EDATE(B272, 1)</f>
        <v/>
      </c>
      <c r="C273" s="3">
        <f>C272</f>
        <v/>
      </c>
      <c r="F273" s="3">
        <f>K272</f>
        <v/>
      </c>
      <c r="G273" s="3">
        <f>IF(Inputs!$B$15="Fixed",G272, "Not Implemented Yet")</f>
        <v/>
      </c>
      <c r="H273" s="3">
        <f>IF(Inputs!$B$15="Fixed", IF(K272&gt;H272, -PMT(G273*C273, 360/Inputs!$D$6, Inputs!$B$13), 0), "NOT AVALABLE RN")</f>
        <v/>
      </c>
      <c r="I273" s="3">
        <f>C273*F273*G273</f>
        <v/>
      </c>
      <c r="J273" s="3">
        <f>H273-I273</f>
        <v/>
      </c>
      <c r="K273" s="3">
        <f>K272-J273</f>
        <v/>
      </c>
      <c r="N273" s="35">
        <f>AH272</f>
        <v/>
      </c>
      <c r="O273" s="19">
        <f>VLOOKUP(A273,Curves!$B$3:'Curves'!$D$15,3)/(VLOOKUP(A273,Curves!$B$3:'Curves'!$D$15,2)-(VLOOKUP(A273,Curves!$B$3:'Curves'!$D$15,1)-1))</f>
        <v/>
      </c>
      <c r="P273" s="35">
        <f>MIN(N273,(O273*Inputs!$B$35)*$N$5)</f>
        <v/>
      </c>
      <c r="Q273" s="3">
        <f>IF(ISERROR(Inputs!$B$32*OFFSET(P273,-Inputs!$B$33,0)),0,Inputs!$B$32*OFFSET(P273,-Inputs!$B$33,0))</f>
        <v/>
      </c>
      <c r="R273" s="3">
        <f>IF(ISERROR((1-Inputs!$B$32)*OFFSET(P273,-Inputs!$B$33,0)),0,(1-Inputs!$B$32)*OFFSET(P273,-Inputs!$B$33,0))</f>
        <v/>
      </c>
      <c r="S273" s="35">
        <f>N273-P273</f>
        <v/>
      </c>
      <c r="T273" s="19">
        <f>S273/Inputs!$B$13</f>
        <v/>
      </c>
      <c r="U273" s="19">
        <f>K273/$K$4</f>
        <v/>
      </c>
      <c r="V273" s="11">
        <f>-PMT(AC273*C273,Inputs!$B$20-A273+1,S273)-X273</f>
        <v/>
      </c>
      <c r="W273" s="11">
        <f>IF(A273&lt;Inputs!$B$23-Inputs!$B$24,0,IF(A273&lt;Inputs!$B$22-Inputs!$B$24,S273*AC273/12,IF(ISERROR(-PMT(AC273/12,Inputs!$B$20+1-A273-Inputs!$B$24,S273)),0,-PMT(AC273/12,Inputs!$B$20+1-A273-Inputs!$B$24,S273)+IF(A273=Inputs!$B$21-Inputs!$B$24,AC273+PMT(AC273/12,Inputs!$B$20+1-A273-Inputs!$B$24,S273)+(S273*AC273/12),0))))</f>
        <v/>
      </c>
      <c r="X273" s="3">
        <f>S273*(AC273*C273)</f>
        <v/>
      </c>
      <c r="Y273" s="11">
        <f>W273-X273</f>
        <v/>
      </c>
      <c r="Z273" s="19">
        <f>VLOOKUP(A273,Curves!$B$20:'Curves'!$D$32,3)</f>
        <v/>
      </c>
      <c r="AA273" s="35">
        <f>MIN(S273,S273*(1-(1-Z273)^(1/12)))</f>
        <v/>
      </c>
      <c r="AB273" s="3">
        <f>(N273-P273)*IFERROR((1-U273/U272),0)</f>
        <v/>
      </c>
      <c r="AC273" s="36">
        <f>Inputs!$B$16</f>
        <v/>
      </c>
      <c r="AD273" s="3">
        <f>AC273*C273*(N273-P273)</f>
        <v/>
      </c>
      <c r="AE273" s="11">
        <f>X273+Y273+AA273+Q273</f>
        <v/>
      </c>
      <c r="AF273" s="11">
        <f>X273+V273+AA273+Q273</f>
        <v/>
      </c>
      <c r="AG273" s="19">
        <f>AE273/Inputs!$B$13</f>
        <v/>
      </c>
      <c r="AH273" s="35">
        <f>N273-AA273-AB273-P273</f>
        <v/>
      </c>
      <c r="AJ273" s="19">
        <f>AJ272/(1+(Inputs!$B$19)*C272)</f>
        <v/>
      </c>
      <c r="AK273" s="19">
        <f>AG273*AJ273</f>
        <v/>
      </c>
    </row>
    <row r="274" ht="13" customHeight="1" s="53">
      <c r="A274" s="3">
        <f>A273+1</f>
        <v/>
      </c>
      <c r="B274" s="37">
        <f>EDATE(B273, 1)</f>
        <v/>
      </c>
      <c r="C274" s="3">
        <f>C273</f>
        <v/>
      </c>
      <c r="F274" s="3">
        <f>K273</f>
        <v/>
      </c>
      <c r="G274" s="3">
        <f>IF(Inputs!$B$15="Fixed",G273, "Not Implemented Yet")</f>
        <v/>
      </c>
      <c r="H274" s="3">
        <f>IF(Inputs!$B$15="Fixed", IF(K273&gt;H273, -PMT(G274*C274, 360/Inputs!$D$6, Inputs!$B$13), 0), "NOT AVALABLE RN")</f>
        <v/>
      </c>
      <c r="I274" s="3">
        <f>C274*F274*G274</f>
        <v/>
      </c>
      <c r="J274" s="3">
        <f>H274-I274</f>
        <v/>
      </c>
      <c r="K274" s="3">
        <f>K273-J274</f>
        <v/>
      </c>
      <c r="N274" s="35">
        <f>AH273</f>
        <v/>
      </c>
      <c r="O274" s="19">
        <f>VLOOKUP(A274,Curves!$B$3:'Curves'!$D$15,3)/(VLOOKUP(A274,Curves!$B$3:'Curves'!$D$15,2)-(VLOOKUP(A274,Curves!$B$3:'Curves'!$D$15,1)-1))</f>
        <v/>
      </c>
      <c r="P274" s="35">
        <f>MIN(N274,(O274*Inputs!$B$35)*$N$5)</f>
        <v/>
      </c>
      <c r="Q274" s="3">
        <f>IF(ISERROR(Inputs!$B$32*OFFSET(P274,-Inputs!$B$33,0)),0,Inputs!$B$32*OFFSET(P274,-Inputs!$B$33,0))</f>
        <v/>
      </c>
      <c r="R274" s="3">
        <f>IF(ISERROR((1-Inputs!$B$32)*OFFSET(P274,-Inputs!$B$33,0)),0,(1-Inputs!$B$32)*OFFSET(P274,-Inputs!$B$33,0))</f>
        <v/>
      </c>
      <c r="S274" s="35">
        <f>N274-P274</f>
        <v/>
      </c>
      <c r="T274" s="19">
        <f>S274/Inputs!$B$13</f>
        <v/>
      </c>
      <c r="U274" s="19">
        <f>K274/$K$4</f>
        <v/>
      </c>
      <c r="V274" s="11">
        <f>-PMT(AC274*C274,Inputs!$B$20-A274+1,S274)-X274</f>
        <v/>
      </c>
      <c r="W274" s="11">
        <f>IF(A274&lt;Inputs!$B$23-Inputs!$B$24,0,IF(A274&lt;Inputs!$B$22-Inputs!$B$24,S274*AC274/12,IF(ISERROR(-PMT(AC274/12,Inputs!$B$20+1-A274-Inputs!$B$24,S274)),0,-PMT(AC274/12,Inputs!$B$20+1-A274-Inputs!$B$24,S274)+IF(A274=Inputs!$B$21-Inputs!$B$24,AC274+PMT(AC274/12,Inputs!$B$20+1-A274-Inputs!$B$24,S274)+(S274*AC274/12),0))))</f>
        <v/>
      </c>
      <c r="X274" s="3">
        <f>S274*(AC274*C274)</f>
        <v/>
      </c>
      <c r="Y274" s="11">
        <f>W274-X274</f>
        <v/>
      </c>
      <c r="Z274" s="19">
        <f>VLOOKUP(A274,Curves!$B$20:'Curves'!$D$32,3)</f>
        <v/>
      </c>
      <c r="AA274" s="35">
        <f>MIN(S274,S274*(1-(1-Z274)^(1/12)))</f>
        <v/>
      </c>
      <c r="AB274" s="3">
        <f>(N274-P274)*IFERROR((1-U274/U273),0)</f>
        <v/>
      </c>
      <c r="AC274" s="36">
        <f>Inputs!$B$16</f>
        <v/>
      </c>
      <c r="AD274" s="3">
        <f>AC274*C274*(N274-P274)</f>
        <v/>
      </c>
      <c r="AE274" s="11">
        <f>X274+Y274+AA274+Q274</f>
        <v/>
      </c>
      <c r="AF274" s="11">
        <f>X274+V274+AA274+Q274</f>
        <v/>
      </c>
      <c r="AG274" s="19">
        <f>AE274/Inputs!$B$13</f>
        <v/>
      </c>
      <c r="AH274" s="35">
        <f>N274-AA274-AB274-P274</f>
        <v/>
      </c>
      <c r="AJ274" s="19">
        <f>AJ273/(1+(Inputs!$B$19)*C273)</f>
        <v/>
      </c>
      <c r="AK274" s="19">
        <f>AG274*AJ274</f>
        <v/>
      </c>
    </row>
    <row r="275" ht="13" customHeight="1" s="53">
      <c r="A275" s="3">
        <f>A274+1</f>
        <v/>
      </c>
      <c r="B275" s="37">
        <f>EDATE(B274, 1)</f>
        <v/>
      </c>
      <c r="C275" s="3">
        <f>C274</f>
        <v/>
      </c>
      <c r="F275" s="3">
        <f>K274</f>
        <v/>
      </c>
      <c r="G275" s="3">
        <f>IF(Inputs!$B$15="Fixed",G274, "Not Implemented Yet")</f>
        <v/>
      </c>
      <c r="H275" s="3">
        <f>IF(Inputs!$B$15="Fixed", IF(K274&gt;H274, -PMT(G275*C275, 360/Inputs!$D$6, Inputs!$B$13), 0), "NOT AVALABLE RN")</f>
        <v/>
      </c>
      <c r="I275" s="3">
        <f>C275*F275*G275</f>
        <v/>
      </c>
      <c r="J275" s="3">
        <f>H275-I275</f>
        <v/>
      </c>
      <c r="K275" s="3">
        <f>K274-J275</f>
        <v/>
      </c>
      <c r="N275" s="35">
        <f>AH274</f>
        <v/>
      </c>
      <c r="O275" s="19">
        <f>VLOOKUP(A275,Curves!$B$3:'Curves'!$D$15,3)/(VLOOKUP(A275,Curves!$B$3:'Curves'!$D$15,2)-(VLOOKUP(A275,Curves!$B$3:'Curves'!$D$15,1)-1))</f>
        <v/>
      </c>
      <c r="P275" s="35">
        <f>MIN(N275,(O275*Inputs!$B$35)*$N$5)</f>
        <v/>
      </c>
      <c r="Q275" s="3">
        <f>IF(ISERROR(Inputs!$B$32*OFFSET(P275,-Inputs!$B$33,0)),0,Inputs!$B$32*OFFSET(P275,-Inputs!$B$33,0))</f>
        <v/>
      </c>
      <c r="R275" s="3">
        <f>IF(ISERROR((1-Inputs!$B$32)*OFFSET(P275,-Inputs!$B$33,0)),0,(1-Inputs!$B$32)*OFFSET(P275,-Inputs!$B$33,0))</f>
        <v/>
      </c>
      <c r="S275" s="35">
        <f>N275-P275</f>
        <v/>
      </c>
      <c r="T275" s="19">
        <f>S275/Inputs!$B$13</f>
        <v/>
      </c>
      <c r="U275" s="19">
        <f>K275/$K$4</f>
        <v/>
      </c>
      <c r="V275" s="11">
        <f>-PMT(AC275*C275,Inputs!$B$20-A275+1,S275)-X275</f>
        <v/>
      </c>
      <c r="W275" s="11">
        <f>IF(A275&lt;Inputs!$B$23-Inputs!$B$24,0,IF(A275&lt;Inputs!$B$22-Inputs!$B$24,S275*AC275/12,IF(ISERROR(-PMT(AC275/12,Inputs!$B$20+1-A275-Inputs!$B$24,S275)),0,-PMT(AC275/12,Inputs!$B$20+1-A275-Inputs!$B$24,S275)+IF(A275=Inputs!$B$21-Inputs!$B$24,AC275+PMT(AC275/12,Inputs!$B$20+1-A275-Inputs!$B$24,S275)+(S275*AC275/12),0))))</f>
        <v/>
      </c>
      <c r="X275" s="3">
        <f>S275*(AC275*C275)</f>
        <v/>
      </c>
      <c r="Y275" s="11">
        <f>W275-X275</f>
        <v/>
      </c>
      <c r="Z275" s="19">
        <f>VLOOKUP(A275,Curves!$B$20:'Curves'!$D$32,3)</f>
        <v/>
      </c>
      <c r="AA275" s="35">
        <f>MIN(S275,S275*(1-(1-Z275)^(1/12)))</f>
        <v/>
      </c>
      <c r="AB275" s="3">
        <f>(N275-P275)*IFERROR((1-U275/U274),0)</f>
        <v/>
      </c>
      <c r="AC275" s="36">
        <f>Inputs!$B$16</f>
        <v/>
      </c>
      <c r="AD275" s="3">
        <f>AC275*C275*(N275-P275)</f>
        <v/>
      </c>
      <c r="AE275" s="11">
        <f>X275+Y275+AA275+Q275</f>
        <v/>
      </c>
      <c r="AF275" s="11">
        <f>X275+V275+AA275+Q275</f>
        <v/>
      </c>
      <c r="AG275" s="19">
        <f>AE275/Inputs!$B$13</f>
        <v/>
      </c>
      <c r="AH275" s="35">
        <f>N275-AA275-AB275-P275</f>
        <v/>
      </c>
      <c r="AJ275" s="19">
        <f>AJ274/(1+(Inputs!$B$19)*C274)</f>
        <v/>
      </c>
      <c r="AK275" s="19">
        <f>AG275*AJ275</f>
        <v/>
      </c>
    </row>
    <row r="276" ht="13" customHeight="1" s="53">
      <c r="A276" s="3">
        <f>A275+1</f>
        <v/>
      </c>
      <c r="B276" s="37">
        <f>EDATE(B275, 1)</f>
        <v/>
      </c>
      <c r="C276" s="3">
        <f>C275</f>
        <v/>
      </c>
      <c r="F276" s="3">
        <f>K275</f>
        <v/>
      </c>
      <c r="G276" s="3">
        <f>IF(Inputs!$B$15="Fixed",G275, "Not Implemented Yet")</f>
        <v/>
      </c>
      <c r="H276" s="3">
        <f>IF(Inputs!$B$15="Fixed", IF(K275&gt;H275, -PMT(G276*C276, 360/Inputs!$D$6, Inputs!$B$13), 0), "NOT AVALABLE RN")</f>
        <v/>
      </c>
      <c r="I276" s="3">
        <f>C276*F276*G276</f>
        <v/>
      </c>
      <c r="J276" s="3">
        <f>H276-I276</f>
        <v/>
      </c>
      <c r="K276" s="3">
        <f>K275-J276</f>
        <v/>
      </c>
      <c r="N276" s="35">
        <f>AH275</f>
        <v/>
      </c>
      <c r="O276" s="19">
        <f>VLOOKUP(A276,Curves!$B$3:'Curves'!$D$15,3)/(VLOOKUP(A276,Curves!$B$3:'Curves'!$D$15,2)-(VLOOKUP(A276,Curves!$B$3:'Curves'!$D$15,1)-1))</f>
        <v/>
      </c>
      <c r="P276" s="35">
        <f>MIN(N276,(O276*Inputs!$B$35)*$N$5)</f>
        <v/>
      </c>
      <c r="Q276" s="3">
        <f>IF(ISERROR(Inputs!$B$32*OFFSET(P276,-Inputs!$B$33,0)),0,Inputs!$B$32*OFFSET(P276,-Inputs!$B$33,0))</f>
        <v/>
      </c>
      <c r="R276" s="3">
        <f>IF(ISERROR((1-Inputs!$B$32)*OFFSET(P276,-Inputs!$B$33,0)),0,(1-Inputs!$B$32)*OFFSET(P276,-Inputs!$B$33,0))</f>
        <v/>
      </c>
      <c r="S276" s="35">
        <f>N276-P276</f>
        <v/>
      </c>
      <c r="T276" s="19">
        <f>S276/Inputs!$B$13</f>
        <v/>
      </c>
      <c r="U276" s="19">
        <f>K276/$K$4</f>
        <v/>
      </c>
      <c r="V276" s="11">
        <f>-PMT(AC276*C276,Inputs!$B$20-A276+1,S276)-X276</f>
        <v/>
      </c>
      <c r="W276" s="11">
        <f>IF(A276&lt;Inputs!$B$23-Inputs!$B$24,0,IF(A276&lt;Inputs!$B$22-Inputs!$B$24,S276*AC276/12,IF(ISERROR(-PMT(AC276/12,Inputs!$B$20+1-A276-Inputs!$B$24,S276)),0,-PMT(AC276/12,Inputs!$B$20+1-A276-Inputs!$B$24,S276)+IF(A276=Inputs!$B$21-Inputs!$B$24,AC276+PMT(AC276/12,Inputs!$B$20+1-A276-Inputs!$B$24,S276)+(S276*AC276/12),0))))</f>
        <v/>
      </c>
      <c r="X276" s="3">
        <f>S276*(AC276*C276)</f>
        <v/>
      </c>
      <c r="Y276" s="11">
        <f>W276-X276</f>
        <v/>
      </c>
      <c r="Z276" s="19">
        <f>VLOOKUP(A276,Curves!$B$20:'Curves'!$D$32,3)</f>
        <v/>
      </c>
      <c r="AA276" s="35">
        <f>MIN(S276,S276*(1-(1-Z276)^(1/12)))</f>
        <v/>
      </c>
      <c r="AB276" s="3">
        <f>(N276-P276)*IFERROR((1-U276/U275),0)</f>
        <v/>
      </c>
      <c r="AC276" s="36">
        <f>Inputs!$B$16</f>
        <v/>
      </c>
      <c r="AD276" s="3">
        <f>AC276*C276*(N276-P276)</f>
        <v/>
      </c>
      <c r="AE276" s="11">
        <f>X276+Y276+AA276+Q276</f>
        <v/>
      </c>
      <c r="AF276" s="11">
        <f>X276+V276+AA276+Q276</f>
        <v/>
      </c>
      <c r="AG276" s="19">
        <f>AE276/Inputs!$B$13</f>
        <v/>
      </c>
      <c r="AH276" s="35">
        <f>N276-AA276-AB276-P276</f>
        <v/>
      </c>
      <c r="AJ276" s="19">
        <f>AJ275/(1+(Inputs!$B$19)*C275)</f>
        <v/>
      </c>
      <c r="AK276" s="19">
        <f>AG276*AJ276</f>
        <v/>
      </c>
    </row>
    <row r="277" ht="13" customHeight="1" s="53">
      <c r="A277" s="3">
        <f>A276+1</f>
        <v/>
      </c>
      <c r="B277" s="37">
        <f>EDATE(B276, 1)</f>
        <v/>
      </c>
      <c r="C277" s="3">
        <f>C276</f>
        <v/>
      </c>
      <c r="F277" s="3">
        <f>K276</f>
        <v/>
      </c>
      <c r="G277" s="3">
        <f>IF(Inputs!$B$15="Fixed",G276, "Not Implemented Yet")</f>
        <v/>
      </c>
      <c r="H277" s="3">
        <f>IF(Inputs!$B$15="Fixed", IF(K276&gt;H276, -PMT(G277*C277, 360/Inputs!$D$6, Inputs!$B$13), 0), "NOT AVALABLE RN")</f>
        <v/>
      </c>
      <c r="I277" s="3">
        <f>C277*F277*G277</f>
        <v/>
      </c>
      <c r="J277" s="3">
        <f>H277-I277</f>
        <v/>
      </c>
      <c r="K277" s="3">
        <f>K276-J277</f>
        <v/>
      </c>
      <c r="N277" s="35">
        <f>AH276</f>
        <v/>
      </c>
      <c r="O277" s="19">
        <f>VLOOKUP(A277,Curves!$B$3:'Curves'!$D$15,3)/(VLOOKUP(A277,Curves!$B$3:'Curves'!$D$15,2)-(VLOOKUP(A277,Curves!$B$3:'Curves'!$D$15,1)-1))</f>
        <v/>
      </c>
      <c r="P277" s="35">
        <f>MIN(N277,(O277*Inputs!$B$35)*$N$5)</f>
        <v/>
      </c>
      <c r="Q277" s="3">
        <f>IF(ISERROR(Inputs!$B$32*OFFSET(P277,-Inputs!$B$33,0)),0,Inputs!$B$32*OFFSET(P277,-Inputs!$B$33,0))</f>
        <v/>
      </c>
      <c r="R277" s="3">
        <f>IF(ISERROR((1-Inputs!$B$32)*OFFSET(P277,-Inputs!$B$33,0)),0,(1-Inputs!$B$32)*OFFSET(P277,-Inputs!$B$33,0))</f>
        <v/>
      </c>
      <c r="S277" s="35">
        <f>N277-P277</f>
        <v/>
      </c>
      <c r="T277" s="19">
        <f>S277/Inputs!$B$13</f>
        <v/>
      </c>
      <c r="U277" s="19">
        <f>K277/$K$4</f>
        <v/>
      </c>
      <c r="V277" s="11">
        <f>-PMT(AC277*C277,Inputs!$B$20-A277+1,S277)-X277</f>
        <v/>
      </c>
      <c r="W277" s="11">
        <f>IF(A277&lt;Inputs!$B$23-Inputs!$B$24,0,IF(A277&lt;Inputs!$B$22-Inputs!$B$24,S277*AC277/12,IF(ISERROR(-PMT(AC277/12,Inputs!$B$20+1-A277-Inputs!$B$24,S277)),0,-PMT(AC277/12,Inputs!$B$20+1-A277-Inputs!$B$24,S277)+IF(A277=Inputs!$B$21-Inputs!$B$24,AC277+PMT(AC277/12,Inputs!$B$20+1-A277-Inputs!$B$24,S277)+(S277*AC277/12),0))))</f>
        <v/>
      </c>
      <c r="X277" s="3">
        <f>S277*(AC277*C277)</f>
        <v/>
      </c>
      <c r="Y277" s="11">
        <f>W277-X277</f>
        <v/>
      </c>
      <c r="Z277" s="19">
        <f>VLOOKUP(A277,Curves!$B$20:'Curves'!$D$32,3)</f>
        <v/>
      </c>
      <c r="AA277" s="35">
        <f>MIN(S277,S277*(1-(1-Z277)^(1/12)))</f>
        <v/>
      </c>
      <c r="AB277" s="3">
        <f>(N277-P277)*IFERROR((1-U277/U276),0)</f>
        <v/>
      </c>
      <c r="AC277" s="36">
        <f>Inputs!$B$16</f>
        <v/>
      </c>
      <c r="AD277" s="3">
        <f>AC277*C277*(N277-P277)</f>
        <v/>
      </c>
      <c r="AE277" s="11">
        <f>X277+Y277+AA277+Q277</f>
        <v/>
      </c>
      <c r="AF277" s="11">
        <f>X277+V277+AA277+Q277</f>
        <v/>
      </c>
      <c r="AG277" s="19">
        <f>AE277/Inputs!$B$13</f>
        <v/>
      </c>
      <c r="AH277" s="35">
        <f>N277-AA277-AB277-P277</f>
        <v/>
      </c>
      <c r="AJ277" s="19">
        <f>AJ276/(1+(Inputs!$B$19)*C276)</f>
        <v/>
      </c>
      <c r="AK277" s="19">
        <f>AG277*AJ277</f>
        <v/>
      </c>
    </row>
    <row r="278" ht="13" customHeight="1" s="53">
      <c r="A278" s="3">
        <f>A277+1</f>
        <v/>
      </c>
      <c r="B278" s="37">
        <f>EDATE(B277, 1)</f>
        <v/>
      </c>
      <c r="C278" s="3">
        <f>C277</f>
        <v/>
      </c>
      <c r="F278" s="3">
        <f>K277</f>
        <v/>
      </c>
      <c r="G278" s="3">
        <f>IF(Inputs!$B$15="Fixed",G277, "Not Implemented Yet")</f>
        <v/>
      </c>
      <c r="H278" s="3">
        <f>IF(Inputs!$B$15="Fixed", IF(K277&gt;H277, -PMT(G278*C278, 360/Inputs!$D$6, Inputs!$B$13), 0), "NOT AVALABLE RN")</f>
        <v/>
      </c>
      <c r="I278" s="3">
        <f>C278*F278*G278</f>
        <v/>
      </c>
      <c r="J278" s="3">
        <f>H278-I278</f>
        <v/>
      </c>
      <c r="K278" s="3">
        <f>K277-J278</f>
        <v/>
      </c>
      <c r="N278" s="35">
        <f>AH277</f>
        <v/>
      </c>
      <c r="O278" s="19">
        <f>VLOOKUP(A278,Curves!$B$3:'Curves'!$D$15,3)/(VLOOKUP(A278,Curves!$B$3:'Curves'!$D$15,2)-(VLOOKUP(A278,Curves!$B$3:'Curves'!$D$15,1)-1))</f>
        <v/>
      </c>
      <c r="P278" s="35">
        <f>MIN(N278,(O278*Inputs!$B$35)*$N$5)</f>
        <v/>
      </c>
      <c r="Q278" s="3">
        <f>IF(ISERROR(Inputs!$B$32*OFFSET(P278,-Inputs!$B$33,0)),0,Inputs!$B$32*OFFSET(P278,-Inputs!$B$33,0))</f>
        <v/>
      </c>
      <c r="R278" s="3">
        <f>IF(ISERROR((1-Inputs!$B$32)*OFFSET(P278,-Inputs!$B$33,0)),0,(1-Inputs!$B$32)*OFFSET(P278,-Inputs!$B$33,0))</f>
        <v/>
      </c>
      <c r="S278" s="35">
        <f>N278-P278</f>
        <v/>
      </c>
      <c r="T278" s="19">
        <f>S278/Inputs!$B$13</f>
        <v/>
      </c>
      <c r="U278" s="19">
        <f>K278/$K$4</f>
        <v/>
      </c>
      <c r="V278" s="11">
        <f>-PMT(AC278*C278,Inputs!$B$20-A278+1,S278)-X278</f>
        <v/>
      </c>
      <c r="W278" s="11">
        <f>IF(A278&lt;Inputs!$B$23-Inputs!$B$24,0,IF(A278&lt;Inputs!$B$22-Inputs!$B$24,S278*AC278/12,IF(ISERROR(-PMT(AC278/12,Inputs!$B$20+1-A278-Inputs!$B$24,S278)),0,-PMT(AC278/12,Inputs!$B$20+1-A278-Inputs!$B$24,S278)+IF(A278=Inputs!$B$21-Inputs!$B$24,AC278+PMT(AC278/12,Inputs!$B$20+1-A278-Inputs!$B$24,S278)+(S278*AC278/12),0))))</f>
        <v/>
      </c>
      <c r="X278" s="3">
        <f>S278*(AC278*C278)</f>
        <v/>
      </c>
      <c r="Y278" s="11">
        <f>W278-X278</f>
        <v/>
      </c>
      <c r="Z278" s="19">
        <f>VLOOKUP(A278,Curves!$B$20:'Curves'!$D$32,3)</f>
        <v/>
      </c>
      <c r="AA278" s="35">
        <f>MIN(S278,S278*(1-(1-Z278)^(1/12)))</f>
        <v/>
      </c>
      <c r="AB278" s="3">
        <f>(N278-P278)*IFERROR((1-U278/U277),0)</f>
        <v/>
      </c>
      <c r="AC278" s="36">
        <f>Inputs!$B$16</f>
        <v/>
      </c>
      <c r="AD278" s="3">
        <f>AC278*C278*(N278-P278)</f>
        <v/>
      </c>
      <c r="AE278" s="11">
        <f>X278+Y278+AA278+Q278</f>
        <v/>
      </c>
      <c r="AF278" s="11">
        <f>X278+V278+AA278+Q278</f>
        <v/>
      </c>
      <c r="AG278" s="19">
        <f>AE278/Inputs!$B$13</f>
        <v/>
      </c>
      <c r="AH278" s="35">
        <f>N278-AA278-AB278-P278</f>
        <v/>
      </c>
      <c r="AJ278" s="19">
        <f>AJ277/(1+(Inputs!$B$19)*C277)</f>
        <v/>
      </c>
      <c r="AK278" s="19">
        <f>AG278*AJ278</f>
        <v/>
      </c>
    </row>
    <row r="279" ht="13" customHeight="1" s="53">
      <c r="A279" s="3">
        <f>A278+1</f>
        <v/>
      </c>
      <c r="B279" s="37">
        <f>EDATE(B278, 1)</f>
        <v/>
      </c>
      <c r="C279" s="3">
        <f>C278</f>
        <v/>
      </c>
      <c r="F279" s="3">
        <f>K278</f>
        <v/>
      </c>
      <c r="G279" s="3">
        <f>IF(Inputs!$B$15="Fixed",G278, "Not Implemented Yet")</f>
        <v/>
      </c>
      <c r="H279" s="3">
        <f>IF(Inputs!$B$15="Fixed", IF(K278&gt;H278, -PMT(G279*C279, 360/Inputs!$D$6, Inputs!$B$13), 0), "NOT AVALABLE RN")</f>
        <v/>
      </c>
      <c r="I279" s="3">
        <f>C279*F279*G279</f>
        <v/>
      </c>
      <c r="J279" s="3">
        <f>H279-I279</f>
        <v/>
      </c>
      <c r="K279" s="3">
        <f>K278-J279</f>
        <v/>
      </c>
      <c r="N279" s="35">
        <f>AH278</f>
        <v/>
      </c>
      <c r="O279" s="19">
        <f>VLOOKUP(A279,Curves!$B$3:'Curves'!$D$15,3)/(VLOOKUP(A279,Curves!$B$3:'Curves'!$D$15,2)-(VLOOKUP(A279,Curves!$B$3:'Curves'!$D$15,1)-1))</f>
        <v/>
      </c>
      <c r="P279" s="35">
        <f>MIN(N279,(O279*Inputs!$B$35)*$N$5)</f>
        <v/>
      </c>
      <c r="Q279" s="3">
        <f>IF(ISERROR(Inputs!$B$32*OFFSET(P279,-Inputs!$B$33,0)),0,Inputs!$B$32*OFFSET(P279,-Inputs!$B$33,0))</f>
        <v/>
      </c>
      <c r="R279" s="3">
        <f>IF(ISERROR((1-Inputs!$B$32)*OFFSET(P279,-Inputs!$B$33,0)),0,(1-Inputs!$B$32)*OFFSET(P279,-Inputs!$B$33,0))</f>
        <v/>
      </c>
      <c r="S279" s="35">
        <f>N279-P279</f>
        <v/>
      </c>
      <c r="T279" s="19">
        <f>S279/Inputs!$B$13</f>
        <v/>
      </c>
      <c r="U279" s="19">
        <f>K279/$K$4</f>
        <v/>
      </c>
      <c r="V279" s="11">
        <f>-PMT(AC279*C279,Inputs!$B$20-A279+1,S279)-X279</f>
        <v/>
      </c>
      <c r="W279" s="11">
        <f>IF(A279&lt;Inputs!$B$23-Inputs!$B$24,0,IF(A279&lt;Inputs!$B$22-Inputs!$B$24,S279*AC279/12,IF(ISERROR(-PMT(AC279/12,Inputs!$B$20+1-A279-Inputs!$B$24,S279)),0,-PMT(AC279/12,Inputs!$B$20+1-A279-Inputs!$B$24,S279)+IF(A279=Inputs!$B$21-Inputs!$B$24,AC279+PMT(AC279/12,Inputs!$B$20+1-A279-Inputs!$B$24,S279)+(S279*AC279/12),0))))</f>
        <v/>
      </c>
      <c r="X279" s="3">
        <f>S279*(AC279*C279)</f>
        <v/>
      </c>
      <c r="Y279" s="11">
        <f>W279-X279</f>
        <v/>
      </c>
      <c r="Z279" s="19">
        <f>VLOOKUP(A279,Curves!$B$20:'Curves'!$D$32,3)</f>
        <v/>
      </c>
      <c r="AA279" s="35">
        <f>MIN(S279,S279*(1-(1-Z279)^(1/12)))</f>
        <v/>
      </c>
      <c r="AB279" s="3">
        <f>(N279-P279)*IFERROR((1-U279/U278),0)</f>
        <v/>
      </c>
      <c r="AC279" s="36">
        <f>Inputs!$B$16</f>
        <v/>
      </c>
      <c r="AD279" s="3">
        <f>AC279*C279*(N279-P279)</f>
        <v/>
      </c>
      <c r="AE279" s="11">
        <f>X279+Y279+AA279+Q279</f>
        <v/>
      </c>
      <c r="AF279" s="11">
        <f>X279+V279+AA279+Q279</f>
        <v/>
      </c>
      <c r="AG279" s="19">
        <f>AE279/Inputs!$B$13</f>
        <v/>
      </c>
      <c r="AH279" s="35">
        <f>N279-AA279-AB279-P279</f>
        <v/>
      </c>
      <c r="AJ279" s="19">
        <f>AJ278/(1+(Inputs!$B$19)*C278)</f>
        <v/>
      </c>
      <c r="AK279" s="19">
        <f>AG279*AJ279</f>
        <v/>
      </c>
    </row>
    <row r="280" ht="13" customHeight="1" s="53">
      <c r="A280" s="3">
        <f>A279+1</f>
        <v/>
      </c>
      <c r="B280" s="37">
        <f>EDATE(B279, 1)</f>
        <v/>
      </c>
      <c r="C280" s="3">
        <f>C279</f>
        <v/>
      </c>
      <c r="F280" s="3">
        <f>K279</f>
        <v/>
      </c>
      <c r="G280" s="3">
        <f>IF(Inputs!$B$15="Fixed",G279, "Not Implemented Yet")</f>
        <v/>
      </c>
      <c r="H280" s="3">
        <f>IF(Inputs!$B$15="Fixed", IF(K279&gt;H279, -PMT(G280*C280, 360/Inputs!$D$6, Inputs!$B$13), 0), "NOT AVALABLE RN")</f>
        <v/>
      </c>
      <c r="I280" s="3">
        <f>C280*F280*G280</f>
        <v/>
      </c>
      <c r="J280" s="3">
        <f>H280-I280</f>
        <v/>
      </c>
      <c r="K280" s="3">
        <f>K279-J280</f>
        <v/>
      </c>
      <c r="N280" s="35">
        <f>AH279</f>
        <v/>
      </c>
      <c r="O280" s="19">
        <f>VLOOKUP(A280,Curves!$B$3:'Curves'!$D$15,3)/(VLOOKUP(A280,Curves!$B$3:'Curves'!$D$15,2)-(VLOOKUP(A280,Curves!$B$3:'Curves'!$D$15,1)-1))</f>
        <v/>
      </c>
      <c r="P280" s="35">
        <f>MIN(N280,(O280*Inputs!$B$35)*$N$5)</f>
        <v/>
      </c>
      <c r="Q280" s="3">
        <f>IF(ISERROR(Inputs!$B$32*OFFSET(P280,-Inputs!$B$33,0)),0,Inputs!$B$32*OFFSET(P280,-Inputs!$B$33,0))</f>
        <v/>
      </c>
      <c r="R280" s="3">
        <f>IF(ISERROR((1-Inputs!$B$32)*OFFSET(P280,-Inputs!$B$33,0)),0,(1-Inputs!$B$32)*OFFSET(P280,-Inputs!$B$33,0))</f>
        <v/>
      </c>
      <c r="S280" s="35">
        <f>N280-P280</f>
        <v/>
      </c>
      <c r="T280" s="19">
        <f>S280/Inputs!$B$13</f>
        <v/>
      </c>
      <c r="U280" s="19">
        <f>K280/$K$4</f>
        <v/>
      </c>
      <c r="V280" s="11">
        <f>-PMT(AC280*C280,Inputs!$B$20-A280+1,S280)-X280</f>
        <v/>
      </c>
      <c r="W280" s="11">
        <f>IF(A280&lt;Inputs!$B$23-Inputs!$B$24,0,IF(A280&lt;Inputs!$B$22-Inputs!$B$24,S280*AC280/12,IF(ISERROR(-PMT(AC280/12,Inputs!$B$20+1-A280-Inputs!$B$24,S280)),0,-PMT(AC280/12,Inputs!$B$20+1-A280-Inputs!$B$24,S280)+IF(A280=Inputs!$B$21-Inputs!$B$24,AC280+PMT(AC280/12,Inputs!$B$20+1-A280-Inputs!$B$24,S280)+(S280*AC280/12),0))))</f>
        <v/>
      </c>
      <c r="X280" s="3">
        <f>S280*(AC280*C280)</f>
        <v/>
      </c>
      <c r="Y280" s="11">
        <f>W280-X280</f>
        <v/>
      </c>
      <c r="Z280" s="19">
        <f>VLOOKUP(A280,Curves!$B$20:'Curves'!$D$32,3)</f>
        <v/>
      </c>
      <c r="AA280" s="35">
        <f>MIN(S280,S280*(1-(1-Z280)^(1/12)))</f>
        <v/>
      </c>
      <c r="AB280" s="3">
        <f>(N280-P280)*IFERROR((1-U280/U279),0)</f>
        <v/>
      </c>
      <c r="AC280" s="36">
        <f>Inputs!$B$16</f>
        <v/>
      </c>
      <c r="AD280" s="3">
        <f>AC280*C280*(N280-P280)</f>
        <v/>
      </c>
      <c r="AE280" s="11">
        <f>X280+Y280+AA280+Q280</f>
        <v/>
      </c>
      <c r="AF280" s="11">
        <f>X280+V280+AA280+Q280</f>
        <v/>
      </c>
      <c r="AG280" s="19">
        <f>AE280/Inputs!$B$13</f>
        <v/>
      </c>
      <c r="AH280" s="35">
        <f>N280-AA280-AB280-P280</f>
        <v/>
      </c>
      <c r="AJ280" s="19">
        <f>AJ279/(1+(Inputs!$B$19)*C279)</f>
        <v/>
      </c>
      <c r="AK280" s="19">
        <f>AG280*AJ280</f>
        <v/>
      </c>
    </row>
    <row r="281" ht="13" customHeight="1" s="53">
      <c r="A281" s="3">
        <f>A280+1</f>
        <v/>
      </c>
      <c r="B281" s="37">
        <f>EDATE(B280, 1)</f>
        <v/>
      </c>
      <c r="C281" s="3">
        <f>C280</f>
        <v/>
      </c>
      <c r="F281" s="3">
        <f>K280</f>
        <v/>
      </c>
      <c r="G281" s="3">
        <f>IF(Inputs!$B$15="Fixed",G280, "Not Implemented Yet")</f>
        <v/>
      </c>
      <c r="H281" s="3">
        <f>IF(Inputs!$B$15="Fixed", IF(K280&gt;H280, -PMT(G281*C281, 360/Inputs!$D$6, Inputs!$B$13), 0), "NOT AVALABLE RN")</f>
        <v/>
      </c>
      <c r="I281" s="3">
        <f>C281*F281*G281</f>
        <v/>
      </c>
      <c r="J281" s="3">
        <f>H281-I281</f>
        <v/>
      </c>
      <c r="K281" s="3">
        <f>K280-J281</f>
        <v/>
      </c>
      <c r="N281" s="35">
        <f>AH280</f>
        <v/>
      </c>
      <c r="O281" s="19">
        <f>VLOOKUP(A281,Curves!$B$3:'Curves'!$D$15,3)/(VLOOKUP(A281,Curves!$B$3:'Curves'!$D$15,2)-(VLOOKUP(A281,Curves!$B$3:'Curves'!$D$15,1)-1))</f>
        <v/>
      </c>
      <c r="P281" s="35">
        <f>MIN(N281,(O281*Inputs!$B$35)*$N$5)</f>
        <v/>
      </c>
      <c r="Q281" s="3">
        <f>IF(ISERROR(Inputs!$B$32*OFFSET(P281,-Inputs!$B$33,0)),0,Inputs!$B$32*OFFSET(P281,-Inputs!$B$33,0))</f>
        <v/>
      </c>
      <c r="R281" s="3">
        <f>IF(ISERROR((1-Inputs!$B$32)*OFFSET(P281,-Inputs!$B$33,0)),0,(1-Inputs!$B$32)*OFFSET(P281,-Inputs!$B$33,0))</f>
        <v/>
      </c>
      <c r="S281" s="35">
        <f>N281-P281</f>
        <v/>
      </c>
      <c r="T281" s="19">
        <f>S281/Inputs!$B$13</f>
        <v/>
      </c>
      <c r="U281" s="19">
        <f>K281/$K$4</f>
        <v/>
      </c>
      <c r="V281" s="11">
        <f>-PMT(AC281*C281,Inputs!$B$20-A281+1,S281)-X281</f>
        <v/>
      </c>
      <c r="W281" s="11">
        <f>IF(A281&lt;Inputs!$B$23-Inputs!$B$24,0,IF(A281&lt;Inputs!$B$22-Inputs!$B$24,S281*AC281/12,IF(ISERROR(-PMT(AC281/12,Inputs!$B$20+1-A281-Inputs!$B$24,S281)),0,-PMT(AC281/12,Inputs!$B$20+1-A281-Inputs!$B$24,S281)+IF(A281=Inputs!$B$21-Inputs!$B$24,AC281+PMT(AC281/12,Inputs!$B$20+1-A281-Inputs!$B$24,S281)+(S281*AC281/12),0))))</f>
        <v/>
      </c>
      <c r="X281" s="3">
        <f>S281*(AC281*C281)</f>
        <v/>
      </c>
      <c r="Y281" s="11">
        <f>W281-X281</f>
        <v/>
      </c>
      <c r="Z281" s="19">
        <f>VLOOKUP(A281,Curves!$B$20:'Curves'!$D$32,3)</f>
        <v/>
      </c>
      <c r="AA281" s="35">
        <f>MIN(S281,S281*(1-(1-Z281)^(1/12)))</f>
        <v/>
      </c>
      <c r="AB281" s="3">
        <f>(N281-P281)*IFERROR((1-U281/U280),0)</f>
        <v/>
      </c>
      <c r="AC281" s="36">
        <f>Inputs!$B$16</f>
        <v/>
      </c>
      <c r="AD281" s="3">
        <f>AC281*C281*(N281-P281)</f>
        <v/>
      </c>
      <c r="AE281" s="11">
        <f>X281+Y281+AA281+Q281</f>
        <v/>
      </c>
      <c r="AF281" s="11">
        <f>X281+V281+AA281+Q281</f>
        <v/>
      </c>
      <c r="AG281" s="19">
        <f>AE281/Inputs!$B$13</f>
        <v/>
      </c>
      <c r="AH281" s="35">
        <f>N281-AA281-AB281-P281</f>
        <v/>
      </c>
      <c r="AJ281" s="19">
        <f>AJ280/(1+(Inputs!$B$19)*C280)</f>
        <v/>
      </c>
      <c r="AK281" s="19">
        <f>AG281*AJ281</f>
        <v/>
      </c>
    </row>
    <row r="282" ht="13" customHeight="1" s="53">
      <c r="A282" s="3">
        <f>A281+1</f>
        <v/>
      </c>
      <c r="B282" s="37">
        <f>EDATE(B281, 1)</f>
        <v/>
      </c>
      <c r="C282" s="3">
        <f>C281</f>
        <v/>
      </c>
      <c r="F282" s="3">
        <f>K281</f>
        <v/>
      </c>
      <c r="G282" s="3">
        <f>IF(Inputs!$B$15="Fixed",G281, "Not Implemented Yet")</f>
        <v/>
      </c>
      <c r="H282" s="3">
        <f>IF(Inputs!$B$15="Fixed", IF(K281&gt;H281, -PMT(G282*C282, 360/Inputs!$D$6, Inputs!$B$13), 0), "NOT AVALABLE RN")</f>
        <v/>
      </c>
      <c r="I282" s="3">
        <f>C282*F282*G282</f>
        <v/>
      </c>
      <c r="J282" s="3">
        <f>H282-I282</f>
        <v/>
      </c>
      <c r="K282" s="3">
        <f>K281-J282</f>
        <v/>
      </c>
      <c r="N282" s="35">
        <f>AH281</f>
        <v/>
      </c>
      <c r="O282" s="19">
        <f>VLOOKUP(A282,Curves!$B$3:'Curves'!$D$15,3)/(VLOOKUP(A282,Curves!$B$3:'Curves'!$D$15,2)-(VLOOKUP(A282,Curves!$B$3:'Curves'!$D$15,1)-1))</f>
        <v/>
      </c>
      <c r="P282" s="35">
        <f>MIN(N282,(O282*Inputs!$B$35)*$N$5)</f>
        <v/>
      </c>
      <c r="Q282" s="3">
        <f>IF(ISERROR(Inputs!$B$32*OFFSET(P282,-Inputs!$B$33,0)),0,Inputs!$B$32*OFFSET(P282,-Inputs!$B$33,0))</f>
        <v/>
      </c>
      <c r="R282" s="3">
        <f>IF(ISERROR((1-Inputs!$B$32)*OFFSET(P282,-Inputs!$B$33,0)),0,(1-Inputs!$B$32)*OFFSET(P282,-Inputs!$B$33,0))</f>
        <v/>
      </c>
      <c r="S282" s="35">
        <f>N282-P282</f>
        <v/>
      </c>
      <c r="T282" s="19">
        <f>S282/Inputs!$B$13</f>
        <v/>
      </c>
      <c r="U282" s="19">
        <f>K282/$K$4</f>
        <v/>
      </c>
      <c r="V282" s="11">
        <f>-PMT(AC282*C282,Inputs!$B$20-A282+1,S282)-X282</f>
        <v/>
      </c>
      <c r="W282" s="11">
        <f>IF(A282&lt;Inputs!$B$23-Inputs!$B$24,0,IF(A282&lt;Inputs!$B$22-Inputs!$B$24,S282*AC282/12,IF(ISERROR(-PMT(AC282/12,Inputs!$B$20+1-A282-Inputs!$B$24,S282)),0,-PMT(AC282/12,Inputs!$B$20+1-A282-Inputs!$B$24,S282)+IF(A282=Inputs!$B$21-Inputs!$B$24,AC282+PMT(AC282/12,Inputs!$B$20+1-A282-Inputs!$B$24,S282)+(S282*AC282/12),0))))</f>
        <v/>
      </c>
      <c r="X282" s="3">
        <f>S282*(AC282*C282)</f>
        <v/>
      </c>
      <c r="Y282" s="11">
        <f>W282-X282</f>
        <v/>
      </c>
      <c r="Z282" s="19">
        <f>VLOOKUP(A282,Curves!$B$20:'Curves'!$D$32,3)</f>
        <v/>
      </c>
      <c r="AA282" s="35">
        <f>MIN(S282,S282*(1-(1-Z282)^(1/12)))</f>
        <v/>
      </c>
      <c r="AB282" s="3">
        <f>(N282-P282)*IFERROR((1-U282/U281),0)</f>
        <v/>
      </c>
      <c r="AC282" s="36">
        <f>Inputs!$B$16</f>
        <v/>
      </c>
      <c r="AD282" s="3">
        <f>AC282*C282*(N282-P282)</f>
        <v/>
      </c>
      <c r="AE282" s="11">
        <f>X282+Y282+AA282+Q282</f>
        <v/>
      </c>
      <c r="AF282" s="11">
        <f>X282+V282+AA282+Q282</f>
        <v/>
      </c>
      <c r="AG282" s="19">
        <f>AE282/Inputs!$B$13</f>
        <v/>
      </c>
      <c r="AH282" s="35">
        <f>N282-AA282-AB282-P282</f>
        <v/>
      </c>
      <c r="AJ282" s="19">
        <f>AJ281/(1+(Inputs!$B$19)*C281)</f>
        <v/>
      </c>
      <c r="AK282" s="19">
        <f>AG282*AJ282</f>
        <v/>
      </c>
    </row>
    <row r="283" ht="13" customHeight="1" s="53">
      <c r="A283" s="3">
        <f>A282+1</f>
        <v/>
      </c>
      <c r="B283" s="37">
        <f>EDATE(B282, 1)</f>
        <v/>
      </c>
      <c r="C283" s="3">
        <f>C282</f>
        <v/>
      </c>
      <c r="F283" s="3">
        <f>K282</f>
        <v/>
      </c>
      <c r="G283" s="3">
        <f>IF(Inputs!$B$15="Fixed",G282, "Not Implemented Yet")</f>
        <v/>
      </c>
      <c r="H283" s="3">
        <f>IF(Inputs!$B$15="Fixed", IF(K282&gt;H282, -PMT(G283*C283, 360/Inputs!$D$6, Inputs!$B$13), 0), "NOT AVALABLE RN")</f>
        <v/>
      </c>
      <c r="I283" s="3">
        <f>C283*F283*G283</f>
        <v/>
      </c>
      <c r="J283" s="3">
        <f>H283-I283</f>
        <v/>
      </c>
      <c r="K283" s="3">
        <f>K282-J283</f>
        <v/>
      </c>
      <c r="N283" s="35">
        <f>AH282</f>
        <v/>
      </c>
      <c r="O283" s="19">
        <f>VLOOKUP(A283,Curves!$B$3:'Curves'!$D$15,3)/(VLOOKUP(A283,Curves!$B$3:'Curves'!$D$15,2)-(VLOOKUP(A283,Curves!$B$3:'Curves'!$D$15,1)-1))</f>
        <v/>
      </c>
      <c r="P283" s="35">
        <f>MIN(N283,(O283*Inputs!$B$35)*$N$5)</f>
        <v/>
      </c>
      <c r="Q283" s="3">
        <f>IF(ISERROR(Inputs!$B$32*OFFSET(P283,-Inputs!$B$33,0)),0,Inputs!$B$32*OFFSET(P283,-Inputs!$B$33,0))</f>
        <v/>
      </c>
      <c r="R283" s="3">
        <f>IF(ISERROR((1-Inputs!$B$32)*OFFSET(P283,-Inputs!$B$33,0)),0,(1-Inputs!$B$32)*OFFSET(P283,-Inputs!$B$33,0))</f>
        <v/>
      </c>
      <c r="S283" s="35">
        <f>N283-P283</f>
        <v/>
      </c>
      <c r="T283" s="19">
        <f>S283/Inputs!$B$13</f>
        <v/>
      </c>
      <c r="U283" s="19">
        <f>K283/$K$4</f>
        <v/>
      </c>
      <c r="V283" s="11">
        <f>-PMT(AC283*C283,Inputs!$B$20-A283+1,S283)-X283</f>
        <v/>
      </c>
      <c r="W283" s="11">
        <f>IF(A283&lt;Inputs!$B$23-Inputs!$B$24,0,IF(A283&lt;Inputs!$B$22-Inputs!$B$24,S283*AC283/12,IF(ISERROR(-PMT(AC283/12,Inputs!$B$20+1-A283-Inputs!$B$24,S283)),0,-PMT(AC283/12,Inputs!$B$20+1-A283-Inputs!$B$24,S283)+IF(A283=Inputs!$B$21-Inputs!$B$24,AC283+PMT(AC283/12,Inputs!$B$20+1-A283-Inputs!$B$24,S283)+(S283*AC283/12),0))))</f>
        <v/>
      </c>
      <c r="X283" s="3">
        <f>S283*(AC283*C283)</f>
        <v/>
      </c>
      <c r="Y283" s="11">
        <f>W283-X283</f>
        <v/>
      </c>
      <c r="Z283" s="19">
        <f>VLOOKUP(A283,Curves!$B$20:'Curves'!$D$32,3)</f>
        <v/>
      </c>
      <c r="AA283" s="35">
        <f>MIN(S283,S283*(1-(1-Z283)^(1/12)))</f>
        <v/>
      </c>
      <c r="AB283" s="3">
        <f>(N283-P283)*IFERROR((1-U283/U282),0)</f>
        <v/>
      </c>
      <c r="AC283" s="36">
        <f>Inputs!$B$16</f>
        <v/>
      </c>
      <c r="AD283" s="3">
        <f>AC283*C283*(N283-P283)</f>
        <v/>
      </c>
      <c r="AE283" s="11">
        <f>X283+Y283+AA283+Q283</f>
        <v/>
      </c>
      <c r="AF283" s="11">
        <f>X283+V283+AA283+Q283</f>
        <v/>
      </c>
      <c r="AG283" s="19">
        <f>AE283/Inputs!$B$13</f>
        <v/>
      </c>
      <c r="AH283" s="35">
        <f>N283-AA283-AB283-P283</f>
        <v/>
      </c>
      <c r="AJ283" s="19">
        <f>AJ282/(1+(Inputs!$B$19)*C282)</f>
        <v/>
      </c>
      <c r="AK283" s="19">
        <f>AG283*AJ283</f>
        <v/>
      </c>
    </row>
    <row r="284" ht="13" customHeight="1" s="53">
      <c r="A284" s="3">
        <f>A283+1</f>
        <v/>
      </c>
      <c r="B284" s="37">
        <f>EDATE(B283, 1)</f>
        <v/>
      </c>
      <c r="C284" s="3">
        <f>C283</f>
        <v/>
      </c>
      <c r="F284" s="3">
        <f>K283</f>
        <v/>
      </c>
      <c r="G284" s="3">
        <f>IF(Inputs!$B$15="Fixed",G283, "Not Implemented Yet")</f>
        <v/>
      </c>
      <c r="H284" s="3">
        <f>IF(Inputs!$B$15="Fixed", IF(K283&gt;H283, -PMT(G284*C284, 360/Inputs!$D$6, Inputs!$B$13), 0), "NOT AVALABLE RN")</f>
        <v/>
      </c>
      <c r="I284" s="3">
        <f>C284*F284*G284</f>
        <v/>
      </c>
      <c r="J284" s="3">
        <f>H284-I284</f>
        <v/>
      </c>
      <c r="K284" s="3">
        <f>K283-J284</f>
        <v/>
      </c>
      <c r="N284" s="35">
        <f>AH283</f>
        <v/>
      </c>
      <c r="O284" s="19">
        <f>VLOOKUP(A284,Curves!$B$3:'Curves'!$D$15,3)/(VLOOKUP(A284,Curves!$B$3:'Curves'!$D$15,2)-(VLOOKUP(A284,Curves!$B$3:'Curves'!$D$15,1)-1))</f>
        <v/>
      </c>
      <c r="P284" s="35">
        <f>MIN(N284,(O284*Inputs!$B$35)*$N$5)</f>
        <v/>
      </c>
      <c r="Q284" s="3">
        <f>IF(ISERROR(Inputs!$B$32*OFFSET(P284,-Inputs!$B$33,0)),0,Inputs!$B$32*OFFSET(P284,-Inputs!$B$33,0))</f>
        <v/>
      </c>
      <c r="R284" s="3">
        <f>IF(ISERROR((1-Inputs!$B$32)*OFFSET(P284,-Inputs!$B$33,0)),0,(1-Inputs!$B$32)*OFFSET(P284,-Inputs!$B$33,0))</f>
        <v/>
      </c>
      <c r="S284" s="35">
        <f>N284-P284</f>
        <v/>
      </c>
      <c r="T284" s="19">
        <f>S284/Inputs!$B$13</f>
        <v/>
      </c>
      <c r="U284" s="19">
        <f>K284/$K$4</f>
        <v/>
      </c>
      <c r="V284" s="11">
        <f>-PMT(AC284*C284,Inputs!$B$20-A284+1,S284)-X284</f>
        <v/>
      </c>
      <c r="W284" s="11">
        <f>IF(A284&lt;Inputs!$B$23-Inputs!$B$24,0,IF(A284&lt;Inputs!$B$22-Inputs!$B$24,S284*AC284/12,IF(ISERROR(-PMT(AC284/12,Inputs!$B$20+1-A284-Inputs!$B$24,S284)),0,-PMT(AC284/12,Inputs!$B$20+1-A284-Inputs!$B$24,S284)+IF(A284=Inputs!$B$21-Inputs!$B$24,AC284+PMT(AC284/12,Inputs!$B$20+1-A284-Inputs!$B$24,S284)+(S284*AC284/12),0))))</f>
        <v/>
      </c>
      <c r="X284" s="3">
        <f>S284*(AC284*C284)</f>
        <v/>
      </c>
      <c r="Y284" s="11">
        <f>W284-X284</f>
        <v/>
      </c>
      <c r="Z284" s="19">
        <f>VLOOKUP(A284,Curves!$B$20:'Curves'!$D$32,3)</f>
        <v/>
      </c>
      <c r="AA284" s="35">
        <f>MIN(S284,S284*(1-(1-Z284)^(1/12)))</f>
        <v/>
      </c>
      <c r="AB284" s="3">
        <f>(N284-P284)*IFERROR((1-U284/U283),0)</f>
        <v/>
      </c>
      <c r="AC284" s="36">
        <f>Inputs!$B$16</f>
        <v/>
      </c>
      <c r="AD284" s="3">
        <f>AC284*C284*(N284-P284)</f>
        <v/>
      </c>
      <c r="AE284" s="11">
        <f>X284+Y284+AA284+Q284</f>
        <v/>
      </c>
      <c r="AF284" s="11">
        <f>X284+V284+AA284+Q284</f>
        <v/>
      </c>
      <c r="AG284" s="19">
        <f>AE284/Inputs!$B$13</f>
        <v/>
      </c>
      <c r="AH284" s="35">
        <f>N284-AA284-AB284-P284</f>
        <v/>
      </c>
      <c r="AJ284" s="19">
        <f>AJ283/(1+(Inputs!$B$19)*C283)</f>
        <v/>
      </c>
      <c r="AK284" s="19">
        <f>AG284*AJ284</f>
        <v/>
      </c>
    </row>
    <row r="285" ht="13" customHeight="1" s="53">
      <c r="A285" s="3">
        <f>A284+1</f>
        <v/>
      </c>
      <c r="B285" s="37">
        <f>EDATE(B284, 1)</f>
        <v/>
      </c>
      <c r="C285" s="3">
        <f>C284</f>
        <v/>
      </c>
      <c r="F285" s="3">
        <f>K284</f>
        <v/>
      </c>
      <c r="G285" s="3">
        <f>IF(Inputs!$B$15="Fixed",G284, "Not Implemented Yet")</f>
        <v/>
      </c>
      <c r="H285" s="3">
        <f>IF(Inputs!$B$15="Fixed", IF(K284&gt;H284, -PMT(G285*C285, 360/Inputs!$D$6, Inputs!$B$13), 0), "NOT AVALABLE RN")</f>
        <v/>
      </c>
      <c r="I285" s="3">
        <f>C285*F285*G285</f>
        <v/>
      </c>
      <c r="J285" s="3">
        <f>H285-I285</f>
        <v/>
      </c>
      <c r="K285" s="3">
        <f>K284-J285</f>
        <v/>
      </c>
      <c r="N285" s="35">
        <f>AH284</f>
        <v/>
      </c>
      <c r="O285" s="19">
        <f>VLOOKUP(A285,Curves!$B$3:'Curves'!$D$15,3)/(VLOOKUP(A285,Curves!$B$3:'Curves'!$D$15,2)-(VLOOKUP(A285,Curves!$B$3:'Curves'!$D$15,1)-1))</f>
        <v/>
      </c>
      <c r="P285" s="35">
        <f>MIN(N285,(O285*Inputs!$B$35)*$N$5)</f>
        <v/>
      </c>
      <c r="Q285" s="3">
        <f>IF(ISERROR(Inputs!$B$32*OFFSET(P285,-Inputs!$B$33,0)),0,Inputs!$B$32*OFFSET(P285,-Inputs!$B$33,0))</f>
        <v/>
      </c>
      <c r="R285" s="3">
        <f>IF(ISERROR((1-Inputs!$B$32)*OFFSET(P285,-Inputs!$B$33,0)),0,(1-Inputs!$B$32)*OFFSET(P285,-Inputs!$B$33,0))</f>
        <v/>
      </c>
      <c r="S285" s="35">
        <f>N285-P285</f>
        <v/>
      </c>
      <c r="T285" s="19">
        <f>S285/Inputs!$B$13</f>
        <v/>
      </c>
      <c r="U285" s="19">
        <f>K285/$K$4</f>
        <v/>
      </c>
      <c r="V285" s="11">
        <f>-PMT(AC285*C285,Inputs!$B$20-A285+1,S285)-X285</f>
        <v/>
      </c>
      <c r="W285" s="11">
        <f>IF(A285&lt;Inputs!$B$23-Inputs!$B$24,0,IF(A285&lt;Inputs!$B$22-Inputs!$B$24,S285*AC285/12,IF(ISERROR(-PMT(AC285/12,Inputs!$B$20+1-A285-Inputs!$B$24,S285)),0,-PMT(AC285/12,Inputs!$B$20+1-A285-Inputs!$B$24,S285)+IF(A285=Inputs!$B$21-Inputs!$B$24,AC285+PMT(AC285/12,Inputs!$B$20+1-A285-Inputs!$B$24,S285)+(S285*AC285/12),0))))</f>
        <v/>
      </c>
      <c r="X285" s="3">
        <f>S285*(AC285*C285)</f>
        <v/>
      </c>
      <c r="Y285" s="11">
        <f>W285-X285</f>
        <v/>
      </c>
      <c r="Z285" s="19">
        <f>VLOOKUP(A285,Curves!$B$20:'Curves'!$D$32,3)</f>
        <v/>
      </c>
      <c r="AA285" s="35">
        <f>MIN(S285,S285*(1-(1-Z285)^(1/12)))</f>
        <v/>
      </c>
      <c r="AB285" s="3">
        <f>(N285-P285)*IFERROR((1-U285/U284),0)</f>
        <v/>
      </c>
      <c r="AC285" s="36">
        <f>Inputs!$B$16</f>
        <v/>
      </c>
      <c r="AD285" s="3">
        <f>AC285*C285*(N285-P285)</f>
        <v/>
      </c>
      <c r="AE285" s="11">
        <f>X285+Y285+AA285+Q285</f>
        <v/>
      </c>
      <c r="AF285" s="11">
        <f>X285+V285+AA285+Q285</f>
        <v/>
      </c>
      <c r="AG285" s="19">
        <f>AE285/Inputs!$B$13</f>
        <v/>
      </c>
      <c r="AH285" s="35">
        <f>N285-AA285-AB285-P285</f>
        <v/>
      </c>
      <c r="AJ285" s="19">
        <f>AJ284/(1+(Inputs!$B$19)*C284)</f>
        <v/>
      </c>
      <c r="AK285" s="19">
        <f>AG285*AJ285</f>
        <v/>
      </c>
    </row>
    <row r="286" ht="13" customHeight="1" s="53">
      <c r="A286" s="3">
        <f>A285+1</f>
        <v/>
      </c>
      <c r="B286" s="37">
        <f>EDATE(B285, 1)</f>
        <v/>
      </c>
      <c r="C286" s="3">
        <f>C285</f>
        <v/>
      </c>
      <c r="F286" s="3">
        <f>K285</f>
        <v/>
      </c>
      <c r="G286" s="3">
        <f>IF(Inputs!$B$15="Fixed",G285, "Not Implemented Yet")</f>
        <v/>
      </c>
      <c r="H286" s="3">
        <f>IF(Inputs!$B$15="Fixed", IF(K285&gt;H285, -PMT(G286*C286, 360/Inputs!$D$6, Inputs!$B$13), 0), "NOT AVALABLE RN")</f>
        <v/>
      </c>
      <c r="I286" s="3">
        <f>C286*F286*G286</f>
        <v/>
      </c>
      <c r="J286" s="3">
        <f>H286-I286</f>
        <v/>
      </c>
      <c r="K286" s="3">
        <f>K285-J286</f>
        <v/>
      </c>
      <c r="N286" s="35">
        <f>AH285</f>
        <v/>
      </c>
      <c r="O286" s="19">
        <f>VLOOKUP(A286,Curves!$B$3:'Curves'!$D$15,3)/(VLOOKUP(A286,Curves!$B$3:'Curves'!$D$15,2)-(VLOOKUP(A286,Curves!$B$3:'Curves'!$D$15,1)-1))</f>
        <v/>
      </c>
      <c r="P286" s="35">
        <f>MIN(N286,(O286*Inputs!$B$35)*$N$5)</f>
        <v/>
      </c>
      <c r="Q286" s="3">
        <f>IF(ISERROR(Inputs!$B$32*OFFSET(P286,-Inputs!$B$33,0)),0,Inputs!$B$32*OFFSET(P286,-Inputs!$B$33,0))</f>
        <v/>
      </c>
      <c r="R286" s="3">
        <f>IF(ISERROR((1-Inputs!$B$32)*OFFSET(P286,-Inputs!$B$33,0)),0,(1-Inputs!$B$32)*OFFSET(P286,-Inputs!$B$33,0))</f>
        <v/>
      </c>
      <c r="S286" s="35">
        <f>N286-P286</f>
        <v/>
      </c>
      <c r="T286" s="19">
        <f>S286/Inputs!$B$13</f>
        <v/>
      </c>
      <c r="U286" s="19">
        <f>K286/$K$4</f>
        <v/>
      </c>
      <c r="V286" s="11">
        <f>-PMT(AC286*C286,Inputs!$B$20-A286+1,S286)-X286</f>
        <v/>
      </c>
      <c r="W286" s="11">
        <f>IF(A286&lt;Inputs!$B$23-Inputs!$B$24,0,IF(A286&lt;Inputs!$B$22-Inputs!$B$24,S286*AC286/12,IF(ISERROR(-PMT(AC286/12,Inputs!$B$20+1-A286-Inputs!$B$24,S286)),0,-PMT(AC286/12,Inputs!$B$20+1-A286-Inputs!$B$24,S286)+IF(A286=Inputs!$B$21-Inputs!$B$24,AC286+PMT(AC286/12,Inputs!$B$20+1-A286-Inputs!$B$24,S286)+(S286*AC286/12),0))))</f>
        <v/>
      </c>
      <c r="X286" s="3">
        <f>S286*(AC286*C286)</f>
        <v/>
      </c>
      <c r="Y286" s="11">
        <f>W286-X286</f>
        <v/>
      </c>
      <c r="Z286" s="19">
        <f>VLOOKUP(A286,Curves!$B$20:'Curves'!$D$32,3)</f>
        <v/>
      </c>
      <c r="AA286" s="35">
        <f>MIN(S286,S286*(1-(1-Z286)^(1/12)))</f>
        <v/>
      </c>
      <c r="AB286" s="3">
        <f>(N286-P286)*IFERROR((1-U286/U285),0)</f>
        <v/>
      </c>
      <c r="AC286" s="36">
        <f>Inputs!$B$16</f>
        <v/>
      </c>
      <c r="AD286" s="3">
        <f>AC286*C286*(N286-P286)</f>
        <v/>
      </c>
      <c r="AE286" s="11">
        <f>X286+Y286+AA286+Q286</f>
        <v/>
      </c>
      <c r="AF286" s="11">
        <f>X286+V286+AA286+Q286</f>
        <v/>
      </c>
      <c r="AG286" s="19">
        <f>AE286/Inputs!$B$13</f>
        <v/>
      </c>
      <c r="AH286" s="35">
        <f>N286-AA286-AB286-P286</f>
        <v/>
      </c>
      <c r="AJ286" s="19">
        <f>AJ285/(1+(Inputs!$B$19)*C285)</f>
        <v/>
      </c>
      <c r="AK286" s="19">
        <f>AG286*AJ286</f>
        <v/>
      </c>
    </row>
    <row r="287" ht="13" customHeight="1" s="53">
      <c r="A287" s="3">
        <f>A286+1</f>
        <v/>
      </c>
      <c r="B287" s="37">
        <f>EDATE(B286, 1)</f>
        <v/>
      </c>
      <c r="C287" s="3">
        <f>C286</f>
        <v/>
      </c>
      <c r="F287" s="3">
        <f>K286</f>
        <v/>
      </c>
      <c r="G287" s="3">
        <f>IF(Inputs!$B$15="Fixed",G286, "Not Implemented Yet")</f>
        <v/>
      </c>
      <c r="H287" s="3">
        <f>IF(Inputs!$B$15="Fixed", IF(K286&gt;H286, -PMT(G287*C287, 360/Inputs!$D$6, Inputs!$B$13), 0), "NOT AVALABLE RN")</f>
        <v/>
      </c>
      <c r="I287" s="3">
        <f>C287*F287*G287</f>
        <v/>
      </c>
      <c r="J287" s="3">
        <f>H287-I287</f>
        <v/>
      </c>
      <c r="K287" s="3">
        <f>K286-J287</f>
        <v/>
      </c>
      <c r="N287" s="35">
        <f>AH286</f>
        <v/>
      </c>
      <c r="O287" s="19">
        <f>VLOOKUP(A287,Curves!$B$3:'Curves'!$D$15,3)/(VLOOKUP(A287,Curves!$B$3:'Curves'!$D$15,2)-(VLOOKUP(A287,Curves!$B$3:'Curves'!$D$15,1)-1))</f>
        <v/>
      </c>
      <c r="P287" s="35">
        <f>MIN(N287,(O287*Inputs!$B$35)*$N$5)</f>
        <v/>
      </c>
      <c r="Q287" s="3">
        <f>IF(ISERROR(Inputs!$B$32*OFFSET(P287,-Inputs!$B$33,0)),0,Inputs!$B$32*OFFSET(P287,-Inputs!$B$33,0))</f>
        <v/>
      </c>
      <c r="R287" s="3">
        <f>IF(ISERROR((1-Inputs!$B$32)*OFFSET(P287,-Inputs!$B$33,0)),0,(1-Inputs!$B$32)*OFFSET(P287,-Inputs!$B$33,0))</f>
        <v/>
      </c>
      <c r="S287" s="35">
        <f>N287-P287</f>
        <v/>
      </c>
      <c r="T287" s="19">
        <f>S287/Inputs!$B$13</f>
        <v/>
      </c>
      <c r="U287" s="19">
        <f>K287/$K$4</f>
        <v/>
      </c>
      <c r="V287" s="11">
        <f>-PMT(AC287*C287,Inputs!$B$20-A287+1,S287)-X287</f>
        <v/>
      </c>
      <c r="W287" s="11">
        <f>IF(A287&lt;Inputs!$B$23-Inputs!$B$24,0,IF(A287&lt;Inputs!$B$22-Inputs!$B$24,S287*AC287/12,IF(ISERROR(-PMT(AC287/12,Inputs!$B$20+1-A287-Inputs!$B$24,S287)),0,-PMT(AC287/12,Inputs!$B$20+1-A287-Inputs!$B$24,S287)+IF(A287=Inputs!$B$21-Inputs!$B$24,AC287+PMT(AC287/12,Inputs!$B$20+1-A287-Inputs!$B$24,S287)+(S287*AC287/12),0))))</f>
        <v/>
      </c>
      <c r="X287" s="3">
        <f>S287*(AC287*C287)</f>
        <v/>
      </c>
      <c r="Y287" s="11">
        <f>W287-X287</f>
        <v/>
      </c>
      <c r="Z287" s="19">
        <f>VLOOKUP(A287,Curves!$B$20:'Curves'!$D$32,3)</f>
        <v/>
      </c>
      <c r="AA287" s="35">
        <f>MIN(S287,S287*(1-(1-Z287)^(1/12)))</f>
        <v/>
      </c>
      <c r="AB287" s="3">
        <f>(N287-P287)*IFERROR((1-U287/U286),0)</f>
        <v/>
      </c>
      <c r="AC287" s="36">
        <f>Inputs!$B$16</f>
        <v/>
      </c>
      <c r="AD287" s="3">
        <f>AC287*C287*(N287-P287)</f>
        <v/>
      </c>
      <c r="AE287" s="11">
        <f>X287+Y287+AA287+Q287</f>
        <v/>
      </c>
      <c r="AF287" s="11">
        <f>X287+V287+AA287+Q287</f>
        <v/>
      </c>
      <c r="AG287" s="19">
        <f>AE287/Inputs!$B$13</f>
        <v/>
      </c>
      <c r="AH287" s="35">
        <f>N287-AA287-AB287-P287</f>
        <v/>
      </c>
      <c r="AJ287" s="19">
        <f>AJ286/(1+(Inputs!$B$19)*C286)</f>
        <v/>
      </c>
      <c r="AK287" s="19">
        <f>AG287*AJ287</f>
        <v/>
      </c>
    </row>
    <row r="288" ht="13" customHeight="1" s="53">
      <c r="A288" s="3">
        <f>A287+1</f>
        <v/>
      </c>
      <c r="B288" s="37">
        <f>EDATE(B287, 1)</f>
        <v/>
      </c>
      <c r="C288" s="3">
        <f>C287</f>
        <v/>
      </c>
      <c r="F288" s="3">
        <f>K287</f>
        <v/>
      </c>
      <c r="G288" s="3">
        <f>IF(Inputs!$B$15="Fixed",G287, "Not Implemented Yet")</f>
        <v/>
      </c>
      <c r="H288" s="3">
        <f>IF(Inputs!$B$15="Fixed", IF(K287&gt;H287, -PMT(G288*C288, 360/Inputs!$D$6, Inputs!$B$13), 0), "NOT AVALABLE RN")</f>
        <v/>
      </c>
      <c r="I288" s="3">
        <f>C288*F288*G288</f>
        <v/>
      </c>
      <c r="J288" s="3">
        <f>H288-I288</f>
        <v/>
      </c>
      <c r="K288" s="3">
        <f>K287-J288</f>
        <v/>
      </c>
      <c r="N288" s="35">
        <f>AH287</f>
        <v/>
      </c>
      <c r="O288" s="19">
        <f>VLOOKUP(A288,Curves!$B$3:'Curves'!$D$15,3)/(VLOOKUP(A288,Curves!$B$3:'Curves'!$D$15,2)-(VLOOKUP(A288,Curves!$B$3:'Curves'!$D$15,1)-1))</f>
        <v/>
      </c>
      <c r="P288" s="35">
        <f>MIN(N288,(O288*Inputs!$B$35)*$N$5)</f>
        <v/>
      </c>
      <c r="Q288" s="3">
        <f>IF(ISERROR(Inputs!$B$32*OFFSET(P288,-Inputs!$B$33,0)),0,Inputs!$B$32*OFFSET(P288,-Inputs!$B$33,0))</f>
        <v/>
      </c>
      <c r="R288" s="3">
        <f>IF(ISERROR((1-Inputs!$B$32)*OFFSET(P288,-Inputs!$B$33,0)),0,(1-Inputs!$B$32)*OFFSET(P288,-Inputs!$B$33,0))</f>
        <v/>
      </c>
      <c r="S288" s="35">
        <f>N288-P288</f>
        <v/>
      </c>
      <c r="T288" s="19">
        <f>S288/Inputs!$B$13</f>
        <v/>
      </c>
      <c r="U288" s="19">
        <f>K288/$K$4</f>
        <v/>
      </c>
      <c r="V288" s="11">
        <f>-PMT(AC288*C288,Inputs!$B$20-A288+1,S288)-X288</f>
        <v/>
      </c>
      <c r="W288" s="11">
        <f>IF(A288&lt;Inputs!$B$23-Inputs!$B$24,0,IF(A288&lt;Inputs!$B$22-Inputs!$B$24,S288*AC288/12,IF(ISERROR(-PMT(AC288/12,Inputs!$B$20+1-A288-Inputs!$B$24,S288)),0,-PMT(AC288/12,Inputs!$B$20+1-A288-Inputs!$B$24,S288)+IF(A288=Inputs!$B$21-Inputs!$B$24,AC288+PMT(AC288/12,Inputs!$B$20+1-A288-Inputs!$B$24,S288)+(S288*AC288/12),0))))</f>
        <v/>
      </c>
      <c r="X288" s="3">
        <f>S288*(AC288*C288)</f>
        <v/>
      </c>
      <c r="Y288" s="11">
        <f>W288-X288</f>
        <v/>
      </c>
      <c r="Z288" s="19">
        <f>VLOOKUP(A288,Curves!$B$20:'Curves'!$D$32,3)</f>
        <v/>
      </c>
      <c r="AA288" s="35">
        <f>MIN(S288,S288*(1-(1-Z288)^(1/12)))</f>
        <v/>
      </c>
      <c r="AB288" s="3">
        <f>(N288-P288)*IFERROR((1-U288/U287),0)</f>
        <v/>
      </c>
      <c r="AC288" s="36">
        <f>Inputs!$B$16</f>
        <v/>
      </c>
      <c r="AD288" s="3">
        <f>AC288*C288*(N288-P288)</f>
        <v/>
      </c>
      <c r="AE288" s="11">
        <f>X288+Y288+AA288+Q288</f>
        <v/>
      </c>
      <c r="AF288" s="11">
        <f>X288+V288+AA288+Q288</f>
        <v/>
      </c>
      <c r="AG288" s="19">
        <f>AE288/Inputs!$B$13</f>
        <v/>
      </c>
      <c r="AH288" s="35">
        <f>N288-AA288-AB288-P288</f>
        <v/>
      </c>
      <c r="AJ288" s="19">
        <f>AJ287/(1+(Inputs!$B$19)*C287)</f>
        <v/>
      </c>
      <c r="AK288" s="19">
        <f>AG288*AJ288</f>
        <v/>
      </c>
    </row>
    <row r="289" ht="13" customHeight="1" s="53">
      <c r="A289" s="3">
        <f>A288+1</f>
        <v/>
      </c>
      <c r="B289" s="37">
        <f>EDATE(B288, 1)</f>
        <v/>
      </c>
      <c r="C289" s="3">
        <f>C288</f>
        <v/>
      </c>
      <c r="F289" s="3">
        <f>K288</f>
        <v/>
      </c>
      <c r="G289" s="3">
        <f>IF(Inputs!$B$15="Fixed",G288, "Not Implemented Yet")</f>
        <v/>
      </c>
      <c r="H289" s="3">
        <f>IF(Inputs!$B$15="Fixed", IF(K288&gt;H288, -PMT(G289*C289, 360/Inputs!$D$6, Inputs!$B$13), 0), "NOT AVALABLE RN")</f>
        <v/>
      </c>
      <c r="I289" s="3">
        <f>C289*F289*G289</f>
        <v/>
      </c>
      <c r="J289" s="3">
        <f>H289-I289</f>
        <v/>
      </c>
      <c r="K289" s="3">
        <f>K288-J289</f>
        <v/>
      </c>
      <c r="N289" s="35">
        <f>AH288</f>
        <v/>
      </c>
      <c r="O289" s="19">
        <f>VLOOKUP(A289,Curves!$B$3:'Curves'!$D$15,3)/(VLOOKUP(A289,Curves!$B$3:'Curves'!$D$15,2)-(VLOOKUP(A289,Curves!$B$3:'Curves'!$D$15,1)-1))</f>
        <v/>
      </c>
      <c r="P289" s="35">
        <f>MIN(N289,(O289*Inputs!$B$35)*$N$5)</f>
        <v/>
      </c>
      <c r="Q289" s="3">
        <f>IF(ISERROR(Inputs!$B$32*OFFSET(P289,-Inputs!$B$33,0)),0,Inputs!$B$32*OFFSET(P289,-Inputs!$B$33,0))</f>
        <v/>
      </c>
      <c r="R289" s="3">
        <f>IF(ISERROR((1-Inputs!$B$32)*OFFSET(P289,-Inputs!$B$33,0)),0,(1-Inputs!$B$32)*OFFSET(P289,-Inputs!$B$33,0))</f>
        <v/>
      </c>
      <c r="S289" s="35">
        <f>N289-P289</f>
        <v/>
      </c>
      <c r="T289" s="19">
        <f>S289/Inputs!$B$13</f>
        <v/>
      </c>
      <c r="U289" s="19">
        <f>K289/$K$4</f>
        <v/>
      </c>
      <c r="V289" s="11">
        <f>-PMT(AC289*C289,Inputs!$B$20-A289+1,S289)-X289</f>
        <v/>
      </c>
      <c r="W289" s="11">
        <f>IF(A289&lt;Inputs!$B$23-Inputs!$B$24,0,IF(A289&lt;Inputs!$B$22-Inputs!$B$24,S289*AC289/12,IF(ISERROR(-PMT(AC289/12,Inputs!$B$20+1-A289-Inputs!$B$24,S289)),0,-PMT(AC289/12,Inputs!$B$20+1-A289-Inputs!$B$24,S289)+IF(A289=Inputs!$B$21-Inputs!$B$24,AC289+PMT(AC289/12,Inputs!$B$20+1-A289-Inputs!$B$24,S289)+(S289*AC289/12),0))))</f>
        <v/>
      </c>
      <c r="X289" s="3">
        <f>S289*(AC289*C289)</f>
        <v/>
      </c>
      <c r="Y289" s="11">
        <f>W289-X289</f>
        <v/>
      </c>
      <c r="Z289" s="19">
        <f>VLOOKUP(A289,Curves!$B$20:'Curves'!$D$32,3)</f>
        <v/>
      </c>
      <c r="AA289" s="35">
        <f>MIN(S289,S289*(1-(1-Z289)^(1/12)))</f>
        <v/>
      </c>
      <c r="AB289" s="3">
        <f>(N289-P289)*IFERROR((1-U289/U288),0)</f>
        <v/>
      </c>
      <c r="AC289" s="36">
        <f>Inputs!$B$16</f>
        <v/>
      </c>
      <c r="AD289" s="3">
        <f>AC289*C289*(N289-P289)</f>
        <v/>
      </c>
      <c r="AE289" s="11">
        <f>X289+Y289+AA289+Q289</f>
        <v/>
      </c>
      <c r="AF289" s="11">
        <f>X289+V289+AA289+Q289</f>
        <v/>
      </c>
      <c r="AG289" s="19">
        <f>AE289/Inputs!$B$13</f>
        <v/>
      </c>
      <c r="AH289" s="35">
        <f>N289-AA289-AB289-P289</f>
        <v/>
      </c>
      <c r="AJ289" s="19">
        <f>AJ288/(1+(Inputs!$B$19)*C288)</f>
        <v/>
      </c>
      <c r="AK289" s="19">
        <f>AG289*AJ289</f>
        <v/>
      </c>
    </row>
    <row r="290" ht="13" customHeight="1" s="53">
      <c r="A290" s="3">
        <f>A289+1</f>
        <v/>
      </c>
      <c r="B290" s="37">
        <f>EDATE(B289, 1)</f>
        <v/>
      </c>
      <c r="C290" s="3">
        <f>C289</f>
        <v/>
      </c>
      <c r="F290" s="3">
        <f>K289</f>
        <v/>
      </c>
      <c r="G290" s="3">
        <f>IF(Inputs!$B$15="Fixed",G289, "Not Implemented Yet")</f>
        <v/>
      </c>
      <c r="H290" s="3">
        <f>IF(Inputs!$B$15="Fixed", IF(K289&gt;H289, -PMT(G290*C290, 360/Inputs!$D$6, Inputs!$B$13), 0), "NOT AVALABLE RN")</f>
        <v/>
      </c>
      <c r="I290" s="3">
        <f>C290*F290*G290</f>
        <v/>
      </c>
      <c r="J290" s="3">
        <f>H290-I290</f>
        <v/>
      </c>
      <c r="K290" s="3">
        <f>K289-J290</f>
        <v/>
      </c>
      <c r="N290" s="35">
        <f>AH289</f>
        <v/>
      </c>
      <c r="O290" s="19">
        <f>VLOOKUP(A290,Curves!$B$3:'Curves'!$D$15,3)/(VLOOKUP(A290,Curves!$B$3:'Curves'!$D$15,2)-(VLOOKUP(A290,Curves!$B$3:'Curves'!$D$15,1)-1))</f>
        <v/>
      </c>
      <c r="P290" s="35">
        <f>MIN(N290,(O290*Inputs!$B$35)*$N$5)</f>
        <v/>
      </c>
      <c r="Q290" s="3">
        <f>IF(ISERROR(Inputs!$B$32*OFFSET(P290,-Inputs!$B$33,0)),0,Inputs!$B$32*OFFSET(P290,-Inputs!$B$33,0))</f>
        <v/>
      </c>
      <c r="R290" s="3">
        <f>IF(ISERROR((1-Inputs!$B$32)*OFFSET(P290,-Inputs!$B$33,0)),0,(1-Inputs!$B$32)*OFFSET(P290,-Inputs!$B$33,0))</f>
        <v/>
      </c>
      <c r="S290" s="35">
        <f>N290-P290</f>
        <v/>
      </c>
      <c r="T290" s="19">
        <f>S290/Inputs!$B$13</f>
        <v/>
      </c>
      <c r="U290" s="19">
        <f>K290/$K$4</f>
        <v/>
      </c>
      <c r="V290" s="11">
        <f>-PMT(AC290*C290,Inputs!$B$20-A290+1,S290)-X290</f>
        <v/>
      </c>
      <c r="W290" s="11">
        <f>IF(A290&lt;Inputs!$B$23-Inputs!$B$24,0,IF(A290&lt;Inputs!$B$22-Inputs!$B$24,S290*AC290/12,IF(ISERROR(-PMT(AC290/12,Inputs!$B$20+1-A290-Inputs!$B$24,S290)),0,-PMT(AC290/12,Inputs!$B$20+1-A290-Inputs!$B$24,S290)+IF(A290=Inputs!$B$21-Inputs!$B$24,AC290+PMT(AC290/12,Inputs!$B$20+1-A290-Inputs!$B$24,S290)+(S290*AC290/12),0))))</f>
        <v/>
      </c>
      <c r="X290" s="3">
        <f>S290*(AC290*C290)</f>
        <v/>
      </c>
      <c r="Y290" s="11">
        <f>W290-X290</f>
        <v/>
      </c>
      <c r="Z290" s="19">
        <f>VLOOKUP(A290,Curves!$B$20:'Curves'!$D$32,3)</f>
        <v/>
      </c>
      <c r="AA290" s="35">
        <f>MIN(S290,S290*(1-(1-Z290)^(1/12)))</f>
        <v/>
      </c>
      <c r="AB290" s="3">
        <f>(N290-P290)*IFERROR((1-U290/U289),0)</f>
        <v/>
      </c>
      <c r="AC290" s="36">
        <f>Inputs!$B$16</f>
        <v/>
      </c>
      <c r="AD290" s="3">
        <f>AC290*C290*(N290-P290)</f>
        <v/>
      </c>
      <c r="AE290" s="11">
        <f>X290+Y290+AA290+Q290</f>
        <v/>
      </c>
      <c r="AF290" s="11">
        <f>X290+V290+AA290+Q290</f>
        <v/>
      </c>
      <c r="AG290" s="19">
        <f>AE290/Inputs!$B$13</f>
        <v/>
      </c>
      <c r="AH290" s="35">
        <f>N290-AA290-AB290-P290</f>
        <v/>
      </c>
      <c r="AJ290" s="19">
        <f>AJ289/(1+(Inputs!$B$19)*C289)</f>
        <v/>
      </c>
      <c r="AK290" s="19">
        <f>AG290*AJ290</f>
        <v/>
      </c>
    </row>
    <row r="291" ht="13" customHeight="1" s="53">
      <c r="A291" s="3">
        <f>A290+1</f>
        <v/>
      </c>
      <c r="B291" s="37">
        <f>EDATE(B290, 1)</f>
        <v/>
      </c>
      <c r="C291" s="3">
        <f>C290</f>
        <v/>
      </c>
      <c r="F291" s="3">
        <f>K290</f>
        <v/>
      </c>
      <c r="G291" s="3">
        <f>IF(Inputs!$B$15="Fixed",G290, "Not Implemented Yet")</f>
        <v/>
      </c>
      <c r="H291" s="3">
        <f>IF(Inputs!$B$15="Fixed", IF(K290&gt;H290, -PMT(G291*C291, 360/Inputs!$D$6, Inputs!$B$13), 0), "NOT AVALABLE RN")</f>
        <v/>
      </c>
      <c r="I291" s="3">
        <f>C291*F291*G291</f>
        <v/>
      </c>
      <c r="J291" s="3">
        <f>H291-I291</f>
        <v/>
      </c>
      <c r="K291" s="3">
        <f>K290-J291</f>
        <v/>
      </c>
      <c r="N291" s="35">
        <f>AH290</f>
        <v/>
      </c>
      <c r="O291" s="19">
        <f>VLOOKUP(A291,Curves!$B$3:'Curves'!$D$15,3)/(VLOOKUP(A291,Curves!$B$3:'Curves'!$D$15,2)-(VLOOKUP(A291,Curves!$B$3:'Curves'!$D$15,1)-1))</f>
        <v/>
      </c>
      <c r="P291" s="35">
        <f>MIN(N291,(O291*Inputs!$B$35)*$N$5)</f>
        <v/>
      </c>
      <c r="Q291" s="3">
        <f>IF(ISERROR(Inputs!$B$32*OFFSET(P291,-Inputs!$B$33,0)),0,Inputs!$B$32*OFFSET(P291,-Inputs!$B$33,0))</f>
        <v/>
      </c>
      <c r="R291" s="3">
        <f>IF(ISERROR((1-Inputs!$B$32)*OFFSET(P291,-Inputs!$B$33,0)),0,(1-Inputs!$B$32)*OFFSET(P291,-Inputs!$B$33,0))</f>
        <v/>
      </c>
      <c r="S291" s="35">
        <f>N291-P291</f>
        <v/>
      </c>
      <c r="T291" s="19">
        <f>S291/Inputs!$B$13</f>
        <v/>
      </c>
      <c r="U291" s="19">
        <f>K291/$K$4</f>
        <v/>
      </c>
      <c r="V291" s="11">
        <f>-PMT(AC291*C291,Inputs!$B$20-A291+1,S291)-X291</f>
        <v/>
      </c>
      <c r="W291" s="11">
        <f>IF(A291&lt;Inputs!$B$23-Inputs!$B$24,0,IF(A291&lt;Inputs!$B$22-Inputs!$B$24,S291*AC291/12,IF(ISERROR(-PMT(AC291/12,Inputs!$B$20+1-A291-Inputs!$B$24,S291)),0,-PMT(AC291/12,Inputs!$B$20+1-A291-Inputs!$B$24,S291)+IF(A291=Inputs!$B$21-Inputs!$B$24,AC291+PMT(AC291/12,Inputs!$B$20+1-A291-Inputs!$B$24,S291)+(S291*AC291/12),0))))</f>
        <v/>
      </c>
      <c r="X291" s="3">
        <f>S291*(AC291*C291)</f>
        <v/>
      </c>
      <c r="Y291" s="11">
        <f>W291-X291</f>
        <v/>
      </c>
      <c r="Z291" s="19">
        <f>VLOOKUP(A291,Curves!$B$20:'Curves'!$D$32,3)</f>
        <v/>
      </c>
      <c r="AA291" s="35">
        <f>MIN(S291,S291*(1-(1-Z291)^(1/12)))</f>
        <v/>
      </c>
      <c r="AB291" s="3">
        <f>(N291-P291)*IFERROR((1-U291/U290),0)</f>
        <v/>
      </c>
      <c r="AC291" s="36">
        <f>Inputs!$B$16</f>
        <v/>
      </c>
      <c r="AD291" s="3">
        <f>AC291*C291*(N291-P291)</f>
        <v/>
      </c>
      <c r="AE291" s="11">
        <f>X291+Y291+AA291+Q291</f>
        <v/>
      </c>
      <c r="AF291" s="11">
        <f>X291+V291+AA291+Q291</f>
        <v/>
      </c>
      <c r="AG291" s="19">
        <f>AE291/Inputs!$B$13</f>
        <v/>
      </c>
      <c r="AH291" s="35">
        <f>N291-AA291-AB291-P291</f>
        <v/>
      </c>
      <c r="AJ291" s="19">
        <f>AJ290/(1+(Inputs!$B$19)*C290)</f>
        <v/>
      </c>
      <c r="AK291" s="19">
        <f>AG291*AJ291</f>
        <v/>
      </c>
    </row>
    <row r="292" ht="13" customHeight="1" s="53">
      <c r="A292" s="3">
        <f>A291+1</f>
        <v/>
      </c>
      <c r="B292" s="37">
        <f>EDATE(B291, 1)</f>
        <v/>
      </c>
      <c r="C292" s="3">
        <f>C291</f>
        <v/>
      </c>
      <c r="F292" s="3">
        <f>K291</f>
        <v/>
      </c>
      <c r="G292" s="3">
        <f>IF(Inputs!$B$15="Fixed",G291, "Not Implemented Yet")</f>
        <v/>
      </c>
      <c r="H292" s="3">
        <f>IF(Inputs!$B$15="Fixed", IF(K291&gt;H291, -PMT(G292*C292, 360/Inputs!$D$6, Inputs!$B$13), 0), "NOT AVALABLE RN")</f>
        <v/>
      </c>
      <c r="I292" s="3">
        <f>C292*F292*G292</f>
        <v/>
      </c>
      <c r="J292" s="3">
        <f>H292-I292</f>
        <v/>
      </c>
      <c r="K292" s="3">
        <f>K291-J292</f>
        <v/>
      </c>
      <c r="N292" s="35">
        <f>AH291</f>
        <v/>
      </c>
      <c r="O292" s="19">
        <f>VLOOKUP(A292,Curves!$B$3:'Curves'!$D$15,3)/(VLOOKUP(A292,Curves!$B$3:'Curves'!$D$15,2)-(VLOOKUP(A292,Curves!$B$3:'Curves'!$D$15,1)-1))</f>
        <v/>
      </c>
      <c r="P292" s="35">
        <f>MIN(N292,(O292*Inputs!$B$35)*$N$5)</f>
        <v/>
      </c>
      <c r="Q292" s="3">
        <f>IF(ISERROR(Inputs!$B$32*OFFSET(P292,-Inputs!$B$33,0)),0,Inputs!$B$32*OFFSET(P292,-Inputs!$B$33,0))</f>
        <v/>
      </c>
      <c r="R292" s="3">
        <f>IF(ISERROR((1-Inputs!$B$32)*OFFSET(P292,-Inputs!$B$33,0)),0,(1-Inputs!$B$32)*OFFSET(P292,-Inputs!$B$33,0))</f>
        <v/>
      </c>
      <c r="S292" s="35">
        <f>N292-P292</f>
        <v/>
      </c>
      <c r="T292" s="19">
        <f>S292/Inputs!$B$13</f>
        <v/>
      </c>
      <c r="U292" s="19">
        <f>K292/$K$4</f>
        <v/>
      </c>
      <c r="V292" s="11">
        <f>-PMT(AC292*C292,Inputs!$B$20-A292+1,S292)-X292</f>
        <v/>
      </c>
      <c r="W292" s="11">
        <f>IF(A292&lt;Inputs!$B$23-Inputs!$B$24,0,IF(A292&lt;Inputs!$B$22-Inputs!$B$24,S292*AC292/12,IF(ISERROR(-PMT(AC292/12,Inputs!$B$20+1-A292-Inputs!$B$24,S292)),0,-PMT(AC292/12,Inputs!$B$20+1-A292-Inputs!$B$24,S292)+IF(A292=Inputs!$B$21-Inputs!$B$24,AC292+PMT(AC292/12,Inputs!$B$20+1-A292-Inputs!$B$24,S292)+(S292*AC292/12),0))))</f>
        <v/>
      </c>
      <c r="X292" s="3">
        <f>S292*(AC292*C292)</f>
        <v/>
      </c>
      <c r="Y292" s="11">
        <f>W292-X292</f>
        <v/>
      </c>
      <c r="Z292" s="19">
        <f>VLOOKUP(A292,Curves!$B$20:'Curves'!$D$32,3)</f>
        <v/>
      </c>
      <c r="AA292" s="35">
        <f>MIN(S292,S292*(1-(1-Z292)^(1/12)))</f>
        <v/>
      </c>
      <c r="AB292" s="3">
        <f>(N292-P292)*IFERROR((1-U292/U291),0)</f>
        <v/>
      </c>
      <c r="AC292" s="36">
        <f>Inputs!$B$16</f>
        <v/>
      </c>
      <c r="AD292" s="3">
        <f>AC292*C292*(N292-P292)</f>
        <v/>
      </c>
      <c r="AE292" s="11">
        <f>X292+Y292+AA292+Q292</f>
        <v/>
      </c>
      <c r="AF292" s="11">
        <f>X292+V292+AA292+Q292</f>
        <v/>
      </c>
      <c r="AG292" s="19">
        <f>AE292/Inputs!$B$13</f>
        <v/>
      </c>
      <c r="AH292" s="35">
        <f>N292-AA292-AB292-P292</f>
        <v/>
      </c>
      <c r="AJ292" s="19">
        <f>AJ291/(1+(Inputs!$B$19)*C291)</f>
        <v/>
      </c>
      <c r="AK292" s="19">
        <f>AG292*AJ292</f>
        <v/>
      </c>
    </row>
    <row r="293" ht="13" customHeight="1" s="53">
      <c r="A293" s="3">
        <f>A292+1</f>
        <v/>
      </c>
      <c r="B293" s="37">
        <f>EDATE(B292, 1)</f>
        <v/>
      </c>
      <c r="C293" s="3">
        <f>C292</f>
        <v/>
      </c>
      <c r="F293" s="3">
        <f>K292</f>
        <v/>
      </c>
      <c r="G293" s="3">
        <f>IF(Inputs!$B$15="Fixed",G292, "Not Implemented Yet")</f>
        <v/>
      </c>
      <c r="H293" s="3">
        <f>IF(Inputs!$B$15="Fixed", IF(K292&gt;H292, -PMT(G293*C293, 360/Inputs!$D$6, Inputs!$B$13), 0), "NOT AVALABLE RN")</f>
        <v/>
      </c>
      <c r="I293" s="3">
        <f>C293*F293*G293</f>
        <v/>
      </c>
      <c r="J293" s="3">
        <f>H293-I293</f>
        <v/>
      </c>
      <c r="K293" s="3">
        <f>K292-J293</f>
        <v/>
      </c>
      <c r="N293" s="35">
        <f>AH292</f>
        <v/>
      </c>
      <c r="O293" s="19">
        <f>VLOOKUP(A293,Curves!$B$3:'Curves'!$D$15,3)/(VLOOKUP(A293,Curves!$B$3:'Curves'!$D$15,2)-(VLOOKUP(A293,Curves!$B$3:'Curves'!$D$15,1)-1))</f>
        <v/>
      </c>
      <c r="P293" s="35">
        <f>MIN(N293,(O293*Inputs!$B$35)*$N$5)</f>
        <v/>
      </c>
      <c r="Q293" s="3">
        <f>IF(ISERROR(Inputs!$B$32*OFFSET(P293,-Inputs!$B$33,0)),0,Inputs!$B$32*OFFSET(P293,-Inputs!$B$33,0))</f>
        <v/>
      </c>
      <c r="R293" s="3">
        <f>IF(ISERROR((1-Inputs!$B$32)*OFFSET(P293,-Inputs!$B$33,0)),0,(1-Inputs!$B$32)*OFFSET(P293,-Inputs!$B$33,0))</f>
        <v/>
      </c>
      <c r="S293" s="35">
        <f>N293-P293</f>
        <v/>
      </c>
      <c r="T293" s="19">
        <f>S293/Inputs!$B$13</f>
        <v/>
      </c>
      <c r="U293" s="19">
        <f>K293/$K$4</f>
        <v/>
      </c>
      <c r="V293" s="11">
        <f>-PMT(AC293*C293,Inputs!$B$20-A293+1,S293)-X293</f>
        <v/>
      </c>
      <c r="W293" s="11">
        <f>IF(A293&lt;Inputs!$B$23-Inputs!$B$24,0,IF(A293&lt;Inputs!$B$22-Inputs!$B$24,S293*AC293/12,IF(ISERROR(-PMT(AC293/12,Inputs!$B$20+1-A293-Inputs!$B$24,S293)),0,-PMT(AC293/12,Inputs!$B$20+1-A293-Inputs!$B$24,S293)+IF(A293=Inputs!$B$21-Inputs!$B$24,AC293+PMT(AC293/12,Inputs!$B$20+1-A293-Inputs!$B$24,S293)+(S293*AC293/12),0))))</f>
        <v/>
      </c>
      <c r="X293" s="3">
        <f>S293*(AC293*C293)</f>
        <v/>
      </c>
      <c r="Y293" s="11">
        <f>W293-X293</f>
        <v/>
      </c>
      <c r="Z293" s="19">
        <f>VLOOKUP(A293,Curves!$B$20:'Curves'!$D$32,3)</f>
        <v/>
      </c>
      <c r="AA293" s="35">
        <f>MIN(S293,S293*(1-(1-Z293)^(1/12)))</f>
        <v/>
      </c>
      <c r="AB293" s="3">
        <f>(N293-P293)*IFERROR((1-U293/U292),0)</f>
        <v/>
      </c>
      <c r="AC293" s="36">
        <f>Inputs!$B$16</f>
        <v/>
      </c>
      <c r="AD293" s="3">
        <f>AC293*C293*(N293-P293)</f>
        <v/>
      </c>
      <c r="AE293" s="11">
        <f>X293+Y293+AA293+Q293</f>
        <v/>
      </c>
      <c r="AF293" s="11">
        <f>X293+V293+AA293+Q293</f>
        <v/>
      </c>
      <c r="AG293" s="19">
        <f>AE293/Inputs!$B$13</f>
        <v/>
      </c>
      <c r="AH293" s="35">
        <f>N293-AA293-AB293-P293</f>
        <v/>
      </c>
      <c r="AJ293" s="19">
        <f>AJ292/(1+(Inputs!$B$19)*C292)</f>
        <v/>
      </c>
      <c r="AK293" s="19">
        <f>AG293*AJ293</f>
        <v/>
      </c>
    </row>
    <row r="294" ht="13" customHeight="1" s="53">
      <c r="A294" s="3">
        <f>A293+1</f>
        <v/>
      </c>
      <c r="B294" s="37">
        <f>EDATE(B293, 1)</f>
        <v/>
      </c>
      <c r="C294" s="3">
        <f>C293</f>
        <v/>
      </c>
      <c r="F294" s="3">
        <f>K293</f>
        <v/>
      </c>
      <c r="G294" s="3">
        <f>IF(Inputs!$B$15="Fixed",G293, "Not Implemented Yet")</f>
        <v/>
      </c>
      <c r="H294" s="3">
        <f>IF(Inputs!$B$15="Fixed", IF(K293&gt;H293, -PMT(G294*C294, 360/Inputs!$D$6, Inputs!$B$13), 0), "NOT AVALABLE RN")</f>
        <v/>
      </c>
      <c r="I294" s="3">
        <f>C294*F294*G294</f>
        <v/>
      </c>
      <c r="J294" s="3">
        <f>H294-I294</f>
        <v/>
      </c>
      <c r="K294" s="3">
        <f>K293-J294</f>
        <v/>
      </c>
      <c r="N294" s="35">
        <f>AH293</f>
        <v/>
      </c>
      <c r="O294" s="19">
        <f>VLOOKUP(A294,Curves!$B$3:'Curves'!$D$15,3)/(VLOOKUP(A294,Curves!$B$3:'Curves'!$D$15,2)-(VLOOKUP(A294,Curves!$B$3:'Curves'!$D$15,1)-1))</f>
        <v/>
      </c>
      <c r="P294" s="35">
        <f>MIN(N294,(O294*Inputs!$B$35)*$N$5)</f>
        <v/>
      </c>
      <c r="Q294" s="3">
        <f>IF(ISERROR(Inputs!$B$32*OFFSET(P294,-Inputs!$B$33,0)),0,Inputs!$B$32*OFFSET(P294,-Inputs!$B$33,0))</f>
        <v/>
      </c>
      <c r="R294" s="3">
        <f>IF(ISERROR((1-Inputs!$B$32)*OFFSET(P294,-Inputs!$B$33,0)),0,(1-Inputs!$B$32)*OFFSET(P294,-Inputs!$B$33,0))</f>
        <v/>
      </c>
      <c r="S294" s="35">
        <f>N294-P294</f>
        <v/>
      </c>
      <c r="T294" s="19">
        <f>S294/Inputs!$B$13</f>
        <v/>
      </c>
      <c r="U294" s="19">
        <f>K294/$K$4</f>
        <v/>
      </c>
      <c r="V294" s="11">
        <f>-PMT(AC294*C294,Inputs!$B$20-A294+1,S294)-X294</f>
        <v/>
      </c>
      <c r="W294" s="11">
        <f>IF(A294&lt;Inputs!$B$23-Inputs!$B$24,0,IF(A294&lt;Inputs!$B$22-Inputs!$B$24,S294*AC294/12,IF(ISERROR(-PMT(AC294/12,Inputs!$B$20+1-A294-Inputs!$B$24,S294)),0,-PMT(AC294/12,Inputs!$B$20+1-A294-Inputs!$B$24,S294)+IF(A294=Inputs!$B$21-Inputs!$B$24,AC294+PMT(AC294/12,Inputs!$B$20+1-A294-Inputs!$B$24,S294)+(S294*AC294/12),0))))</f>
        <v/>
      </c>
      <c r="X294" s="3">
        <f>S294*(AC294*C294)</f>
        <v/>
      </c>
      <c r="Y294" s="11">
        <f>W294-X294</f>
        <v/>
      </c>
      <c r="Z294" s="19">
        <f>VLOOKUP(A294,Curves!$B$20:'Curves'!$D$32,3)</f>
        <v/>
      </c>
      <c r="AA294" s="35">
        <f>MIN(S294,S294*(1-(1-Z294)^(1/12)))</f>
        <v/>
      </c>
      <c r="AB294" s="3">
        <f>(N294-P294)*IFERROR((1-U294/U293),0)</f>
        <v/>
      </c>
      <c r="AC294" s="36">
        <f>Inputs!$B$16</f>
        <v/>
      </c>
      <c r="AD294" s="3">
        <f>AC294*C294*(N294-P294)</f>
        <v/>
      </c>
      <c r="AE294" s="11">
        <f>X294+Y294+AA294+Q294</f>
        <v/>
      </c>
      <c r="AF294" s="11">
        <f>X294+V294+AA294+Q294</f>
        <v/>
      </c>
      <c r="AG294" s="19">
        <f>AE294/Inputs!$B$13</f>
        <v/>
      </c>
      <c r="AH294" s="35">
        <f>N294-AA294-AB294-P294</f>
        <v/>
      </c>
      <c r="AJ294" s="19">
        <f>AJ293/(1+(Inputs!$B$19)*C293)</f>
        <v/>
      </c>
      <c r="AK294" s="19">
        <f>AG294*AJ294</f>
        <v/>
      </c>
    </row>
    <row r="295" ht="13" customHeight="1" s="53">
      <c r="A295" s="3">
        <f>A294+1</f>
        <v/>
      </c>
      <c r="B295" s="37">
        <f>EDATE(B294, 1)</f>
        <v/>
      </c>
      <c r="C295" s="3">
        <f>C294</f>
        <v/>
      </c>
      <c r="F295" s="3">
        <f>K294</f>
        <v/>
      </c>
      <c r="G295" s="3">
        <f>IF(Inputs!$B$15="Fixed",G294, "Not Implemented Yet")</f>
        <v/>
      </c>
      <c r="H295" s="3">
        <f>IF(Inputs!$B$15="Fixed", IF(K294&gt;H294, -PMT(G295*C295, 360/Inputs!$D$6, Inputs!$B$13), 0), "NOT AVALABLE RN")</f>
        <v/>
      </c>
      <c r="I295" s="3">
        <f>C295*F295*G295</f>
        <v/>
      </c>
      <c r="J295" s="3">
        <f>H295-I295</f>
        <v/>
      </c>
      <c r="K295" s="3">
        <f>K294-J295</f>
        <v/>
      </c>
      <c r="N295" s="35">
        <f>AH294</f>
        <v/>
      </c>
      <c r="O295" s="19">
        <f>VLOOKUP(A295,Curves!$B$3:'Curves'!$D$15,3)/(VLOOKUP(A295,Curves!$B$3:'Curves'!$D$15,2)-(VLOOKUP(A295,Curves!$B$3:'Curves'!$D$15,1)-1))</f>
        <v/>
      </c>
      <c r="P295" s="35">
        <f>MIN(N295,(O295*Inputs!$B$35)*$N$5)</f>
        <v/>
      </c>
      <c r="Q295" s="3">
        <f>IF(ISERROR(Inputs!$B$32*OFFSET(P295,-Inputs!$B$33,0)),0,Inputs!$B$32*OFFSET(P295,-Inputs!$B$33,0))</f>
        <v/>
      </c>
      <c r="R295" s="3">
        <f>IF(ISERROR((1-Inputs!$B$32)*OFFSET(P295,-Inputs!$B$33,0)),0,(1-Inputs!$B$32)*OFFSET(P295,-Inputs!$B$33,0))</f>
        <v/>
      </c>
      <c r="S295" s="35">
        <f>N295-P295</f>
        <v/>
      </c>
      <c r="T295" s="19">
        <f>S295/Inputs!$B$13</f>
        <v/>
      </c>
      <c r="U295" s="19">
        <f>K295/$K$4</f>
        <v/>
      </c>
      <c r="V295" s="11">
        <f>-PMT(AC295*C295,Inputs!$B$20-A295+1,S295)-X295</f>
        <v/>
      </c>
      <c r="W295" s="11">
        <f>IF(A295&lt;Inputs!$B$23-Inputs!$B$24,0,IF(A295&lt;Inputs!$B$22-Inputs!$B$24,S295*AC295/12,IF(ISERROR(-PMT(AC295/12,Inputs!$B$20+1-A295-Inputs!$B$24,S295)),0,-PMT(AC295/12,Inputs!$B$20+1-A295-Inputs!$B$24,S295)+IF(A295=Inputs!$B$21-Inputs!$B$24,AC295+PMT(AC295/12,Inputs!$B$20+1-A295-Inputs!$B$24,S295)+(S295*AC295/12),0))))</f>
        <v/>
      </c>
      <c r="X295" s="3">
        <f>S295*(AC295*C295)</f>
        <v/>
      </c>
      <c r="Y295" s="11">
        <f>W295-X295</f>
        <v/>
      </c>
      <c r="Z295" s="19">
        <f>VLOOKUP(A295,Curves!$B$20:'Curves'!$D$32,3)</f>
        <v/>
      </c>
      <c r="AA295" s="35">
        <f>MIN(S295,S295*(1-(1-Z295)^(1/12)))</f>
        <v/>
      </c>
      <c r="AB295" s="3">
        <f>(N295-P295)*IFERROR((1-U295/U294),0)</f>
        <v/>
      </c>
      <c r="AC295" s="36">
        <f>Inputs!$B$16</f>
        <v/>
      </c>
      <c r="AD295" s="3">
        <f>AC295*C295*(N295-P295)</f>
        <v/>
      </c>
      <c r="AE295" s="11">
        <f>X295+Y295+AA295+Q295</f>
        <v/>
      </c>
      <c r="AF295" s="11">
        <f>X295+V295+AA295+Q295</f>
        <v/>
      </c>
      <c r="AG295" s="19">
        <f>AE295/Inputs!$B$13</f>
        <v/>
      </c>
      <c r="AH295" s="35">
        <f>N295-AA295-AB295-P295</f>
        <v/>
      </c>
      <c r="AJ295" s="19">
        <f>AJ294/(1+(Inputs!$B$19)*C294)</f>
        <v/>
      </c>
      <c r="AK295" s="19">
        <f>AG295*AJ295</f>
        <v/>
      </c>
    </row>
    <row r="296" ht="13" customHeight="1" s="53">
      <c r="A296" s="3">
        <f>A295+1</f>
        <v/>
      </c>
      <c r="B296" s="37">
        <f>EDATE(B295, 1)</f>
        <v/>
      </c>
      <c r="C296" s="3">
        <f>C295</f>
        <v/>
      </c>
      <c r="F296" s="3">
        <f>K295</f>
        <v/>
      </c>
      <c r="G296" s="3">
        <f>IF(Inputs!$B$15="Fixed",G295, "Not Implemented Yet")</f>
        <v/>
      </c>
      <c r="H296" s="3">
        <f>IF(Inputs!$B$15="Fixed", IF(K295&gt;H295, -PMT(G296*C296, 360/Inputs!$D$6, Inputs!$B$13), 0), "NOT AVALABLE RN")</f>
        <v/>
      </c>
      <c r="I296" s="3">
        <f>C296*F296*G296</f>
        <v/>
      </c>
      <c r="J296" s="3">
        <f>H296-I296</f>
        <v/>
      </c>
      <c r="K296" s="3">
        <f>K295-J296</f>
        <v/>
      </c>
      <c r="N296" s="35">
        <f>AH295</f>
        <v/>
      </c>
      <c r="O296" s="19">
        <f>VLOOKUP(A296,Curves!$B$3:'Curves'!$D$15,3)/(VLOOKUP(A296,Curves!$B$3:'Curves'!$D$15,2)-(VLOOKUP(A296,Curves!$B$3:'Curves'!$D$15,1)-1))</f>
        <v/>
      </c>
      <c r="P296" s="35">
        <f>MIN(N296,(O296*Inputs!$B$35)*$N$5)</f>
        <v/>
      </c>
      <c r="Q296" s="3">
        <f>IF(ISERROR(Inputs!$B$32*OFFSET(P296,-Inputs!$B$33,0)),0,Inputs!$B$32*OFFSET(P296,-Inputs!$B$33,0))</f>
        <v/>
      </c>
      <c r="R296" s="3">
        <f>IF(ISERROR((1-Inputs!$B$32)*OFFSET(P296,-Inputs!$B$33,0)),0,(1-Inputs!$B$32)*OFFSET(P296,-Inputs!$B$33,0))</f>
        <v/>
      </c>
      <c r="S296" s="35">
        <f>N296-P296</f>
        <v/>
      </c>
      <c r="T296" s="19">
        <f>S296/Inputs!$B$13</f>
        <v/>
      </c>
      <c r="U296" s="19">
        <f>K296/$K$4</f>
        <v/>
      </c>
      <c r="V296" s="11">
        <f>-PMT(AC296*C296,Inputs!$B$20-A296+1,S296)-X296</f>
        <v/>
      </c>
      <c r="W296" s="11">
        <f>IF(A296&lt;Inputs!$B$23-Inputs!$B$24,0,IF(A296&lt;Inputs!$B$22-Inputs!$B$24,S296*AC296/12,IF(ISERROR(-PMT(AC296/12,Inputs!$B$20+1-A296-Inputs!$B$24,S296)),0,-PMT(AC296/12,Inputs!$B$20+1-A296-Inputs!$B$24,S296)+IF(A296=Inputs!$B$21-Inputs!$B$24,AC296+PMT(AC296/12,Inputs!$B$20+1-A296-Inputs!$B$24,S296)+(S296*AC296/12),0))))</f>
        <v/>
      </c>
      <c r="X296" s="3">
        <f>S296*(AC296*C296)</f>
        <v/>
      </c>
      <c r="Y296" s="11">
        <f>W296-X296</f>
        <v/>
      </c>
      <c r="Z296" s="19">
        <f>VLOOKUP(A296,Curves!$B$20:'Curves'!$D$32,3)</f>
        <v/>
      </c>
      <c r="AA296" s="35">
        <f>MIN(S296,S296*(1-(1-Z296)^(1/12)))</f>
        <v/>
      </c>
      <c r="AB296" s="3">
        <f>(N296-P296)*IFERROR((1-U296/U295),0)</f>
        <v/>
      </c>
      <c r="AC296" s="36">
        <f>Inputs!$B$16</f>
        <v/>
      </c>
      <c r="AD296" s="3">
        <f>AC296*C296*(N296-P296)</f>
        <v/>
      </c>
      <c r="AE296" s="11">
        <f>X296+Y296+AA296+Q296</f>
        <v/>
      </c>
      <c r="AF296" s="11">
        <f>X296+V296+AA296+Q296</f>
        <v/>
      </c>
      <c r="AG296" s="19">
        <f>AE296/Inputs!$B$13</f>
        <v/>
      </c>
      <c r="AH296" s="35">
        <f>N296-AA296-AB296-P296</f>
        <v/>
      </c>
      <c r="AJ296" s="19">
        <f>AJ295/(1+(Inputs!$B$19)*C295)</f>
        <v/>
      </c>
      <c r="AK296" s="19">
        <f>AG296*AJ296</f>
        <v/>
      </c>
    </row>
    <row r="297" ht="13" customHeight="1" s="53">
      <c r="A297" s="3">
        <f>A296+1</f>
        <v/>
      </c>
      <c r="B297" s="37">
        <f>EDATE(B296, 1)</f>
        <v/>
      </c>
      <c r="C297" s="3">
        <f>C296</f>
        <v/>
      </c>
      <c r="F297" s="3">
        <f>K296</f>
        <v/>
      </c>
      <c r="G297" s="3">
        <f>IF(Inputs!$B$15="Fixed",G296, "Not Implemented Yet")</f>
        <v/>
      </c>
      <c r="H297" s="3">
        <f>IF(Inputs!$B$15="Fixed", IF(K296&gt;H296, -PMT(G297*C297, 360/Inputs!$D$6, Inputs!$B$13), 0), "NOT AVALABLE RN")</f>
        <v/>
      </c>
      <c r="I297" s="3">
        <f>C297*F297*G297</f>
        <v/>
      </c>
      <c r="J297" s="3">
        <f>H297-I297</f>
        <v/>
      </c>
      <c r="K297" s="3">
        <f>K296-J297</f>
        <v/>
      </c>
      <c r="N297" s="35">
        <f>AH296</f>
        <v/>
      </c>
      <c r="O297" s="19">
        <f>VLOOKUP(A297,Curves!$B$3:'Curves'!$D$15,3)/(VLOOKUP(A297,Curves!$B$3:'Curves'!$D$15,2)-(VLOOKUP(A297,Curves!$B$3:'Curves'!$D$15,1)-1))</f>
        <v/>
      </c>
      <c r="P297" s="35">
        <f>MIN(N297,(O297*Inputs!$B$35)*$N$5)</f>
        <v/>
      </c>
      <c r="Q297" s="3">
        <f>IF(ISERROR(Inputs!$B$32*OFFSET(P297,-Inputs!$B$33,0)),0,Inputs!$B$32*OFFSET(P297,-Inputs!$B$33,0))</f>
        <v/>
      </c>
      <c r="R297" s="3">
        <f>IF(ISERROR((1-Inputs!$B$32)*OFFSET(P297,-Inputs!$B$33,0)),0,(1-Inputs!$B$32)*OFFSET(P297,-Inputs!$B$33,0))</f>
        <v/>
      </c>
      <c r="S297" s="35">
        <f>N297-P297</f>
        <v/>
      </c>
      <c r="T297" s="19">
        <f>S297/Inputs!$B$13</f>
        <v/>
      </c>
      <c r="U297" s="19">
        <f>K297/$K$4</f>
        <v/>
      </c>
      <c r="V297" s="11">
        <f>-PMT(AC297*C297,Inputs!$B$20-A297+1,S297)-X297</f>
        <v/>
      </c>
      <c r="W297" s="11">
        <f>IF(A297&lt;Inputs!$B$23-Inputs!$B$24,0,IF(A297&lt;Inputs!$B$22-Inputs!$B$24,S297*AC297/12,IF(ISERROR(-PMT(AC297/12,Inputs!$B$20+1-A297-Inputs!$B$24,S297)),0,-PMT(AC297/12,Inputs!$B$20+1-A297-Inputs!$B$24,S297)+IF(A297=Inputs!$B$21-Inputs!$B$24,AC297+PMT(AC297/12,Inputs!$B$20+1-A297-Inputs!$B$24,S297)+(S297*AC297/12),0))))</f>
        <v/>
      </c>
      <c r="X297" s="3">
        <f>S297*(AC297*C297)</f>
        <v/>
      </c>
      <c r="Y297" s="11">
        <f>W297-X297</f>
        <v/>
      </c>
      <c r="Z297" s="19">
        <f>VLOOKUP(A297,Curves!$B$20:'Curves'!$D$32,3)</f>
        <v/>
      </c>
      <c r="AA297" s="35">
        <f>MIN(S297,S297*(1-(1-Z297)^(1/12)))</f>
        <v/>
      </c>
      <c r="AB297" s="3">
        <f>(N297-P297)*IFERROR((1-U297/U296),0)</f>
        <v/>
      </c>
      <c r="AC297" s="36">
        <f>Inputs!$B$16</f>
        <v/>
      </c>
      <c r="AD297" s="3">
        <f>AC297*C297*(N297-P297)</f>
        <v/>
      </c>
      <c r="AE297" s="11">
        <f>X297+Y297+AA297+Q297</f>
        <v/>
      </c>
      <c r="AF297" s="11">
        <f>X297+V297+AA297+Q297</f>
        <v/>
      </c>
      <c r="AG297" s="19">
        <f>AE297/Inputs!$B$13</f>
        <v/>
      </c>
      <c r="AH297" s="35">
        <f>N297-AA297-AB297-P297</f>
        <v/>
      </c>
      <c r="AJ297" s="19">
        <f>AJ296/(1+(Inputs!$B$19)*C296)</f>
        <v/>
      </c>
      <c r="AK297" s="19">
        <f>AG297*AJ297</f>
        <v/>
      </c>
    </row>
    <row r="298" ht="13" customHeight="1" s="53">
      <c r="A298" s="3">
        <f>A297+1</f>
        <v/>
      </c>
      <c r="B298" s="37">
        <f>EDATE(B297, 1)</f>
        <v/>
      </c>
      <c r="C298" s="3">
        <f>C297</f>
        <v/>
      </c>
      <c r="F298" s="3">
        <f>K297</f>
        <v/>
      </c>
      <c r="G298" s="3">
        <f>IF(Inputs!$B$15="Fixed",G297, "Not Implemented Yet")</f>
        <v/>
      </c>
      <c r="H298" s="3">
        <f>IF(Inputs!$B$15="Fixed", IF(K297&gt;H297, -PMT(G298*C298, 360/Inputs!$D$6, Inputs!$B$13), 0), "NOT AVALABLE RN")</f>
        <v/>
      </c>
      <c r="I298" s="3">
        <f>C298*F298*G298</f>
        <v/>
      </c>
      <c r="J298" s="3">
        <f>H298-I298</f>
        <v/>
      </c>
      <c r="K298" s="3">
        <f>K297-J298</f>
        <v/>
      </c>
      <c r="N298" s="35">
        <f>AH297</f>
        <v/>
      </c>
      <c r="O298" s="19">
        <f>VLOOKUP(A298,Curves!$B$3:'Curves'!$D$15,3)/(VLOOKUP(A298,Curves!$B$3:'Curves'!$D$15,2)-(VLOOKUP(A298,Curves!$B$3:'Curves'!$D$15,1)-1))</f>
        <v/>
      </c>
      <c r="P298" s="35">
        <f>MIN(N298,(O298*Inputs!$B$35)*$N$5)</f>
        <v/>
      </c>
      <c r="Q298" s="3">
        <f>IF(ISERROR(Inputs!$B$32*OFFSET(P298,-Inputs!$B$33,0)),0,Inputs!$B$32*OFFSET(P298,-Inputs!$B$33,0))</f>
        <v/>
      </c>
      <c r="R298" s="3">
        <f>IF(ISERROR((1-Inputs!$B$32)*OFFSET(P298,-Inputs!$B$33,0)),0,(1-Inputs!$B$32)*OFFSET(P298,-Inputs!$B$33,0))</f>
        <v/>
      </c>
      <c r="S298" s="35">
        <f>N298-P298</f>
        <v/>
      </c>
      <c r="T298" s="19">
        <f>S298/Inputs!$B$13</f>
        <v/>
      </c>
      <c r="U298" s="19">
        <f>K298/$K$4</f>
        <v/>
      </c>
      <c r="V298" s="11">
        <f>-PMT(AC298*C298,Inputs!$B$20-A298+1,S298)-X298</f>
        <v/>
      </c>
      <c r="W298" s="11">
        <f>IF(A298&lt;Inputs!$B$23-Inputs!$B$24,0,IF(A298&lt;Inputs!$B$22-Inputs!$B$24,S298*AC298/12,IF(ISERROR(-PMT(AC298/12,Inputs!$B$20+1-A298-Inputs!$B$24,S298)),0,-PMT(AC298/12,Inputs!$B$20+1-A298-Inputs!$B$24,S298)+IF(A298=Inputs!$B$21-Inputs!$B$24,AC298+PMT(AC298/12,Inputs!$B$20+1-A298-Inputs!$B$24,S298)+(S298*AC298/12),0))))</f>
        <v/>
      </c>
      <c r="X298" s="3">
        <f>S298*(AC298*C298)</f>
        <v/>
      </c>
      <c r="Y298" s="11">
        <f>W298-X298</f>
        <v/>
      </c>
      <c r="Z298" s="19">
        <f>VLOOKUP(A298,Curves!$B$20:'Curves'!$D$32,3)</f>
        <v/>
      </c>
      <c r="AA298" s="35">
        <f>MIN(S298,S298*(1-(1-Z298)^(1/12)))</f>
        <v/>
      </c>
      <c r="AB298" s="3">
        <f>(N298-P298)*IFERROR((1-U298/U297),0)</f>
        <v/>
      </c>
      <c r="AC298" s="36">
        <f>Inputs!$B$16</f>
        <v/>
      </c>
      <c r="AD298" s="3">
        <f>AC298*C298*(N298-P298)</f>
        <v/>
      </c>
      <c r="AE298" s="11">
        <f>X298+Y298+AA298+Q298</f>
        <v/>
      </c>
      <c r="AF298" s="11">
        <f>X298+V298+AA298+Q298</f>
        <v/>
      </c>
      <c r="AG298" s="19">
        <f>AE298/Inputs!$B$13</f>
        <v/>
      </c>
      <c r="AH298" s="35">
        <f>N298-AA298-AB298-P298</f>
        <v/>
      </c>
      <c r="AJ298" s="19">
        <f>AJ297/(1+(Inputs!$B$19)*C297)</f>
        <v/>
      </c>
      <c r="AK298" s="19">
        <f>AG298*AJ298</f>
        <v/>
      </c>
    </row>
    <row r="299" ht="13" customHeight="1" s="53">
      <c r="A299" s="3">
        <f>A298+1</f>
        <v/>
      </c>
      <c r="B299" s="37">
        <f>EDATE(B298, 1)</f>
        <v/>
      </c>
      <c r="C299" s="3">
        <f>C298</f>
        <v/>
      </c>
      <c r="F299" s="3">
        <f>K298</f>
        <v/>
      </c>
      <c r="G299" s="3">
        <f>IF(Inputs!$B$15="Fixed",G298, "Not Implemented Yet")</f>
        <v/>
      </c>
      <c r="H299" s="3">
        <f>IF(Inputs!$B$15="Fixed", IF(K298&gt;H298, -PMT(G299*C299, 360/Inputs!$D$6, Inputs!$B$13), 0), "NOT AVALABLE RN")</f>
        <v/>
      </c>
      <c r="I299" s="3">
        <f>C299*F299*G299</f>
        <v/>
      </c>
      <c r="J299" s="3">
        <f>H299-I299</f>
        <v/>
      </c>
      <c r="K299" s="3">
        <f>K298-J299</f>
        <v/>
      </c>
      <c r="N299" s="35">
        <f>AH298</f>
        <v/>
      </c>
      <c r="O299" s="19">
        <f>VLOOKUP(A299,Curves!$B$3:'Curves'!$D$15,3)/(VLOOKUP(A299,Curves!$B$3:'Curves'!$D$15,2)-(VLOOKUP(A299,Curves!$B$3:'Curves'!$D$15,1)-1))</f>
        <v/>
      </c>
      <c r="P299" s="35">
        <f>MIN(N299,(O299*Inputs!$B$35)*$N$5)</f>
        <v/>
      </c>
      <c r="Q299" s="3">
        <f>IF(ISERROR(Inputs!$B$32*OFFSET(P299,-Inputs!$B$33,0)),0,Inputs!$B$32*OFFSET(P299,-Inputs!$B$33,0))</f>
        <v/>
      </c>
      <c r="R299" s="3">
        <f>IF(ISERROR((1-Inputs!$B$32)*OFFSET(P299,-Inputs!$B$33,0)),0,(1-Inputs!$B$32)*OFFSET(P299,-Inputs!$B$33,0))</f>
        <v/>
      </c>
      <c r="S299" s="35">
        <f>N299-P299</f>
        <v/>
      </c>
      <c r="T299" s="19">
        <f>S299/Inputs!$B$13</f>
        <v/>
      </c>
      <c r="U299" s="19">
        <f>K299/$K$4</f>
        <v/>
      </c>
      <c r="V299" s="11">
        <f>-PMT(AC299*C299,Inputs!$B$20-A299+1,S299)-X299</f>
        <v/>
      </c>
      <c r="W299" s="11">
        <f>IF(A299&lt;Inputs!$B$23-Inputs!$B$24,0,IF(A299&lt;Inputs!$B$22-Inputs!$B$24,S299*AC299/12,IF(ISERROR(-PMT(AC299/12,Inputs!$B$20+1-A299-Inputs!$B$24,S299)),0,-PMT(AC299/12,Inputs!$B$20+1-A299-Inputs!$B$24,S299)+IF(A299=Inputs!$B$21-Inputs!$B$24,AC299+PMT(AC299/12,Inputs!$B$20+1-A299-Inputs!$B$24,S299)+(S299*AC299/12),0))))</f>
        <v/>
      </c>
      <c r="X299" s="3">
        <f>S299*(AC299*C299)</f>
        <v/>
      </c>
      <c r="Y299" s="11">
        <f>W299-X299</f>
        <v/>
      </c>
      <c r="Z299" s="19">
        <f>VLOOKUP(A299,Curves!$B$20:'Curves'!$D$32,3)</f>
        <v/>
      </c>
      <c r="AA299" s="35">
        <f>MIN(S299,S299*(1-(1-Z299)^(1/12)))</f>
        <v/>
      </c>
      <c r="AB299" s="3">
        <f>(N299-P299)*IFERROR((1-U299/U298),0)</f>
        <v/>
      </c>
      <c r="AC299" s="36">
        <f>Inputs!$B$16</f>
        <v/>
      </c>
      <c r="AD299" s="3">
        <f>AC299*C299*(N299-P299)</f>
        <v/>
      </c>
      <c r="AE299" s="11">
        <f>X299+Y299+AA299+Q299</f>
        <v/>
      </c>
      <c r="AF299" s="11">
        <f>X299+V299+AA299+Q299</f>
        <v/>
      </c>
      <c r="AG299" s="19">
        <f>AE299/Inputs!$B$13</f>
        <v/>
      </c>
      <c r="AH299" s="35">
        <f>N299-AA299-AB299-P299</f>
        <v/>
      </c>
      <c r="AJ299" s="19">
        <f>AJ298/(1+(Inputs!$B$19)*C298)</f>
        <v/>
      </c>
      <c r="AK299" s="19">
        <f>AG299*AJ299</f>
        <v/>
      </c>
    </row>
    <row r="300" ht="13" customHeight="1" s="53">
      <c r="A300" s="3">
        <f>A299+1</f>
        <v/>
      </c>
      <c r="B300" s="37">
        <f>EDATE(B299, 1)</f>
        <v/>
      </c>
      <c r="C300" s="3">
        <f>C299</f>
        <v/>
      </c>
      <c r="F300" s="3">
        <f>K299</f>
        <v/>
      </c>
      <c r="G300" s="3">
        <f>IF(Inputs!$B$15="Fixed",G299, "Not Implemented Yet")</f>
        <v/>
      </c>
      <c r="H300" s="3">
        <f>IF(Inputs!$B$15="Fixed", IF(K299&gt;H299, -PMT(G300*C300, 360/Inputs!$D$6, Inputs!$B$13), 0), "NOT AVALABLE RN")</f>
        <v/>
      </c>
      <c r="I300" s="3">
        <f>C300*F300*G300</f>
        <v/>
      </c>
      <c r="J300" s="3">
        <f>H300-I300</f>
        <v/>
      </c>
      <c r="K300" s="3">
        <f>K299-J300</f>
        <v/>
      </c>
      <c r="N300" s="35">
        <f>AH299</f>
        <v/>
      </c>
      <c r="O300" s="19">
        <f>VLOOKUP(A300,Curves!$B$3:'Curves'!$D$15,3)/(VLOOKUP(A300,Curves!$B$3:'Curves'!$D$15,2)-(VLOOKUP(A300,Curves!$B$3:'Curves'!$D$15,1)-1))</f>
        <v/>
      </c>
      <c r="P300" s="35">
        <f>MIN(N300,(O300*Inputs!$B$35)*$N$5)</f>
        <v/>
      </c>
      <c r="Q300" s="3">
        <f>IF(ISERROR(Inputs!$B$32*OFFSET(P300,-Inputs!$B$33,0)),0,Inputs!$B$32*OFFSET(P300,-Inputs!$B$33,0))</f>
        <v/>
      </c>
      <c r="R300" s="3">
        <f>IF(ISERROR((1-Inputs!$B$32)*OFFSET(P300,-Inputs!$B$33,0)),0,(1-Inputs!$B$32)*OFFSET(P300,-Inputs!$B$33,0))</f>
        <v/>
      </c>
      <c r="S300" s="35">
        <f>N300-P300</f>
        <v/>
      </c>
      <c r="T300" s="19">
        <f>S300/Inputs!$B$13</f>
        <v/>
      </c>
      <c r="U300" s="19">
        <f>K300/$K$4</f>
        <v/>
      </c>
      <c r="V300" s="11">
        <f>-PMT(AC300*C300,Inputs!$B$20-A300+1,S300)-X300</f>
        <v/>
      </c>
      <c r="W300" s="11">
        <f>IF(A300&lt;Inputs!$B$23-Inputs!$B$24,0,IF(A300&lt;Inputs!$B$22-Inputs!$B$24,S300*AC300/12,IF(ISERROR(-PMT(AC300/12,Inputs!$B$20+1-A300-Inputs!$B$24,S300)),0,-PMT(AC300/12,Inputs!$B$20+1-A300-Inputs!$B$24,S300)+IF(A300=Inputs!$B$21-Inputs!$B$24,AC300+PMT(AC300/12,Inputs!$B$20+1-A300-Inputs!$B$24,S300)+(S300*AC300/12),0))))</f>
        <v/>
      </c>
      <c r="X300" s="3">
        <f>S300*(AC300*C300)</f>
        <v/>
      </c>
      <c r="Y300" s="11">
        <f>W300-X300</f>
        <v/>
      </c>
      <c r="Z300" s="19">
        <f>VLOOKUP(A300,Curves!$B$20:'Curves'!$D$32,3)</f>
        <v/>
      </c>
      <c r="AA300" s="35">
        <f>MIN(S300,S300*(1-(1-Z300)^(1/12)))</f>
        <v/>
      </c>
      <c r="AB300" s="3">
        <f>(N300-P300)*IFERROR((1-U300/U299),0)</f>
        <v/>
      </c>
      <c r="AC300" s="36">
        <f>Inputs!$B$16</f>
        <v/>
      </c>
      <c r="AD300" s="3">
        <f>AC300*C300*(N300-P300)</f>
        <v/>
      </c>
      <c r="AE300" s="11">
        <f>X300+Y300+AA300+Q300</f>
        <v/>
      </c>
      <c r="AF300" s="11">
        <f>X300+V300+AA300+Q300</f>
        <v/>
      </c>
      <c r="AG300" s="19">
        <f>AE300/Inputs!$B$13</f>
        <v/>
      </c>
      <c r="AH300" s="35">
        <f>N300-AA300-AB300-P300</f>
        <v/>
      </c>
      <c r="AJ300" s="19">
        <f>AJ299/(1+(Inputs!$B$19)*C299)</f>
        <v/>
      </c>
      <c r="AK300" s="19">
        <f>AG300*AJ300</f>
        <v/>
      </c>
    </row>
    <row r="301" ht="13" customHeight="1" s="53">
      <c r="A301" s="3">
        <f>A300+1</f>
        <v/>
      </c>
      <c r="B301" s="37">
        <f>EDATE(B300, 1)</f>
        <v/>
      </c>
      <c r="C301" s="3">
        <f>C300</f>
        <v/>
      </c>
      <c r="F301" s="3">
        <f>K300</f>
        <v/>
      </c>
      <c r="G301" s="3">
        <f>IF(Inputs!$B$15="Fixed",G300, "Not Implemented Yet")</f>
        <v/>
      </c>
      <c r="H301" s="3">
        <f>IF(Inputs!$B$15="Fixed", IF(K300&gt;H300, -PMT(G301*C301, 360/Inputs!$D$6, Inputs!$B$13), 0), "NOT AVALABLE RN")</f>
        <v/>
      </c>
      <c r="I301" s="3">
        <f>C301*F301*G301</f>
        <v/>
      </c>
      <c r="J301" s="3">
        <f>H301-I301</f>
        <v/>
      </c>
      <c r="K301" s="3">
        <f>K300-J301</f>
        <v/>
      </c>
      <c r="N301" s="35">
        <f>AH300</f>
        <v/>
      </c>
      <c r="O301" s="19">
        <f>VLOOKUP(A301,Curves!$B$3:'Curves'!$D$15,3)/(VLOOKUP(A301,Curves!$B$3:'Curves'!$D$15,2)-(VLOOKUP(A301,Curves!$B$3:'Curves'!$D$15,1)-1))</f>
        <v/>
      </c>
      <c r="P301" s="35">
        <f>MIN(N301,(O301*Inputs!$B$35)*$N$5)</f>
        <v/>
      </c>
      <c r="Q301" s="3">
        <f>IF(ISERROR(Inputs!$B$32*OFFSET(P301,-Inputs!$B$33,0)),0,Inputs!$B$32*OFFSET(P301,-Inputs!$B$33,0))</f>
        <v/>
      </c>
      <c r="R301" s="3">
        <f>IF(ISERROR((1-Inputs!$B$32)*OFFSET(P301,-Inputs!$B$33,0)),0,(1-Inputs!$B$32)*OFFSET(P301,-Inputs!$B$33,0))</f>
        <v/>
      </c>
      <c r="S301" s="35">
        <f>N301-P301</f>
        <v/>
      </c>
      <c r="T301" s="19">
        <f>S301/Inputs!$B$13</f>
        <v/>
      </c>
      <c r="U301" s="19">
        <f>K301/$K$4</f>
        <v/>
      </c>
      <c r="V301" s="11">
        <f>-PMT(AC301*C301,Inputs!$B$20-A301+1,S301)-X301</f>
        <v/>
      </c>
      <c r="W301" s="11">
        <f>IF(A301&lt;Inputs!$B$23-Inputs!$B$24,0,IF(A301&lt;Inputs!$B$22-Inputs!$B$24,S301*AC301/12,IF(ISERROR(-PMT(AC301/12,Inputs!$B$20+1-A301-Inputs!$B$24,S301)),0,-PMT(AC301/12,Inputs!$B$20+1-A301-Inputs!$B$24,S301)+IF(A301=Inputs!$B$21-Inputs!$B$24,AC301+PMT(AC301/12,Inputs!$B$20+1-A301-Inputs!$B$24,S301)+(S301*AC301/12),0))))</f>
        <v/>
      </c>
      <c r="X301" s="3">
        <f>S301*(AC301*C301)</f>
        <v/>
      </c>
      <c r="Y301" s="11">
        <f>W301-X301</f>
        <v/>
      </c>
      <c r="Z301" s="19">
        <f>VLOOKUP(A301,Curves!$B$20:'Curves'!$D$32,3)</f>
        <v/>
      </c>
      <c r="AA301" s="35">
        <f>MIN(S301,S301*(1-(1-Z301)^(1/12)))</f>
        <v/>
      </c>
      <c r="AB301" s="3">
        <f>(N301-P301)*IFERROR((1-U301/U300),0)</f>
        <v/>
      </c>
      <c r="AC301" s="36">
        <f>Inputs!$B$16</f>
        <v/>
      </c>
      <c r="AD301" s="3">
        <f>AC301*C301*(N301-P301)</f>
        <v/>
      </c>
      <c r="AE301" s="11">
        <f>X301+Y301+AA301+Q301</f>
        <v/>
      </c>
      <c r="AF301" s="11">
        <f>X301+V301+AA301+Q301</f>
        <v/>
      </c>
      <c r="AG301" s="19">
        <f>AE301/Inputs!$B$13</f>
        <v/>
      </c>
      <c r="AH301" s="35">
        <f>N301-AA301-AB301-P301</f>
        <v/>
      </c>
      <c r="AJ301" s="19">
        <f>AJ300/(1+(Inputs!$B$19)*C300)</f>
        <v/>
      </c>
      <c r="AK301" s="19">
        <f>AG301*AJ301</f>
        <v/>
      </c>
    </row>
    <row r="302" ht="13" customHeight="1" s="53">
      <c r="A302" s="3">
        <f>A301+1</f>
        <v/>
      </c>
      <c r="B302" s="37">
        <f>EDATE(B301, 1)</f>
        <v/>
      </c>
      <c r="C302" s="3">
        <f>C301</f>
        <v/>
      </c>
      <c r="F302" s="3">
        <f>K301</f>
        <v/>
      </c>
      <c r="G302" s="3">
        <f>IF(Inputs!$B$15="Fixed",G301, "Not Implemented Yet")</f>
        <v/>
      </c>
      <c r="H302" s="3">
        <f>IF(Inputs!$B$15="Fixed", IF(K301&gt;H301, -PMT(G302*C302, 360/Inputs!$D$6, Inputs!$B$13), 0), "NOT AVALABLE RN")</f>
        <v/>
      </c>
      <c r="I302" s="3">
        <f>C302*F302*G302</f>
        <v/>
      </c>
      <c r="J302" s="3">
        <f>H302-I302</f>
        <v/>
      </c>
      <c r="K302" s="3">
        <f>K301-J302</f>
        <v/>
      </c>
      <c r="N302" s="35">
        <f>AH301</f>
        <v/>
      </c>
      <c r="O302" s="19">
        <f>VLOOKUP(A302,Curves!$B$3:'Curves'!$D$15,3)/(VLOOKUP(A302,Curves!$B$3:'Curves'!$D$15,2)-(VLOOKUP(A302,Curves!$B$3:'Curves'!$D$15,1)-1))</f>
        <v/>
      </c>
      <c r="P302" s="35">
        <f>MIN(N302,(O302*Inputs!$B$35)*$N$5)</f>
        <v/>
      </c>
      <c r="Q302" s="3">
        <f>IF(ISERROR(Inputs!$B$32*OFFSET(P302,-Inputs!$B$33,0)),0,Inputs!$B$32*OFFSET(P302,-Inputs!$B$33,0))</f>
        <v/>
      </c>
      <c r="R302" s="3">
        <f>IF(ISERROR((1-Inputs!$B$32)*OFFSET(P302,-Inputs!$B$33,0)),0,(1-Inputs!$B$32)*OFFSET(P302,-Inputs!$B$33,0))</f>
        <v/>
      </c>
      <c r="S302" s="35">
        <f>N302-P302</f>
        <v/>
      </c>
      <c r="T302" s="19">
        <f>S302/Inputs!$B$13</f>
        <v/>
      </c>
      <c r="U302" s="19">
        <f>K302/$K$4</f>
        <v/>
      </c>
      <c r="V302" s="11">
        <f>-PMT(AC302*C302,Inputs!$B$20-A302+1,S302)-X302</f>
        <v/>
      </c>
      <c r="W302" s="11">
        <f>IF(A302&lt;Inputs!$B$23-Inputs!$B$24,0,IF(A302&lt;Inputs!$B$22-Inputs!$B$24,S302*AC302/12,IF(ISERROR(-PMT(AC302/12,Inputs!$B$20+1-A302-Inputs!$B$24,S302)),0,-PMT(AC302/12,Inputs!$B$20+1-A302-Inputs!$B$24,S302)+IF(A302=Inputs!$B$21-Inputs!$B$24,AC302+PMT(AC302/12,Inputs!$B$20+1-A302-Inputs!$B$24,S302)+(S302*AC302/12),0))))</f>
        <v/>
      </c>
      <c r="X302" s="3">
        <f>S302*(AC302*C302)</f>
        <v/>
      </c>
      <c r="Y302" s="11">
        <f>W302-X302</f>
        <v/>
      </c>
      <c r="Z302" s="19">
        <f>VLOOKUP(A302,Curves!$B$20:'Curves'!$D$32,3)</f>
        <v/>
      </c>
      <c r="AA302" s="35">
        <f>MIN(S302,S302*(1-(1-Z302)^(1/12)))</f>
        <v/>
      </c>
      <c r="AB302" s="3">
        <f>(N302-P302)*IFERROR((1-U302/U301),0)</f>
        <v/>
      </c>
      <c r="AC302" s="36">
        <f>Inputs!$B$16</f>
        <v/>
      </c>
      <c r="AD302" s="3">
        <f>AC302*C302*(N302-P302)</f>
        <v/>
      </c>
      <c r="AE302" s="11">
        <f>X302+Y302+AA302+Q302</f>
        <v/>
      </c>
      <c r="AF302" s="11">
        <f>X302+V302+AA302+Q302</f>
        <v/>
      </c>
      <c r="AG302" s="19">
        <f>AE302/Inputs!$B$13</f>
        <v/>
      </c>
      <c r="AH302" s="35">
        <f>N302-AA302-AB302-P302</f>
        <v/>
      </c>
      <c r="AJ302" s="19">
        <f>AJ301/(1+(Inputs!$B$19)*C301)</f>
        <v/>
      </c>
      <c r="AK302" s="19">
        <f>AG302*AJ302</f>
        <v/>
      </c>
    </row>
    <row r="303" ht="13" customHeight="1" s="53">
      <c r="A303" s="3">
        <f>A302+1</f>
        <v/>
      </c>
      <c r="B303" s="37">
        <f>EDATE(B302, 1)</f>
        <v/>
      </c>
      <c r="C303" s="3">
        <f>C302</f>
        <v/>
      </c>
      <c r="F303" s="3">
        <f>K302</f>
        <v/>
      </c>
      <c r="G303" s="3">
        <f>IF(Inputs!$B$15="Fixed",G302, "Not Implemented Yet")</f>
        <v/>
      </c>
      <c r="H303" s="3">
        <f>IF(Inputs!$B$15="Fixed", IF(K302&gt;H302, -PMT(G303*C303, 360/Inputs!$D$6, Inputs!$B$13), 0), "NOT AVALABLE RN")</f>
        <v/>
      </c>
      <c r="I303" s="3">
        <f>C303*F303*G303</f>
        <v/>
      </c>
      <c r="J303" s="3">
        <f>H303-I303</f>
        <v/>
      </c>
      <c r="K303" s="3">
        <f>K302-J303</f>
        <v/>
      </c>
      <c r="N303" s="35">
        <f>AH302</f>
        <v/>
      </c>
      <c r="O303" s="19">
        <f>VLOOKUP(A303,Curves!$B$3:'Curves'!$D$15,3)/(VLOOKUP(A303,Curves!$B$3:'Curves'!$D$15,2)-(VLOOKUP(A303,Curves!$B$3:'Curves'!$D$15,1)-1))</f>
        <v/>
      </c>
      <c r="P303" s="35">
        <f>MIN(N303,(O303*Inputs!$B$35)*$N$5)</f>
        <v/>
      </c>
      <c r="Q303" s="3">
        <f>IF(ISERROR(Inputs!$B$32*OFFSET(P303,-Inputs!$B$33,0)),0,Inputs!$B$32*OFFSET(P303,-Inputs!$B$33,0))</f>
        <v/>
      </c>
      <c r="R303" s="3">
        <f>IF(ISERROR((1-Inputs!$B$32)*OFFSET(P303,-Inputs!$B$33,0)),0,(1-Inputs!$B$32)*OFFSET(P303,-Inputs!$B$33,0))</f>
        <v/>
      </c>
      <c r="S303" s="35">
        <f>N303-P303</f>
        <v/>
      </c>
      <c r="T303" s="19">
        <f>S303/Inputs!$B$13</f>
        <v/>
      </c>
      <c r="U303" s="19">
        <f>K303/$K$4</f>
        <v/>
      </c>
      <c r="V303" s="11">
        <f>-PMT(AC303*C303,Inputs!$B$20-A303+1,S303)-X303</f>
        <v/>
      </c>
      <c r="W303" s="11">
        <f>IF(A303&lt;Inputs!$B$23-Inputs!$B$24,0,IF(A303&lt;Inputs!$B$22-Inputs!$B$24,S303*AC303/12,IF(ISERROR(-PMT(AC303/12,Inputs!$B$20+1-A303-Inputs!$B$24,S303)),0,-PMT(AC303/12,Inputs!$B$20+1-A303-Inputs!$B$24,S303)+IF(A303=Inputs!$B$21-Inputs!$B$24,AC303+PMT(AC303/12,Inputs!$B$20+1-A303-Inputs!$B$24,S303)+(S303*AC303/12),0))))</f>
        <v/>
      </c>
      <c r="X303" s="3">
        <f>S303*(AC303*C303)</f>
        <v/>
      </c>
      <c r="Y303" s="11">
        <f>W303-X303</f>
        <v/>
      </c>
      <c r="Z303" s="19">
        <f>VLOOKUP(A303,Curves!$B$20:'Curves'!$D$32,3)</f>
        <v/>
      </c>
      <c r="AA303" s="35">
        <f>MIN(S303,S303*(1-(1-Z303)^(1/12)))</f>
        <v/>
      </c>
      <c r="AB303" s="3">
        <f>(N303-P303)*IFERROR((1-U303/U302),0)</f>
        <v/>
      </c>
      <c r="AC303" s="36">
        <f>Inputs!$B$16</f>
        <v/>
      </c>
      <c r="AD303" s="3">
        <f>AC303*C303*(N303-P303)</f>
        <v/>
      </c>
      <c r="AE303" s="11">
        <f>X303+Y303+AA303+Q303</f>
        <v/>
      </c>
      <c r="AF303" s="11">
        <f>X303+V303+AA303+Q303</f>
        <v/>
      </c>
      <c r="AG303" s="19">
        <f>AE303/Inputs!$B$13</f>
        <v/>
      </c>
      <c r="AH303" s="35">
        <f>N303-AA303-AB303-P303</f>
        <v/>
      </c>
      <c r="AJ303" s="19">
        <f>AJ302/(1+(Inputs!$B$19)*C302)</f>
        <v/>
      </c>
      <c r="AK303" s="19">
        <f>AG303*AJ303</f>
        <v/>
      </c>
    </row>
    <row r="304" ht="13" customHeight="1" s="53">
      <c r="A304" s="3">
        <f>A303+1</f>
        <v/>
      </c>
      <c r="B304" s="37">
        <f>EDATE(B303, 1)</f>
        <v/>
      </c>
      <c r="C304" s="3">
        <f>C303</f>
        <v/>
      </c>
      <c r="F304" s="3">
        <f>K303</f>
        <v/>
      </c>
      <c r="G304" s="3">
        <f>IF(Inputs!$B$15="Fixed",G303, "Not Implemented Yet")</f>
        <v/>
      </c>
      <c r="H304" s="3">
        <f>IF(Inputs!$B$15="Fixed", IF(K303&gt;H303, -PMT(G304*C304, 360/Inputs!$D$6, Inputs!$B$13), 0), "NOT AVALABLE RN")</f>
        <v/>
      </c>
      <c r="I304" s="3">
        <f>C304*F304*G304</f>
        <v/>
      </c>
      <c r="J304" s="3">
        <f>H304-I304</f>
        <v/>
      </c>
      <c r="K304" s="3">
        <f>K303-J304</f>
        <v/>
      </c>
      <c r="N304" s="35">
        <f>AH303</f>
        <v/>
      </c>
      <c r="O304" s="19">
        <f>VLOOKUP(A304,Curves!$B$3:'Curves'!$D$15,3)/(VLOOKUP(A304,Curves!$B$3:'Curves'!$D$15,2)-(VLOOKUP(A304,Curves!$B$3:'Curves'!$D$15,1)-1))</f>
        <v/>
      </c>
      <c r="P304" s="35">
        <f>MIN(N304,(O304*Inputs!$B$35)*$N$5)</f>
        <v/>
      </c>
      <c r="Q304" s="3">
        <f>IF(ISERROR(Inputs!$B$32*OFFSET(P304,-Inputs!$B$33,0)),0,Inputs!$B$32*OFFSET(P304,-Inputs!$B$33,0))</f>
        <v/>
      </c>
      <c r="R304" s="3">
        <f>IF(ISERROR((1-Inputs!$B$32)*OFFSET(P304,-Inputs!$B$33,0)),0,(1-Inputs!$B$32)*OFFSET(P304,-Inputs!$B$33,0))</f>
        <v/>
      </c>
      <c r="S304" s="35">
        <f>N304-P304</f>
        <v/>
      </c>
      <c r="T304" s="19">
        <f>S304/Inputs!$B$13</f>
        <v/>
      </c>
      <c r="U304" s="19">
        <f>K304/$K$4</f>
        <v/>
      </c>
      <c r="V304" s="11">
        <f>-PMT(AC304*C304,Inputs!$B$20-A304+1,S304)-X304</f>
        <v/>
      </c>
      <c r="W304" s="11">
        <f>IF(A304&lt;Inputs!$B$23-Inputs!$B$24,0,IF(A304&lt;Inputs!$B$22-Inputs!$B$24,S304*AC304/12,IF(ISERROR(-PMT(AC304/12,Inputs!$B$20+1-A304-Inputs!$B$24,S304)),0,-PMT(AC304/12,Inputs!$B$20+1-A304-Inputs!$B$24,S304)+IF(A304=Inputs!$B$21-Inputs!$B$24,AC304+PMT(AC304/12,Inputs!$B$20+1-A304-Inputs!$B$24,S304)+(S304*AC304/12),0))))</f>
        <v/>
      </c>
      <c r="X304" s="3">
        <f>S304*(AC304*C304)</f>
        <v/>
      </c>
      <c r="Y304" s="11">
        <f>W304-X304</f>
        <v/>
      </c>
      <c r="Z304" s="19">
        <f>VLOOKUP(A304,Curves!$B$20:'Curves'!$D$32,3)</f>
        <v/>
      </c>
      <c r="AA304" s="35">
        <f>MIN(S304,S304*(1-(1-Z304)^(1/12)))</f>
        <v/>
      </c>
      <c r="AB304" s="3">
        <f>(N304-P304)*IFERROR((1-U304/U303),0)</f>
        <v/>
      </c>
      <c r="AC304" s="36">
        <f>Inputs!$B$16</f>
        <v/>
      </c>
      <c r="AD304" s="3">
        <f>AC304*C304*(N304-P304)</f>
        <v/>
      </c>
      <c r="AE304" s="11">
        <f>X304+Y304+AA304+Q304</f>
        <v/>
      </c>
      <c r="AF304" s="11">
        <f>X304+V304+AA304+Q304</f>
        <v/>
      </c>
      <c r="AG304" s="19">
        <f>AE304/Inputs!$B$13</f>
        <v/>
      </c>
      <c r="AH304" s="35">
        <f>N304-AA304-AB304-P304</f>
        <v/>
      </c>
      <c r="AJ304" s="19">
        <f>AJ303/(1+(Inputs!$B$19)*C303)</f>
        <v/>
      </c>
      <c r="AK304" s="19">
        <f>AG304*AJ304</f>
        <v/>
      </c>
    </row>
    <row r="305" ht="13" customHeight="1" s="53">
      <c r="A305" s="3">
        <f>A304+1</f>
        <v/>
      </c>
      <c r="B305" s="37">
        <f>EDATE(B304, 1)</f>
        <v/>
      </c>
      <c r="C305" s="3">
        <f>C304</f>
        <v/>
      </c>
      <c r="F305" s="3">
        <f>K304</f>
        <v/>
      </c>
      <c r="G305" s="3">
        <f>IF(Inputs!$B$15="Fixed",G304, "Not Implemented Yet")</f>
        <v/>
      </c>
      <c r="H305" s="3">
        <f>IF(Inputs!$B$15="Fixed", IF(K304&gt;H304, -PMT(G305*C305, 360/Inputs!$D$6, Inputs!$B$13), 0), "NOT AVALABLE RN")</f>
        <v/>
      </c>
      <c r="I305" s="3">
        <f>C305*F305*G305</f>
        <v/>
      </c>
      <c r="J305" s="3">
        <f>H305-I305</f>
        <v/>
      </c>
      <c r="K305" s="3">
        <f>K304-J305</f>
        <v/>
      </c>
      <c r="N305" s="35">
        <f>AH304</f>
        <v/>
      </c>
      <c r="O305" s="19">
        <f>VLOOKUP(A305,Curves!$B$3:'Curves'!$D$15,3)/(VLOOKUP(A305,Curves!$B$3:'Curves'!$D$15,2)-(VLOOKUP(A305,Curves!$B$3:'Curves'!$D$15,1)-1))</f>
        <v/>
      </c>
      <c r="P305" s="35">
        <f>MIN(N305,(O305*Inputs!$B$35)*$N$5)</f>
        <v/>
      </c>
      <c r="Q305" s="3">
        <f>IF(ISERROR(Inputs!$B$32*OFFSET(P305,-Inputs!$B$33,0)),0,Inputs!$B$32*OFFSET(P305,-Inputs!$B$33,0))</f>
        <v/>
      </c>
      <c r="R305" s="3">
        <f>IF(ISERROR((1-Inputs!$B$32)*OFFSET(P305,-Inputs!$B$33,0)),0,(1-Inputs!$B$32)*OFFSET(P305,-Inputs!$B$33,0))</f>
        <v/>
      </c>
      <c r="S305" s="35">
        <f>N305-P305</f>
        <v/>
      </c>
      <c r="T305" s="19">
        <f>S305/Inputs!$B$13</f>
        <v/>
      </c>
      <c r="U305" s="19">
        <f>K305/$K$4</f>
        <v/>
      </c>
      <c r="V305" s="11">
        <f>-PMT(AC305*C305,Inputs!$B$20-A305+1,S305)-X305</f>
        <v/>
      </c>
      <c r="W305" s="11">
        <f>IF(A305&lt;Inputs!$B$23-Inputs!$B$24,0,IF(A305&lt;Inputs!$B$22-Inputs!$B$24,S305*AC305/12,IF(ISERROR(-PMT(AC305/12,Inputs!$B$20+1-A305-Inputs!$B$24,S305)),0,-PMT(AC305/12,Inputs!$B$20+1-A305-Inputs!$B$24,S305)+IF(A305=Inputs!$B$21-Inputs!$B$24,AC305+PMT(AC305/12,Inputs!$B$20+1-A305-Inputs!$B$24,S305)+(S305*AC305/12),0))))</f>
        <v/>
      </c>
      <c r="X305" s="3">
        <f>S305*(AC305*C305)</f>
        <v/>
      </c>
      <c r="Y305" s="11">
        <f>W305-X305</f>
        <v/>
      </c>
      <c r="Z305" s="19">
        <f>VLOOKUP(A305,Curves!$B$20:'Curves'!$D$32,3)</f>
        <v/>
      </c>
      <c r="AA305" s="35">
        <f>MIN(S305,S305*(1-(1-Z305)^(1/12)))</f>
        <v/>
      </c>
      <c r="AB305" s="3">
        <f>(N305-P305)*IFERROR((1-U305/U304),0)</f>
        <v/>
      </c>
      <c r="AC305" s="36">
        <f>Inputs!$B$16</f>
        <v/>
      </c>
      <c r="AD305" s="3">
        <f>AC305*C305*(N305-P305)</f>
        <v/>
      </c>
      <c r="AE305" s="11">
        <f>X305+Y305+AA305+Q305</f>
        <v/>
      </c>
      <c r="AF305" s="11">
        <f>X305+V305+AA305+Q305</f>
        <v/>
      </c>
      <c r="AG305" s="19">
        <f>AE305/Inputs!$B$13</f>
        <v/>
      </c>
      <c r="AH305" s="35">
        <f>N305-AA305-AB305-P305</f>
        <v/>
      </c>
      <c r="AJ305" s="19">
        <f>AJ304/(1+(Inputs!$B$19)*C304)</f>
        <v/>
      </c>
      <c r="AK305" s="19">
        <f>AG305*AJ305</f>
        <v/>
      </c>
    </row>
    <row r="306" ht="13" customHeight="1" s="53">
      <c r="A306" s="3">
        <f>A305+1</f>
        <v/>
      </c>
      <c r="B306" s="37">
        <f>EDATE(B305, 1)</f>
        <v/>
      </c>
      <c r="C306" s="3">
        <f>C305</f>
        <v/>
      </c>
      <c r="F306" s="3">
        <f>K305</f>
        <v/>
      </c>
      <c r="G306" s="3">
        <f>IF(Inputs!$B$15="Fixed",G305, "Not Implemented Yet")</f>
        <v/>
      </c>
      <c r="H306" s="3">
        <f>IF(Inputs!$B$15="Fixed", IF(K305&gt;H305, -PMT(G306*C306, 360/Inputs!$D$6, Inputs!$B$13), 0), "NOT AVALABLE RN")</f>
        <v/>
      </c>
      <c r="I306" s="3">
        <f>C306*F306*G306</f>
        <v/>
      </c>
      <c r="J306" s="3">
        <f>H306-I306</f>
        <v/>
      </c>
      <c r="K306" s="3">
        <f>K305-J306</f>
        <v/>
      </c>
      <c r="N306" s="35">
        <f>AH305</f>
        <v/>
      </c>
      <c r="O306" s="19">
        <f>VLOOKUP(A306,Curves!$B$3:'Curves'!$D$15,3)/(VLOOKUP(A306,Curves!$B$3:'Curves'!$D$15,2)-(VLOOKUP(A306,Curves!$B$3:'Curves'!$D$15,1)-1))</f>
        <v/>
      </c>
      <c r="P306" s="35">
        <f>MIN(N306,(O306*Inputs!$B$35)*$N$5)</f>
        <v/>
      </c>
      <c r="Q306" s="3">
        <f>IF(ISERROR(Inputs!$B$32*OFFSET(P306,-Inputs!$B$33,0)),0,Inputs!$B$32*OFFSET(P306,-Inputs!$B$33,0))</f>
        <v/>
      </c>
      <c r="R306" s="3">
        <f>IF(ISERROR((1-Inputs!$B$32)*OFFSET(P306,-Inputs!$B$33,0)),0,(1-Inputs!$B$32)*OFFSET(P306,-Inputs!$B$33,0))</f>
        <v/>
      </c>
      <c r="S306" s="35">
        <f>N306-P306</f>
        <v/>
      </c>
      <c r="T306" s="19">
        <f>S306/Inputs!$B$13</f>
        <v/>
      </c>
      <c r="U306" s="19">
        <f>K306/$K$4</f>
        <v/>
      </c>
      <c r="V306" s="11">
        <f>-PMT(AC306*C306,Inputs!$B$20-A306+1,S306)-X306</f>
        <v/>
      </c>
      <c r="W306" s="11">
        <f>IF(A306&lt;Inputs!$B$23-Inputs!$B$24,0,IF(A306&lt;Inputs!$B$22-Inputs!$B$24,S306*AC306/12,IF(ISERROR(-PMT(AC306/12,Inputs!$B$20+1-A306-Inputs!$B$24,S306)),0,-PMT(AC306/12,Inputs!$B$20+1-A306-Inputs!$B$24,S306)+IF(A306=Inputs!$B$21-Inputs!$B$24,AC306+PMT(AC306/12,Inputs!$B$20+1-A306-Inputs!$B$24,S306)+(S306*AC306/12),0))))</f>
        <v/>
      </c>
      <c r="X306" s="3">
        <f>S306*(AC306*C306)</f>
        <v/>
      </c>
      <c r="Y306" s="11">
        <f>W306-X306</f>
        <v/>
      </c>
      <c r="Z306" s="19">
        <f>VLOOKUP(A306,Curves!$B$20:'Curves'!$D$32,3)</f>
        <v/>
      </c>
      <c r="AA306" s="35">
        <f>MIN(S306,S306*(1-(1-Z306)^(1/12)))</f>
        <v/>
      </c>
      <c r="AB306" s="3">
        <f>(N306-P306)*IFERROR((1-U306/U305),0)</f>
        <v/>
      </c>
      <c r="AC306" s="36">
        <f>Inputs!$B$16</f>
        <v/>
      </c>
      <c r="AD306" s="3">
        <f>AC306*C306*(N306-P306)</f>
        <v/>
      </c>
      <c r="AE306" s="11">
        <f>X306+Y306+AA306+Q306</f>
        <v/>
      </c>
      <c r="AF306" s="11">
        <f>X306+V306+AA306+Q306</f>
        <v/>
      </c>
      <c r="AG306" s="19">
        <f>AE306/Inputs!$B$13</f>
        <v/>
      </c>
      <c r="AH306" s="35">
        <f>N306-AA306-AB306-P306</f>
        <v/>
      </c>
      <c r="AJ306" s="19">
        <f>AJ305/(1+(Inputs!$B$19)*C305)</f>
        <v/>
      </c>
      <c r="AK306" s="19">
        <f>AG306*AJ306</f>
        <v/>
      </c>
    </row>
    <row r="307" ht="13" customHeight="1" s="53">
      <c r="A307" s="3">
        <f>A306+1</f>
        <v/>
      </c>
      <c r="B307" s="37">
        <f>EDATE(B306, 1)</f>
        <v/>
      </c>
      <c r="C307" s="3">
        <f>C306</f>
        <v/>
      </c>
      <c r="F307" s="3">
        <f>K306</f>
        <v/>
      </c>
      <c r="G307" s="3">
        <f>IF(Inputs!$B$15="Fixed",G306, "Not Implemented Yet")</f>
        <v/>
      </c>
      <c r="H307" s="3">
        <f>IF(Inputs!$B$15="Fixed", IF(K306&gt;H306, -PMT(G307*C307, 360/Inputs!$D$6, Inputs!$B$13), 0), "NOT AVALABLE RN")</f>
        <v/>
      </c>
      <c r="I307" s="3">
        <f>C307*F307*G307</f>
        <v/>
      </c>
      <c r="J307" s="3">
        <f>H307-I307</f>
        <v/>
      </c>
      <c r="K307" s="3">
        <f>K306-J307</f>
        <v/>
      </c>
      <c r="N307" s="35">
        <f>AH306</f>
        <v/>
      </c>
      <c r="O307" s="19">
        <f>VLOOKUP(A307,Curves!$B$3:'Curves'!$D$15,3)/(VLOOKUP(A307,Curves!$B$3:'Curves'!$D$15,2)-(VLOOKUP(A307,Curves!$B$3:'Curves'!$D$15,1)-1))</f>
        <v/>
      </c>
      <c r="P307" s="35">
        <f>MIN(N307,(O307*Inputs!$B$35)*$N$5)</f>
        <v/>
      </c>
      <c r="Q307" s="3">
        <f>IF(ISERROR(Inputs!$B$32*OFFSET(P307,-Inputs!$B$33,0)),0,Inputs!$B$32*OFFSET(P307,-Inputs!$B$33,0))</f>
        <v/>
      </c>
      <c r="R307" s="3">
        <f>IF(ISERROR((1-Inputs!$B$32)*OFFSET(P307,-Inputs!$B$33,0)),0,(1-Inputs!$B$32)*OFFSET(P307,-Inputs!$B$33,0))</f>
        <v/>
      </c>
      <c r="S307" s="35">
        <f>N307-P307</f>
        <v/>
      </c>
      <c r="T307" s="19">
        <f>S307/Inputs!$B$13</f>
        <v/>
      </c>
      <c r="U307" s="19">
        <f>K307/$K$4</f>
        <v/>
      </c>
      <c r="V307" s="11">
        <f>-PMT(AC307*C307,Inputs!$B$20-A307+1,S307)-X307</f>
        <v/>
      </c>
      <c r="W307" s="11">
        <f>IF(A307&lt;Inputs!$B$23-Inputs!$B$24,0,IF(A307&lt;Inputs!$B$22-Inputs!$B$24,S307*AC307/12,IF(ISERROR(-PMT(AC307/12,Inputs!$B$20+1-A307-Inputs!$B$24,S307)),0,-PMT(AC307/12,Inputs!$B$20+1-A307-Inputs!$B$24,S307)+IF(A307=Inputs!$B$21-Inputs!$B$24,AC307+PMT(AC307/12,Inputs!$B$20+1-A307-Inputs!$B$24,S307)+(S307*AC307/12),0))))</f>
        <v/>
      </c>
      <c r="X307" s="3">
        <f>S307*(AC307*C307)</f>
        <v/>
      </c>
      <c r="Y307" s="11">
        <f>W307-X307</f>
        <v/>
      </c>
      <c r="Z307" s="19">
        <f>VLOOKUP(A307,Curves!$B$20:'Curves'!$D$32,3)</f>
        <v/>
      </c>
      <c r="AA307" s="35">
        <f>MIN(S307,S307*(1-(1-Z307)^(1/12)))</f>
        <v/>
      </c>
      <c r="AB307" s="3">
        <f>(N307-P307)*IFERROR((1-U307/U306),0)</f>
        <v/>
      </c>
      <c r="AC307" s="36">
        <f>Inputs!$B$16</f>
        <v/>
      </c>
      <c r="AD307" s="3">
        <f>AC307*C307*(N307-P307)</f>
        <v/>
      </c>
      <c r="AE307" s="11">
        <f>X307+Y307+AA307+Q307</f>
        <v/>
      </c>
      <c r="AF307" s="11">
        <f>X307+V307+AA307+Q307</f>
        <v/>
      </c>
      <c r="AG307" s="19">
        <f>AE307/Inputs!$B$13</f>
        <v/>
      </c>
      <c r="AH307" s="35">
        <f>N307-AA307-AB307-P307</f>
        <v/>
      </c>
      <c r="AJ307" s="19">
        <f>AJ306/(1+(Inputs!$B$19)*C306)</f>
        <v/>
      </c>
      <c r="AK307" s="19">
        <f>AG307*AJ307</f>
        <v/>
      </c>
    </row>
    <row r="308" ht="13" customHeight="1" s="53">
      <c r="A308" s="3">
        <f>A307+1</f>
        <v/>
      </c>
      <c r="B308" s="37">
        <f>EDATE(B307, 1)</f>
        <v/>
      </c>
      <c r="C308" s="3">
        <f>C307</f>
        <v/>
      </c>
      <c r="F308" s="3">
        <f>K307</f>
        <v/>
      </c>
      <c r="G308" s="3">
        <f>IF(Inputs!$B$15="Fixed",G307, "Not Implemented Yet")</f>
        <v/>
      </c>
      <c r="H308" s="3">
        <f>IF(Inputs!$B$15="Fixed", IF(K307&gt;H307, -PMT(G308*C308, 360/Inputs!$D$6, Inputs!$B$13), 0), "NOT AVALABLE RN")</f>
        <v/>
      </c>
      <c r="I308" s="3">
        <f>C308*F308*G308</f>
        <v/>
      </c>
      <c r="J308" s="3">
        <f>H308-I308</f>
        <v/>
      </c>
      <c r="K308" s="3">
        <f>K307-J308</f>
        <v/>
      </c>
      <c r="N308" s="35">
        <f>AH307</f>
        <v/>
      </c>
      <c r="O308" s="19">
        <f>VLOOKUP(A308,Curves!$B$3:'Curves'!$D$15,3)/(VLOOKUP(A308,Curves!$B$3:'Curves'!$D$15,2)-(VLOOKUP(A308,Curves!$B$3:'Curves'!$D$15,1)-1))</f>
        <v/>
      </c>
      <c r="P308" s="35">
        <f>MIN(N308,(O308*Inputs!$B$35)*$N$5)</f>
        <v/>
      </c>
      <c r="Q308" s="3">
        <f>IF(ISERROR(Inputs!$B$32*OFFSET(P308,-Inputs!$B$33,0)),0,Inputs!$B$32*OFFSET(P308,-Inputs!$B$33,0))</f>
        <v/>
      </c>
      <c r="R308" s="3">
        <f>IF(ISERROR((1-Inputs!$B$32)*OFFSET(P308,-Inputs!$B$33,0)),0,(1-Inputs!$B$32)*OFFSET(P308,-Inputs!$B$33,0))</f>
        <v/>
      </c>
      <c r="S308" s="35">
        <f>N308-P308</f>
        <v/>
      </c>
      <c r="T308" s="19">
        <f>S308/Inputs!$B$13</f>
        <v/>
      </c>
      <c r="U308" s="19">
        <f>K308/$K$4</f>
        <v/>
      </c>
      <c r="V308" s="11">
        <f>-PMT(AC308*C308,Inputs!$B$20-A308+1,S308)-X308</f>
        <v/>
      </c>
      <c r="W308" s="11">
        <f>IF(A308&lt;Inputs!$B$23-Inputs!$B$24,0,IF(A308&lt;Inputs!$B$22-Inputs!$B$24,S308*AC308/12,IF(ISERROR(-PMT(AC308/12,Inputs!$B$20+1-A308-Inputs!$B$24,S308)),0,-PMT(AC308/12,Inputs!$B$20+1-A308-Inputs!$B$24,S308)+IF(A308=Inputs!$B$21-Inputs!$B$24,AC308+PMT(AC308/12,Inputs!$B$20+1-A308-Inputs!$B$24,S308)+(S308*AC308/12),0))))</f>
        <v/>
      </c>
      <c r="X308" s="3">
        <f>S308*(AC308*C308)</f>
        <v/>
      </c>
      <c r="Y308" s="11">
        <f>W308-X308</f>
        <v/>
      </c>
      <c r="Z308" s="19">
        <f>VLOOKUP(A308,Curves!$B$20:'Curves'!$D$32,3)</f>
        <v/>
      </c>
      <c r="AA308" s="35">
        <f>MIN(S308,S308*(1-(1-Z308)^(1/12)))</f>
        <v/>
      </c>
      <c r="AB308" s="3">
        <f>(N308-P308)*IFERROR((1-U308/U307),0)</f>
        <v/>
      </c>
      <c r="AC308" s="36">
        <f>Inputs!$B$16</f>
        <v/>
      </c>
      <c r="AD308" s="3">
        <f>AC308*C308*(N308-P308)</f>
        <v/>
      </c>
      <c r="AE308" s="11">
        <f>X308+Y308+AA308+Q308</f>
        <v/>
      </c>
      <c r="AF308" s="11">
        <f>X308+V308+AA308+Q308</f>
        <v/>
      </c>
      <c r="AG308" s="19">
        <f>AE308/Inputs!$B$13</f>
        <v/>
      </c>
      <c r="AH308" s="35">
        <f>N308-AA308-AB308-P308</f>
        <v/>
      </c>
      <c r="AJ308" s="19">
        <f>AJ307/(1+(Inputs!$B$19)*C307)</f>
        <v/>
      </c>
      <c r="AK308" s="19">
        <f>AG308*AJ308</f>
        <v/>
      </c>
    </row>
    <row r="309" ht="13" customHeight="1" s="53">
      <c r="A309" s="3">
        <f>A308+1</f>
        <v/>
      </c>
      <c r="B309" s="37">
        <f>EDATE(B308, 1)</f>
        <v/>
      </c>
      <c r="C309" s="3">
        <f>C308</f>
        <v/>
      </c>
      <c r="F309" s="3">
        <f>K308</f>
        <v/>
      </c>
      <c r="G309" s="3">
        <f>IF(Inputs!$B$15="Fixed",G308, "Not Implemented Yet")</f>
        <v/>
      </c>
      <c r="H309" s="3">
        <f>IF(Inputs!$B$15="Fixed", IF(K308&gt;H308, -PMT(G309*C309, 360/Inputs!$D$6, Inputs!$B$13), 0), "NOT AVALABLE RN")</f>
        <v/>
      </c>
      <c r="I309" s="3">
        <f>C309*F309*G309</f>
        <v/>
      </c>
      <c r="J309" s="3">
        <f>H309-I309</f>
        <v/>
      </c>
      <c r="K309" s="3">
        <f>K308-J309</f>
        <v/>
      </c>
      <c r="N309" s="35">
        <f>AH308</f>
        <v/>
      </c>
      <c r="O309" s="19">
        <f>VLOOKUP(A309,Curves!$B$3:'Curves'!$D$15,3)/(VLOOKUP(A309,Curves!$B$3:'Curves'!$D$15,2)-(VLOOKUP(A309,Curves!$B$3:'Curves'!$D$15,1)-1))</f>
        <v/>
      </c>
      <c r="P309" s="35">
        <f>MIN(N309,(O309*Inputs!$B$35)*$N$5)</f>
        <v/>
      </c>
      <c r="Q309" s="3">
        <f>IF(ISERROR(Inputs!$B$32*OFFSET(P309,-Inputs!$B$33,0)),0,Inputs!$B$32*OFFSET(P309,-Inputs!$B$33,0))</f>
        <v/>
      </c>
      <c r="R309" s="3">
        <f>IF(ISERROR((1-Inputs!$B$32)*OFFSET(P309,-Inputs!$B$33,0)),0,(1-Inputs!$B$32)*OFFSET(P309,-Inputs!$B$33,0))</f>
        <v/>
      </c>
      <c r="S309" s="35">
        <f>N309-P309</f>
        <v/>
      </c>
      <c r="T309" s="19">
        <f>S309/Inputs!$B$13</f>
        <v/>
      </c>
      <c r="U309" s="19">
        <f>K309/$K$4</f>
        <v/>
      </c>
      <c r="V309" s="11">
        <f>-PMT(AC309*C309,Inputs!$B$20-A309+1,S309)-X309</f>
        <v/>
      </c>
      <c r="W309" s="11">
        <f>IF(A309&lt;Inputs!$B$23-Inputs!$B$24,0,IF(A309&lt;Inputs!$B$22-Inputs!$B$24,S309*AC309/12,IF(ISERROR(-PMT(AC309/12,Inputs!$B$20+1-A309-Inputs!$B$24,S309)),0,-PMT(AC309/12,Inputs!$B$20+1-A309-Inputs!$B$24,S309)+IF(A309=Inputs!$B$21-Inputs!$B$24,AC309+PMT(AC309/12,Inputs!$B$20+1-A309-Inputs!$B$24,S309)+(S309*AC309/12),0))))</f>
        <v/>
      </c>
      <c r="X309" s="3">
        <f>S309*(AC309*C309)</f>
        <v/>
      </c>
      <c r="Y309" s="11">
        <f>W309-X309</f>
        <v/>
      </c>
      <c r="Z309" s="19">
        <f>VLOOKUP(A309,Curves!$B$20:'Curves'!$D$32,3)</f>
        <v/>
      </c>
      <c r="AA309" s="35">
        <f>MIN(S309,S309*(1-(1-Z309)^(1/12)))</f>
        <v/>
      </c>
      <c r="AB309" s="3">
        <f>(N309-P309)*IFERROR((1-U309/U308),0)</f>
        <v/>
      </c>
      <c r="AC309" s="36">
        <f>Inputs!$B$16</f>
        <v/>
      </c>
      <c r="AD309" s="3">
        <f>AC309*C309*(N309-P309)</f>
        <v/>
      </c>
      <c r="AE309" s="11">
        <f>X309+Y309+AA309+Q309</f>
        <v/>
      </c>
      <c r="AF309" s="11">
        <f>X309+V309+AA309+Q309</f>
        <v/>
      </c>
      <c r="AG309" s="19">
        <f>AE309/Inputs!$B$13</f>
        <v/>
      </c>
      <c r="AH309" s="35">
        <f>N309-AA309-AB309-P309</f>
        <v/>
      </c>
      <c r="AJ309" s="19">
        <f>AJ308/(1+(Inputs!$B$19)*C308)</f>
        <v/>
      </c>
      <c r="AK309" s="19">
        <f>AG309*AJ309</f>
        <v/>
      </c>
    </row>
    <row r="310" ht="13" customHeight="1" s="53">
      <c r="A310" s="3">
        <f>A309+1</f>
        <v/>
      </c>
      <c r="B310" s="37">
        <f>EDATE(B309, 1)</f>
        <v/>
      </c>
      <c r="C310" s="3">
        <f>C309</f>
        <v/>
      </c>
      <c r="F310" s="3">
        <f>K309</f>
        <v/>
      </c>
      <c r="G310" s="3">
        <f>IF(Inputs!$B$15="Fixed",G309, "Not Implemented Yet")</f>
        <v/>
      </c>
      <c r="H310" s="3">
        <f>IF(Inputs!$B$15="Fixed", IF(K309&gt;H309, -PMT(G310*C310, 360/Inputs!$D$6, Inputs!$B$13), 0), "NOT AVALABLE RN")</f>
        <v/>
      </c>
      <c r="I310" s="3">
        <f>C310*F310*G310</f>
        <v/>
      </c>
      <c r="J310" s="3">
        <f>H310-I310</f>
        <v/>
      </c>
      <c r="K310" s="3">
        <f>K309-J310</f>
        <v/>
      </c>
      <c r="N310" s="35">
        <f>AH309</f>
        <v/>
      </c>
      <c r="O310" s="19">
        <f>VLOOKUP(A310,Curves!$B$3:'Curves'!$D$15,3)/(VLOOKUP(A310,Curves!$B$3:'Curves'!$D$15,2)-(VLOOKUP(A310,Curves!$B$3:'Curves'!$D$15,1)-1))</f>
        <v/>
      </c>
      <c r="P310" s="35">
        <f>MIN(N310,(O310*Inputs!$B$35)*$N$5)</f>
        <v/>
      </c>
      <c r="Q310" s="3">
        <f>IF(ISERROR(Inputs!$B$32*OFFSET(P310,-Inputs!$B$33,0)),0,Inputs!$B$32*OFFSET(P310,-Inputs!$B$33,0))</f>
        <v/>
      </c>
      <c r="R310" s="3">
        <f>IF(ISERROR((1-Inputs!$B$32)*OFFSET(P310,-Inputs!$B$33,0)),0,(1-Inputs!$B$32)*OFFSET(P310,-Inputs!$B$33,0))</f>
        <v/>
      </c>
      <c r="S310" s="35">
        <f>N310-P310</f>
        <v/>
      </c>
      <c r="T310" s="19">
        <f>S310/Inputs!$B$13</f>
        <v/>
      </c>
      <c r="U310" s="19">
        <f>K310/$K$4</f>
        <v/>
      </c>
      <c r="V310" s="11">
        <f>-PMT(AC310*C310,Inputs!$B$20-A310+1,S310)-X310</f>
        <v/>
      </c>
      <c r="W310" s="11">
        <f>IF(A310&lt;Inputs!$B$23-Inputs!$B$24,0,IF(A310&lt;Inputs!$B$22-Inputs!$B$24,S310*AC310/12,IF(ISERROR(-PMT(AC310/12,Inputs!$B$20+1-A310-Inputs!$B$24,S310)),0,-PMT(AC310/12,Inputs!$B$20+1-A310-Inputs!$B$24,S310)+IF(A310=Inputs!$B$21-Inputs!$B$24,AC310+PMT(AC310/12,Inputs!$B$20+1-A310-Inputs!$B$24,S310)+(S310*AC310/12),0))))</f>
        <v/>
      </c>
      <c r="X310" s="3">
        <f>S310*(AC310*C310)</f>
        <v/>
      </c>
      <c r="Y310" s="11">
        <f>W310-X310</f>
        <v/>
      </c>
      <c r="Z310" s="19">
        <f>VLOOKUP(A310,Curves!$B$20:'Curves'!$D$32,3)</f>
        <v/>
      </c>
      <c r="AA310" s="35">
        <f>MIN(S310,S310*(1-(1-Z310)^(1/12)))</f>
        <v/>
      </c>
      <c r="AB310" s="3">
        <f>(N310-P310)*IFERROR((1-U310/U309),0)</f>
        <v/>
      </c>
      <c r="AC310" s="36">
        <f>Inputs!$B$16</f>
        <v/>
      </c>
      <c r="AD310" s="3">
        <f>AC310*C310*(N310-P310)</f>
        <v/>
      </c>
      <c r="AE310" s="11">
        <f>X310+Y310+AA310+Q310</f>
        <v/>
      </c>
      <c r="AF310" s="11">
        <f>X310+V310+AA310+Q310</f>
        <v/>
      </c>
      <c r="AG310" s="19">
        <f>AE310/Inputs!$B$13</f>
        <v/>
      </c>
      <c r="AH310" s="35">
        <f>N310-AA310-AB310-P310</f>
        <v/>
      </c>
      <c r="AJ310" s="19">
        <f>AJ309/(1+(Inputs!$B$19)*C309)</f>
        <v/>
      </c>
      <c r="AK310" s="19">
        <f>AG310*AJ310</f>
        <v/>
      </c>
    </row>
    <row r="311" ht="13" customHeight="1" s="53">
      <c r="A311" s="3">
        <f>A310+1</f>
        <v/>
      </c>
      <c r="B311" s="37">
        <f>EDATE(B310, 1)</f>
        <v/>
      </c>
      <c r="C311" s="3">
        <f>C310</f>
        <v/>
      </c>
      <c r="F311" s="3">
        <f>K310</f>
        <v/>
      </c>
      <c r="G311" s="3">
        <f>IF(Inputs!$B$15="Fixed",G310, "Not Implemented Yet")</f>
        <v/>
      </c>
      <c r="H311" s="3">
        <f>IF(Inputs!$B$15="Fixed", IF(K310&gt;H310, -PMT(G311*C311, 360/Inputs!$D$6, Inputs!$B$13), 0), "NOT AVALABLE RN")</f>
        <v/>
      </c>
      <c r="I311" s="3">
        <f>C311*F311*G311</f>
        <v/>
      </c>
      <c r="J311" s="3">
        <f>H311-I311</f>
        <v/>
      </c>
      <c r="K311" s="3">
        <f>K310-J311</f>
        <v/>
      </c>
      <c r="N311" s="35">
        <f>AH310</f>
        <v/>
      </c>
      <c r="O311" s="19">
        <f>VLOOKUP(A311,Curves!$B$3:'Curves'!$D$15,3)/(VLOOKUP(A311,Curves!$B$3:'Curves'!$D$15,2)-(VLOOKUP(A311,Curves!$B$3:'Curves'!$D$15,1)-1))</f>
        <v/>
      </c>
      <c r="P311" s="35">
        <f>MIN(N311,(O311*Inputs!$B$35)*$N$5)</f>
        <v/>
      </c>
      <c r="Q311" s="3">
        <f>IF(ISERROR(Inputs!$B$32*OFFSET(P311,-Inputs!$B$33,0)),0,Inputs!$B$32*OFFSET(P311,-Inputs!$B$33,0))</f>
        <v/>
      </c>
      <c r="R311" s="3">
        <f>IF(ISERROR((1-Inputs!$B$32)*OFFSET(P311,-Inputs!$B$33,0)),0,(1-Inputs!$B$32)*OFFSET(P311,-Inputs!$B$33,0))</f>
        <v/>
      </c>
      <c r="S311" s="35">
        <f>N311-P311</f>
        <v/>
      </c>
      <c r="T311" s="19">
        <f>S311/Inputs!$B$13</f>
        <v/>
      </c>
      <c r="U311" s="19">
        <f>K311/$K$4</f>
        <v/>
      </c>
      <c r="V311" s="11">
        <f>-PMT(AC311*C311,Inputs!$B$20-A311+1,S311)-X311</f>
        <v/>
      </c>
      <c r="W311" s="11">
        <f>IF(A311&lt;Inputs!$B$23-Inputs!$B$24,0,IF(A311&lt;Inputs!$B$22-Inputs!$B$24,S311*AC311/12,IF(ISERROR(-PMT(AC311/12,Inputs!$B$20+1-A311-Inputs!$B$24,S311)),0,-PMT(AC311/12,Inputs!$B$20+1-A311-Inputs!$B$24,S311)+IF(A311=Inputs!$B$21-Inputs!$B$24,AC311+PMT(AC311/12,Inputs!$B$20+1-A311-Inputs!$B$24,S311)+(S311*AC311/12),0))))</f>
        <v/>
      </c>
      <c r="X311" s="3">
        <f>S311*(AC311*C311)</f>
        <v/>
      </c>
      <c r="Y311" s="11">
        <f>W311-X311</f>
        <v/>
      </c>
      <c r="Z311" s="19">
        <f>VLOOKUP(A311,Curves!$B$20:'Curves'!$D$32,3)</f>
        <v/>
      </c>
      <c r="AA311" s="35">
        <f>MIN(S311,S311*(1-(1-Z311)^(1/12)))</f>
        <v/>
      </c>
      <c r="AB311" s="3">
        <f>(N311-P311)*IFERROR((1-U311/U310),0)</f>
        <v/>
      </c>
      <c r="AC311" s="36">
        <f>Inputs!$B$16</f>
        <v/>
      </c>
      <c r="AD311" s="3">
        <f>AC311*C311*(N311-P311)</f>
        <v/>
      </c>
      <c r="AE311" s="11">
        <f>X311+Y311+AA311+Q311</f>
        <v/>
      </c>
      <c r="AF311" s="11">
        <f>X311+V311+AA311+Q311</f>
        <v/>
      </c>
      <c r="AG311" s="19">
        <f>AE311/Inputs!$B$13</f>
        <v/>
      </c>
      <c r="AH311" s="35">
        <f>N311-AA311-AB311-P311</f>
        <v/>
      </c>
      <c r="AJ311" s="19">
        <f>AJ310/(1+(Inputs!$B$19)*C310)</f>
        <v/>
      </c>
      <c r="AK311" s="19">
        <f>AG311*AJ311</f>
        <v/>
      </c>
    </row>
    <row r="312" ht="13" customHeight="1" s="53">
      <c r="A312" s="3">
        <f>A311+1</f>
        <v/>
      </c>
      <c r="B312" s="37">
        <f>EDATE(B311, 1)</f>
        <v/>
      </c>
      <c r="C312" s="3">
        <f>C311</f>
        <v/>
      </c>
      <c r="F312" s="3">
        <f>K311</f>
        <v/>
      </c>
      <c r="G312" s="3">
        <f>IF(Inputs!$B$15="Fixed",G311, "Not Implemented Yet")</f>
        <v/>
      </c>
      <c r="H312" s="3">
        <f>IF(Inputs!$B$15="Fixed", IF(K311&gt;H311, -PMT(G312*C312, 360/Inputs!$D$6, Inputs!$B$13), 0), "NOT AVALABLE RN")</f>
        <v/>
      </c>
      <c r="I312" s="3">
        <f>C312*F312*G312</f>
        <v/>
      </c>
      <c r="J312" s="3">
        <f>H312-I312</f>
        <v/>
      </c>
      <c r="K312" s="3">
        <f>K311-J312</f>
        <v/>
      </c>
      <c r="N312" s="35">
        <f>AH311</f>
        <v/>
      </c>
      <c r="O312" s="19">
        <f>VLOOKUP(A312,Curves!$B$3:'Curves'!$D$15,3)/(VLOOKUP(A312,Curves!$B$3:'Curves'!$D$15,2)-(VLOOKUP(A312,Curves!$B$3:'Curves'!$D$15,1)-1))</f>
        <v/>
      </c>
      <c r="P312" s="35">
        <f>MIN(N312,(O312*Inputs!$B$35)*$N$5)</f>
        <v/>
      </c>
      <c r="Q312" s="3">
        <f>IF(ISERROR(Inputs!$B$32*OFFSET(P312,-Inputs!$B$33,0)),0,Inputs!$B$32*OFFSET(P312,-Inputs!$B$33,0))</f>
        <v/>
      </c>
      <c r="R312" s="3">
        <f>IF(ISERROR((1-Inputs!$B$32)*OFFSET(P312,-Inputs!$B$33,0)),0,(1-Inputs!$B$32)*OFFSET(P312,-Inputs!$B$33,0))</f>
        <v/>
      </c>
      <c r="S312" s="35">
        <f>N312-P312</f>
        <v/>
      </c>
      <c r="T312" s="19">
        <f>S312/Inputs!$B$13</f>
        <v/>
      </c>
      <c r="U312" s="19">
        <f>K312/$K$4</f>
        <v/>
      </c>
      <c r="V312" s="11">
        <f>-PMT(AC312*C312,Inputs!$B$20-A312+1,S312)-X312</f>
        <v/>
      </c>
      <c r="W312" s="11">
        <f>IF(A312&lt;Inputs!$B$23-Inputs!$B$24,0,IF(A312&lt;Inputs!$B$22-Inputs!$B$24,S312*AC312/12,IF(ISERROR(-PMT(AC312/12,Inputs!$B$20+1-A312-Inputs!$B$24,S312)),0,-PMT(AC312/12,Inputs!$B$20+1-A312-Inputs!$B$24,S312)+IF(A312=Inputs!$B$21-Inputs!$B$24,AC312+PMT(AC312/12,Inputs!$B$20+1-A312-Inputs!$B$24,S312)+(S312*AC312/12),0))))</f>
        <v/>
      </c>
      <c r="X312" s="3">
        <f>S312*(AC312*C312)</f>
        <v/>
      </c>
      <c r="Y312" s="11">
        <f>W312-X312</f>
        <v/>
      </c>
      <c r="Z312" s="19">
        <f>VLOOKUP(A312,Curves!$B$20:'Curves'!$D$32,3)</f>
        <v/>
      </c>
      <c r="AA312" s="35">
        <f>MIN(S312,S312*(1-(1-Z312)^(1/12)))</f>
        <v/>
      </c>
      <c r="AB312" s="3">
        <f>(N312-P312)*IFERROR((1-U312/U311),0)</f>
        <v/>
      </c>
      <c r="AC312" s="36">
        <f>Inputs!$B$16</f>
        <v/>
      </c>
      <c r="AD312" s="3">
        <f>AC312*C312*(N312-P312)</f>
        <v/>
      </c>
      <c r="AE312" s="11">
        <f>X312+Y312+AA312+Q312</f>
        <v/>
      </c>
      <c r="AF312" s="11">
        <f>X312+V312+AA312+Q312</f>
        <v/>
      </c>
      <c r="AG312" s="19">
        <f>AE312/Inputs!$B$13</f>
        <v/>
      </c>
      <c r="AH312" s="35">
        <f>N312-AA312-AB312-P312</f>
        <v/>
      </c>
      <c r="AJ312" s="19">
        <f>AJ311/(1+(Inputs!$B$19)*C311)</f>
        <v/>
      </c>
      <c r="AK312" s="19">
        <f>AG312*AJ312</f>
        <v/>
      </c>
    </row>
    <row r="313" ht="13" customHeight="1" s="53">
      <c r="A313" s="3">
        <f>A312+1</f>
        <v/>
      </c>
      <c r="B313" s="37">
        <f>EDATE(B312, 1)</f>
        <v/>
      </c>
      <c r="C313" s="3">
        <f>C312</f>
        <v/>
      </c>
      <c r="F313" s="3">
        <f>K312</f>
        <v/>
      </c>
      <c r="G313" s="3">
        <f>IF(Inputs!$B$15="Fixed",G312, "Not Implemented Yet")</f>
        <v/>
      </c>
      <c r="H313" s="3">
        <f>IF(Inputs!$B$15="Fixed", IF(K312&gt;H312, -PMT(G313*C313, 360/Inputs!$D$6, Inputs!$B$13), 0), "NOT AVALABLE RN")</f>
        <v/>
      </c>
      <c r="I313" s="3">
        <f>C313*F313*G313</f>
        <v/>
      </c>
      <c r="J313" s="3">
        <f>H313-I313</f>
        <v/>
      </c>
      <c r="K313" s="3">
        <f>K312-J313</f>
        <v/>
      </c>
      <c r="N313" s="35">
        <f>AH312</f>
        <v/>
      </c>
      <c r="O313" s="19">
        <f>VLOOKUP(A313,Curves!$B$3:'Curves'!$D$15,3)/(VLOOKUP(A313,Curves!$B$3:'Curves'!$D$15,2)-(VLOOKUP(A313,Curves!$B$3:'Curves'!$D$15,1)-1))</f>
        <v/>
      </c>
      <c r="P313" s="35">
        <f>MIN(N313,(O313*Inputs!$B$35)*$N$5)</f>
        <v/>
      </c>
      <c r="Q313" s="3">
        <f>IF(ISERROR(Inputs!$B$32*OFFSET(P313,-Inputs!$B$33,0)),0,Inputs!$B$32*OFFSET(P313,-Inputs!$B$33,0))</f>
        <v/>
      </c>
      <c r="R313" s="3">
        <f>IF(ISERROR((1-Inputs!$B$32)*OFFSET(P313,-Inputs!$B$33,0)),0,(1-Inputs!$B$32)*OFFSET(P313,-Inputs!$B$33,0))</f>
        <v/>
      </c>
      <c r="S313" s="35">
        <f>N313-P313</f>
        <v/>
      </c>
      <c r="T313" s="19">
        <f>S313/Inputs!$B$13</f>
        <v/>
      </c>
      <c r="U313" s="19">
        <f>K313/$K$4</f>
        <v/>
      </c>
      <c r="V313" s="11">
        <f>-PMT(AC313*C313,Inputs!$B$20-A313+1,S313)-X313</f>
        <v/>
      </c>
      <c r="W313" s="11">
        <f>IF(A313&lt;Inputs!$B$23-Inputs!$B$24,0,IF(A313&lt;Inputs!$B$22-Inputs!$B$24,S313*AC313/12,IF(ISERROR(-PMT(AC313/12,Inputs!$B$20+1-A313-Inputs!$B$24,S313)),0,-PMT(AC313/12,Inputs!$B$20+1-A313-Inputs!$B$24,S313)+IF(A313=Inputs!$B$21-Inputs!$B$24,AC313+PMT(AC313/12,Inputs!$B$20+1-A313-Inputs!$B$24,S313)+(S313*AC313/12),0))))</f>
        <v/>
      </c>
      <c r="X313" s="3">
        <f>S313*(AC313*C313)</f>
        <v/>
      </c>
      <c r="Y313" s="11">
        <f>W313-X313</f>
        <v/>
      </c>
      <c r="Z313" s="19">
        <f>VLOOKUP(A313,Curves!$B$20:'Curves'!$D$32,3)</f>
        <v/>
      </c>
      <c r="AA313" s="35">
        <f>MIN(S313,S313*(1-(1-Z313)^(1/12)))</f>
        <v/>
      </c>
      <c r="AB313" s="3">
        <f>(N313-P313)*IFERROR((1-U313/U312),0)</f>
        <v/>
      </c>
      <c r="AC313" s="36">
        <f>Inputs!$B$16</f>
        <v/>
      </c>
      <c r="AD313" s="3">
        <f>AC313*C313*(N313-P313)</f>
        <v/>
      </c>
      <c r="AE313" s="11">
        <f>X313+Y313+AA313+Q313</f>
        <v/>
      </c>
      <c r="AF313" s="11">
        <f>X313+V313+AA313+Q313</f>
        <v/>
      </c>
      <c r="AG313" s="19">
        <f>AE313/Inputs!$B$13</f>
        <v/>
      </c>
      <c r="AH313" s="35">
        <f>N313-AA313-AB313-P313</f>
        <v/>
      </c>
      <c r="AJ313" s="19">
        <f>AJ312/(1+(Inputs!$B$19)*C312)</f>
        <v/>
      </c>
      <c r="AK313" s="19">
        <f>AG313*AJ313</f>
        <v/>
      </c>
    </row>
    <row r="314" ht="13" customHeight="1" s="53">
      <c r="A314" s="3">
        <f>A313+1</f>
        <v/>
      </c>
      <c r="B314" s="37">
        <f>EDATE(B313, 1)</f>
        <v/>
      </c>
      <c r="C314" s="3">
        <f>C313</f>
        <v/>
      </c>
      <c r="F314" s="3">
        <f>K313</f>
        <v/>
      </c>
      <c r="G314" s="3">
        <f>IF(Inputs!$B$15="Fixed",G313, "Not Implemented Yet")</f>
        <v/>
      </c>
      <c r="H314" s="3">
        <f>IF(Inputs!$B$15="Fixed", IF(K313&gt;H313, -PMT(G314*C314, 360/Inputs!$D$6, Inputs!$B$13), 0), "NOT AVALABLE RN")</f>
        <v/>
      </c>
      <c r="I314" s="3">
        <f>C314*F314*G314</f>
        <v/>
      </c>
      <c r="J314" s="3">
        <f>H314-I314</f>
        <v/>
      </c>
      <c r="K314" s="3">
        <f>K313-J314</f>
        <v/>
      </c>
      <c r="N314" s="35">
        <f>AH313</f>
        <v/>
      </c>
      <c r="O314" s="19">
        <f>VLOOKUP(A314,Curves!$B$3:'Curves'!$D$15,3)/(VLOOKUP(A314,Curves!$B$3:'Curves'!$D$15,2)-(VLOOKUP(A314,Curves!$B$3:'Curves'!$D$15,1)-1))</f>
        <v/>
      </c>
      <c r="P314" s="35">
        <f>MIN(N314,(O314*Inputs!$B$35)*$N$5)</f>
        <v/>
      </c>
      <c r="Q314" s="3">
        <f>IF(ISERROR(Inputs!$B$32*OFFSET(P314,-Inputs!$B$33,0)),0,Inputs!$B$32*OFFSET(P314,-Inputs!$B$33,0))</f>
        <v/>
      </c>
      <c r="R314" s="3">
        <f>IF(ISERROR((1-Inputs!$B$32)*OFFSET(P314,-Inputs!$B$33,0)),0,(1-Inputs!$B$32)*OFFSET(P314,-Inputs!$B$33,0))</f>
        <v/>
      </c>
      <c r="S314" s="35">
        <f>N314-P314</f>
        <v/>
      </c>
      <c r="T314" s="19">
        <f>S314/Inputs!$B$13</f>
        <v/>
      </c>
      <c r="U314" s="19">
        <f>K314/$K$4</f>
        <v/>
      </c>
      <c r="V314" s="11">
        <f>-PMT(AC314*C314,Inputs!$B$20-A314+1,S314)-X314</f>
        <v/>
      </c>
      <c r="W314" s="11">
        <f>IF(A314&lt;Inputs!$B$23-Inputs!$B$24,0,IF(A314&lt;Inputs!$B$22-Inputs!$B$24,S314*AC314/12,IF(ISERROR(-PMT(AC314/12,Inputs!$B$20+1-A314-Inputs!$B$24,S314)),0,-PMT(AC314/12,Inputs!$B$20+1-A314-Inputs!$B$24,S314)+IF(A314=Inputs!$B$21-Inputs!$B$24,AC314+PMT(AC314/12,Inputs!$B$20+1-A314-Inputs!$B$24,S314)+(S314*AC314/12),0))))</f>
        <v/>
      </c>
      <c r="X314" s="3">
        <f>S314*(AC314*C314)</f>
        <v/>
      </c>
      <c r="Y314" s="11">
        <f>W314-X314</f>
        <v/>
      </c>
      <c r="Z314" s="19">
        <f>VLOOKUP(A314,Curves!$B$20:'Curves'!$D$32,3)</f>
        <v/>
      </c>
      <c r="AA314" s="35">
        <f>MIN(S314,S314*(1-(1-Z314)^(1/12)))</f>
        <v/>
      </c>
      <c r="AB314" s="3">
        <f>(N314-P314)*IFERROR((1-U314/U313),0)</f>
        <v/>
      </c>
      <c r="AC314" s="36">
        <f>Inputs!$B$16</f>
        <v/>
      </c>
      <c r="AD314" s="3">
        <f>AC314*C314*(N314-P314)</f>
        <v/>
      </c>
      <c r="AE314" s="11">
        <f>X314+Y314+AA314+Q314</f>
        <v/>
      </c>
      <c r="AF314" s="11">
        <f>X314+V314+AA314+Q314</f>
        <v/>
      </c>
      <c r="AG314" s="19">
        <f>AE314/Inputs!$B$13</f>
        <v/>
      </c>
      <c r="AH314" s="35">
        <f>N314-AA314-AB314-P314</f>
        <v/>
      </c>
      <c r="AJ314" s="19">
        <f>AJ313/(1+(Inputs!$B$19)*C313)</f>
        <v/>
      </c>
      <c r="AK314" s="19">
        <f>AG314*AJ314</f>
        <v/>
      </c>
    </row>
    <row r="315" ht="13" customHeight="1" s="53">
      <c r="A315" s="3">
        <f>A314+1</f>
        <v/>
      </c>
      <c r="B315" s="37">
        <f>EDATE(B314, 1)</f>
        <v/>
      </c>
      <c r="C315" s="3">
        <f>C314</f>
        <v/>
      </c>
      <c r="F315" s="3">
        <f>K314</f>
        <v/>
      </c>
      <c r="G315" s="3">
        <f>IF(Inputs!$B$15="Fixed",G314, "Not Implemented Yet")</f>
        <v/>
      </c>
      <c r="H315" s="3">
        <f>IF(Inputs!$B$15="Fixed", IF(K314&gt;H314, -PMT(G315*C315, 360/Inputs!$D$6, Inputs!$B$13), 0), "NOT AVALABLE RN")</f>
        <v/>
      </c>
      <c r="I315" s="3">
        <f>C315*F315*G315</f>
        <v/>
      </c>
      <c r="J315" s="3">
        <f>H315-I315</f>
        <v/>
      </c>
      <c r="K315" s="3">
        <f>K314-J315</f>
        <v/>
      </c>
      <c r="N315" s="35">
        <f>AH314</f>
        <v/>
      </c>
      <c r="O315" s="19">
        <f>VLOOKUP(A315,Curves!$B$3:'Curves'!$D$15,3)/(VLOOKUP(A315,Curves!$B$3:'Curves'!$D$15,2)-(VLOOKUP(A315,Curves!$B$3:'Curves'!$D$15,1)-1))</f>
        <v/>
      </c>
      <c r="P315" s="35">
        <f>MIN(N315,(O315*Inputs!$B$35)*$N$5)</f>
        <v/>
      </c>
      <c r="Q315" s="3">
        <f>IF(ISERROR(Inputs!$B$32*OFFSET(P315,-Inputs!$B$33,0)),0,Inputs!$B$32*OFFSET(P315,-Inputs!$B$33,0))</f>
        <v/>
      </c>
      <c r="R315" s="3">
        <f>IF(ISERROR((1-Inputs!$B$32)*OFFSET(P315,-Inputs!$B$33,0)),0,(1-Inputs!$B$32)*OFFSET(P315,-Inputs!$B$33,0))</f>
        <v/>
      </c>
      <c r="S315" s="35">
        <f>N315-P315</f>
        <v/>
      </c>
      <c r="T315" s="19">
        <f>S315/Inputs!$B$13</f>
        <v/>
      </c>
      <c r="U315" s="19">
        <f>K315/$K$4</f>
        <v/>
      </c>
      <c r="V315" s="11">
        <f>-PMT(AC315*C315,Inputs!$B$20-A315+1,S315)-X315</f>
        <v/>
      </c>
      <c r="W315" s="11">
        <f>IF(A315&lt;Inputs!$B$23-Inputs!$B$24,0,IF(A315&lt;Inputs!$B$22-Inputs!$B$24,S315*AC315/12,IF(ISERROR(-PMT(AC315/12,Inputs!$B$20+1-A315-Inputs!$B$24,S315)),0,-PMT(AC315/12,Inputs!$B$20+1-A315-Inputs!$B$24,S315)+IF(A315=Inputs!$B$21-Inputs!$B$24,AC315+PMT(AC315/12,Inputs!$B$20+1-A315-Inputs!$B$24,S315)+(S315*AC315/12),0))))</f>
        <v/>
      </c>
      <c r="X315" s="3">
        <f>S315*(AC315*C315)</f>
        <v/>
      </c>
      <c r="Y315" s="11">
        <f>W315-X315</f>
        <v/>
      </c>
      <c r="Z315" s="19">
        <f>VLOOKUP(A315,Curves!$B$20:'Curves'!$D$32,3)</f>
        <v/>
      </c>
      <c r="AA315" s="35">
        <f>MIN(S315,S315*(1-(1-Z315)^(1/12)))</f>
        <v/>
      </c>
      <c r="AB315" s="3">
        <f>(N315-P315)*IFERROR((1-U315/U314),0)</f>
        <v/>
      </c>
      <c r="AC315" s="36">
        <f>Inputs!$B$16</f>
        <v/>
      </c>
      <c r="AD315" s="3">
        <f>AC315*C315*(N315-P315)</f>
        <v/>
      </c>
      <c r="AE315" s="11">
        <f>X315+Y315+AA315+Q315</f>
        <v/>
      </c>
      <c r="AF315" s="11">
        <f>X315+V315+AA315+Q315</f>
        <v/>
      </c>
      <c r="AG315" s="19">
        <f>AE315/Inputs!$B$13</f>
        <v/>
      </c>
      <c r="AH315" s="35">
        <f>N315-AA315-AB315-P315</f>
        <v/>
      </c>
      <c r="AJ315" s="19">
        <f>AJ314/(1+(Inputs!$B$19)*C314)</f>
        <v/>
      </c>
      <c r="AK315" s="19">
        <f>AG315*AJ315</f>
        <v/>
      </c>
    </row>
    <row r="316" ht="13" customHeight="1" s="53">
      <c r="A316" s="3">
        <f>A315+1</f>
        <v/>
      </c>
      <c r="B316" s="37">
        <f>EDATE(B315, 1)</f>
        <v/>
      </c>
      <c r="C316" s="3">
        <f>C315</f>
        <v/>
      </c>
      <c r="F316" s="3">
        <f>K315</f>
        <v/>
      </c>
      <c r="G316" s="3">
        <f>IF(Inputs!$B$15="Fixed",G315, "Not Implemented Yet")</f>
        <v/>
      </c>
      <c r="H316" s="3">
        <f>IF(Inputs!$B$15="Fixed", IF(K315&gt;H315, -PMT(G316*C316, 360/Inputs!$D$6, Inputs!$B$13), 0), "NOT AVALABLE RN")</f>
        <v/>
      </c>
      <c r="I316" s="3">
        <f>C316*F316*G316</f>
        <v/>
      </c>
      <c r="J316" s="3">
        <f>H316-I316</f>
        <v/>
      </c>
      <c r="K316" s="3">
        <f>K315-J316</f>
        <v/>
      </c>
      <c r="N316" s="35">
        <f>AH315</f>
        <v/>
      </c>
      <c r="O316" s="19">
        <f>VLOOKUP(A316,Curves!$B$3:'Curves'!$D$15,3)/(VLOOKUP(A316,Curves!$B$3:'Curves'!$D$15,2)-(VLOOKUP(A316,Curves!$B$3:'Curves'!$D$15,1)-1))</f>
        <v/>
      </c>
      <c r="P316" s="35">
        <f>MIN(N316,(O316*Inputs!$B$35)*$N$5)</f>
        <v/>
      </c>
      <c r="Q316" s="3">
        <f>IF(ISERROR(Inputs!$B$32*OFFSET(P316,-Inputs!$B$33,0)),0,Inputs!$B$32*OFFSET(P316,-Inputs!$B$33,0))</f>
        <v/>
      </c>
      <c r="R316" s="3">
        <f>IF(ISERROR((1-Inputs!$B$32)*OFFSET(P316,-Inputs!$B$33,0)),0,(1-Inputs!$B$32)*OFFSET(P316,-Inputs!$B$33,0))</f>
        <v/>
      </c>
      <c r="S316" s="35">
        <f>N316-P316</f>
        <v/>
      </c>
      <c r="T316" s="19">
        <f>S316/Inputs!$B$13</f>
        <v/>
      </c>
      <c r="U316" s="19">
        <f>K316/$K$4</f>
        <v/>
      </c>
      <c r="V316" s="11">
        <f>-PMT(AC316*C316,Inputs!$B$20-A316+1,S316)-X316</f>
        <v/>
      </c>
      <c r="W316" s="11">
        <f>IF(A316&lt;Inputs!$B$23-Inputs!$B$24,0,IF(A316&lt;Inputs!$B$22-Inputs!$B$24,S316*AC316/12,IF(ISERROR(-PMT(AC316/12,Inputs!$B$20+1-A316-Inputs!$B$24,S316)),0,-PMT(AC316/12,Inputs!$B$20+1-A316-Inputs!$B$24,S316)+IF(A316=Inputs!$B$21-Inputs!$B$24,AC316+PMT(AC316/12,Inputs!$B$20+1-A316-Inputs!$B$24,S316)+(S316*AC316/12),0))))</f>
        <v/>
      </c>
      <c r="X316" s="3">
        <f>S316*(AC316*C316)</f>
        <v/>
      </c>
      <c r="Y316" s="11">
        <f>W316-X316</f>
        <v/>
      </c>
      <c r="Z316" s="19">
        <f>VLOOKUP(A316,Curves!$B$20:'Curves'!$D$32,3)</f>
        <v/>
      </c>
      <c r="AA316" s="35">
        <f>MIN(S316,S316*(1-(1-Z316)^(1/12)))</f>
        <v/>
      </c>
      <c r="AB316" s="3">
        <f>(N316-P316)*IFERROR((1-U316/U315),0)</f>
        <v/>
      </c>
      <c r="AC316" s="36">
        <f>Inputs!$B$16</f>
        <v/>
      </c>
      <c r="AD316" s="3">
        <f>AC316*C316*(N316-P316)</f>
        <v/>
      </c>
      <c r="AE316" s="11">
        <f>X316+Y316+AA316+Q316</f>
        <v/>
      </c>
      <c r="AF316" s="11">
        <f>X316+V316+AA316+Q316</f>
        <v/>
      </c>
      <c r="AG316" s="19">
        <f>AE316/Inputs!$B$13</f>
        <v/>
      </c>
      <c r="AH316" s="35">
        <f>N316-AA316-AB316-P316</f>
        <v/>
      </c>
      <c r="AJ316" s="19">
        <f>AJ315/(1+(Inputs!$B$19)*C315)</f>
        <v/>
      </c>
      <c r="AK316" s="19">
        <f>AG316*AJ316</f>
        <v/>
      </c>
    </row>
    <row r="317" ht="13" customHeight="1" s="53">
      <c r="A317" s="3">
        <f>A316+1</f>
        <v/>
      </c>
      <c r="B317" s="37">
        <f>EDATE(B316, 1)</f>
        <v/>
      </c>
      <c r="C317" s="3">
        <f>C316</f>
        <v/>
      </c>
      <c r="F317" s="3">
        <f>K316</f>
        <v/>
      </c>
      <c r="G317" s="3">
        <f>IF(Inputs!$B$15="Fixed",G316, "Not Implemented Yet")</f>
        <v/>
      </c>
      <c r="H317" s="3">
        <f>IF(Inputs!$B$15="Fixed", IF(K316&gt;H316, -PMT(G317*C317, 360/Inputs!$D$6, Inputs!$B$13), 0), "NOT AVALABLE RN")</f>
        <v/>
      </c>
      <c r="I317" s="3">
        <f>C317*F317*G317</f>
        <v/>
      </c>
      <c r="J317" s="3">
        <f>H317-I317</f>
        <v/>
      </c>
      <c r="K317" s="3">
        <f>K316-J317</f>
        <v/>
      </c>
      <c r="N317" s="35">
        <f>AH316</f>
        <v/>
      </c>
      <c r="O317" s="19">
        <f>VLOOKUP(A317,Curves!$B$3:'Curves'!$D$15,3)/(VLOOKUP(A317,Curves!$B$3:'Curves'!$D$15,2)-(VLOOKUP(A317,Curves!$B$3:'Curves'!$D$15,1)-1))</f>
        <v/>
      </c>
      <c r="P317" s="35">
        <f>MIN(N317,(O317*Inputs!$B$35)*$N$5)</f>
        <v/>
      </c>
      <c r="Q317" s="3">
        <f>IF(ISERROR(Inputs!$B$32*OFFSET(P317,-Inputs!$B$33,0)),0,Inputs!$B$32*OFFSET(P317,-Inputs!$B$33,0))</f>
        <v/>
      </c>
      <c r="R317" s="3">
        <f>IF(ISERROR((1-Inputs!$B$32)*OFFSET(P317,-Inputs!$B$33,0)),0,(1-Inputs!$B$32)*OFFSET(P317,-Inputs!$B$33,0))</f>
        <v/>
      </c>
      <c r="S317" s="35">
        <f>N317-P317</f>
        <v/>
      </c>
      <c r="T317" s="19">
        <f>S317/Inputs!$B$13</f>
        <v/>
      </c>
      <c r="U317" s="19">
        <f>K317/$K$4</f>
        <v/>
      </c>
      <c r="V317" s="11">
        <f>-PMT(AC317*C317,Inputs!$B$20-A317+1,S317)-X317</f>
        <v/>
      </c>
      <c r="W317" s="11">
        <f>IF(A317&lt;Inputs!$B$23-Inputs!$B$24,0,IF(A317&lt;Inputs!$B$22-Inputs!$B$24,S317*AC317/12,IF(ISERROR(-PMT(AC317/12,Inputs!$B$20+1-A317-Inputs!$B$24,S317)),0,-PMT(AC317/12,Inputs!$B$20+1-A317-Inputs!$B$24,S317)+IF(A317=Inputs!$B$21-Inputs!$B$24,AC317+PMT(AC317/12,Inputs!$B$20+1-A317-Inputs!$B$24,S317)+(S317*AC317/12),0))))</f>
        <v/>
      </c>
      <c r="X317" s="3">
        <f>S317*(AC317*C317)</f>
        <v/>
      </c>
      <c r="Y317" s="11">
        <f>W317-X317</f>
        <v/>
      </c>
      <c r="Z317" s="19">
        <f>VLOOKUP(A317,Curves!$B$20:'Curves'!$D$32,3)</f>
        <v/>
      </c>
      <c r="AA317" s="35">
        <f>MIN(S317,S317*(1-(1-Z317)^(1/12)))</f>
        <v/>
      </c>
      <c r="AB317" s="3">
        <f>(N317-P317)*IFERROR((1-U317/U316),0)</f>
        <v/>
      </c>
      <c r="AC317" s="36">
        <f>Inputs!$B$16</f>
        <v/>
      </c>
      <c r="AD317" s="3">
        <f>AC317*C317*(N317-P317)</f>
        <v/>
      </c>
      <c r="AE317" s="11">
        <f>X317+Y317+AA317+Q317</f>
        <v/>
      </c>
      <c r="AF317" s="11">
        <f>X317+V317+AA317+Q317</f>
        <v/>
      </c>
      <c r="AG317" s="19">
        <f>AE317/Inputs!$B$13</f>
        <v/>
      </c>
      <c r="AH317" s="35">
        <f>N317-AA317-AB317-P317</f>
        <v/>
      </c>
      <c r="AJ317" s="19">
        <f>AJ316/(1+(Inputs!$B$19)*C316)</f>
        <v/>
      </c>
      <c r="AK317" s="19">
        <f>AG317*AJ317</f>
        <v/>
      </c>
    </row>
    <row r="318" ht="13" customHeight="1" s="53">
      <c r="A318" s="3">
        <f>A317+1</f>
        <v/>
      </c>
      <c r="B318" s="37">
        <f>EDATE(B317, 1)</f>
        <v/>
      </c>
      <c r="C318" s="3">
        <f>C317</f>
        <v/>
      </c>
      <c r="F318" s="3">
        <f>K317</f>
        <v/>
      </c>
      <c r="G318" s="3">
        <f>IF(Inputs!$B$15="Fixed",G317, "Not Implemented Yet")</f>
        <v/>
      </c>
      <c r="H318" s="3">
        <f>IF(Inputs!$B$15="Fixed", IF(K317&gt;H317, -PMT(G318*C318, 360/Inputs!$D$6, Inputs!$B$13), 0), "NOT AVALABLE RN")</f>
        <v/>
      </c>
      <c r="I318" s="3">
        <f>C318*F318*G318</f>
        <v/>
      </c>
      <c r="J318" s="3">
        <f>H318-I318</f>
        <v/>
      </c>
      <c r="K318" s="3">
        <f>K317-J318</f>
        <v/>
      </c>
      <c r="N318" s="35">
        <f>AH317</f>
        <v/>
      </c>
      <c r="O318" s="19">
        <f>VLOOKUP(A318,Curves!$B$3:'Curves'!$D$15,3)/(VLOOKUP(A318,Curves!$B$3:'Curves'!$D$15,2)-(VLOOKUP(A318,Curves!$B$3:'Curves'!$D$15,1)-1))</f>
        <v/>
      </c>
      <c r="P318" s="35">
        <f>MIN(N318,(O318*Inputs!$B$35)*$N$5)</f>
        <v/>
      </c>
      <c r="Q318" s="3">
        <f>IF(ISERROR(Inputs!$B$32*OFFSET(P318,-Inputs!$B$33,0)),0,Inputs!$B$32*OFFSET(P318,-Inputs!$B$33,0))</f>
        <v/>
      </c>
      <c r="R318" s="3">
        <f>IF(ISERROR((1-Inputs!$B$32)*OFFSET(P318,-Inputs!$B$33,0)),0,(1-Inputs!$B$32)*OFFSET(P318,-Inputs!$B$33,0))</f>
        <v/>
      </c>
      <c r="S318" s="35">
        <f>N318-P318</f>
        <v/>
      </c>
      <c r="T318" s="19">
        <f>S318/Inputs!$B$13</f>
        <v/>
      </c>
      <c r="U318" s="19">
        <f>K318/$K$4</f>
        <v/>
      </c>
      <c r="V318" s="11">
        <f>-PMT(AC318*C318,Inputs!$B$20-A318+1,S318)-X318</f>
        <v/>
      </c>
      <c r="W318" s="11">
        <f>IF(A318&lt;Inputs!$B$23-Inputs!$B$24,0,IF(A318&lt;Inputs!$B$22-Inputs!$B$24,S318*AC318/12,IF(ISERROR(-PMT(AC318/12,Inputs!$B$20+1-A318-Inputs!$B$24,S318)),0,-PMT(AC318/12,Inputs!$B$20+1-A318-Inputs!$B$24,S318)+IF(A318=Inputs!$B$21-Inputs!$B$24,AC318+PMT(AC318/12,Inputs!$B$20+1-A318-Inputs!$B$24,S318)+(S318*AC318/12),0))))</f>
        <v/>
      </c>
      <c r="X318" s="3">
        <f>S318*(AC318*C318)</f>
        <v/>
      </c>
      <c r="Y318" s="11">
        <f>W318-X318</f>
        <v/>
      </c>
      <c r="Z318" s="19">
        <f>VLOOKUP(A318,Curves!$B$20:'Curves'!$D$32,3)</f>
        <v/>
      </c>
      <c r="AA318" s="35">
        <f>MIN(S318,S318*(1-(1-Z318)^(1/12)))</f>
        <v/>
      </c>
      <c r="AB318" s="3">
        <f>(N318-P318)*IFERROR((1-U318/U317),0)</f>
        <v/>
      </c>
      <c r="AC318" s="36">
        <f>Inputs!$B$16</f>
        <v/>
      </c>
      <c r="AD318" s="3">
        <f>AC318*C318*(N318-P318)</f>
        <v/>
      </c>
      <c r="AE318" s="11">
        <f>X318+Y318+AA318+Q318</f>
        <v/>
      </c>
      <c r="AF318" s="11">
        <f>X318+V318+AA318+Q318</f>
        <v/>
      </c>
      <c r="AG318" s="19">
        <f>AE318/Inputs!$B$13</f>
        <v/>
      </c>
      <c r="AH318" s="35">
        <f>N318-AA318-AB318-P318</f>
        <v/>
      </c>
      <c r="AJ318" s="19">
        <f>AJ317/(1+(Inputs!$B$19)*C317)</f>
        <v/>
      </c>
      <c r="AK318" s="19">
        <f>AG318*AJ318</f>
        <v/>
      </c>
    </row>
    <row r="319" ht="13" customHeight="1" s="53">
      <c r="A319" s="3">
        <f>A318+1</f>
        <v/>
      </c>
      <c r="B319" s="37">
        <f>EDATE(B318, 1)</f>
        <v/>
      </c>
      <c r="C319" s="3">
        <f>C318</f>
        <v/>
      </c>
      <c r="F319" s="3">
        <f>K318</f>
        <v/>
      </c>
      <c r="G319" s="3">
        <f>IF(Inputs!$B$15="Fixed",G318, "Not Implemented Yet")</f>
        <v/>
      </c>
      <c r="H319" s="3">
        <f>IF(Inputs!$B$15="Fixed", IF(K318&gt;H318, -PMT(G319*C319, 360/Inputs!$D$6, Inputs!$B$13), 0), "NOT AVALABLE RN")</f>
        <v/>
      </c>
      <c r="I319" s="3">
        <f>C319*F319*G319</f>
        <v/>
      </c>
      <c r="J319" s="3">
        <f>H319-I319</f>
        <v/>
      </c>
      <c r="K319" s="3">
        <f>K318-J319</f>
        <v/>
      </c>
      <c r="N319" s="35">
        <f>AH318</f>
        <v/>
      </c>
      <c r="O319" s="19">
        <f>VLOOKUP(A319,Curves!$B$3:'Curves'!$D$15,3)/(VLOOKUP(A319,Curves!$B$3:'Curves'!$D$15,2)-(VLOOKUP(A319,Curves!$B$3:'Curves'!$D$15,1)-1))</f>
        <v/>
      </c>
      <c r="P319" s="35">
        <f>MIN(N319,(O319*Inputs!$B$35)*$N$5)</f>
        <v/>
      </c>
      <c r="Q319" s="3">
        <f>IF(ISERROR(Inputs!$B$32*OFFSET(P319,-Inputs!$B$33,0)),0,Inputs!$B$32*OFFSET(P319,-Inputs!$B$33,0))</f>
        <v/>
      </c>
      <c r="R319" s="3">
        <f>IF(ISERROR((1-Inputs!$B$32)*OFFSET(P319,-Inputs!$B$33,0)),0,(1-Inputs!$B$32)*OFFSET(P319,-Inputs!$B$33,0))</f>
        <v/>
      </c>
      <c r="S319" s="35">
        <f>N319-P319</f>
        <v/>
      </c>
      <c r="T319" s="19">
        <f>S319/Inputs!$B$13</f>
        <v/>
      </c>
      <c r="U319" s="19">
        <f>K319/$K$4</f>
        <v/>
      </c>
      <c r="V319" s="11">
        <f>-PMT(AC319*C319,Inputs!$B$20-A319+1,S319)-X319</f>
        <v/>
      </c>
      <c r="W319" s="11">
        <f>IF(A319&lt;Inputs!$B$23-Inputs!$B$24,0,IF(A319&lt;Inputs!$B$22-Inputs!$B$24,S319*AC319/12,IF(ISERROR(-PMT(AC319/12,Inputs!$B$20+1-A319-Inputs!$B$24,S319)),0,-PMT(AC319/12,Inputs!$B$20+1-A319-Inputs!$B$24,S319)+IF(A319=Inputs!$B$21-Inputs!$B$24,AC319+PMT(AC319/12,Inputs!$B$20+1-A319-Inputs!$B$24,S319)+(S319*AC319/12),0))))</f>
        <v/>
      </c>
      <c r="X319" s="3">
        <f>S319*(AC319*C319)</f>
        <v/>
      </c>
      <c r="Y319" s="11">
        <f>W319-X319</f>
        <v/>
      </c>
      <c r="Z319" s="19">
        <f>VLOOKUP(A319,Curves!$B$20:'Curves'!$D$32,3)</f>
        <v/>
      </c>
      <c r="AA319" s="35">
        <f>MIN(S319,S319*(1-(1-Z319)^(1/12)))</f>
        <v/>
      </c>
      <c r="AB319" s="3">
        <f>(N319-P319)*IFERROR((1-U319/U318),0)</f>
        <v/>
      </c>
      <c r="AC319" s="36">
        <f>Inputs!$B$16</f>
        <v/>
      </c>
      <c r="AD319" s="3">
        <f>AC319*C319*(N319-P319)</f>
        <v/>
      </c>
      <c r="AE319" s="11">
        <f>X319+Y319+AA319+Q319</f>
        <v/>
      </c>
      <c r="AF319" s="11">
        <f>X319+V319+AA319+Q319</f>
        <v/>
      </c>
      <c r="AG319" s="19">
        <f>AE319/Inputs!$B$13</f>
        <v/>
      </c>
      <c r="AH319" s="35">
        <f>N319-AA319-AB319-P319</f>
        <v/>
      </c>
      <c r="AJ319" s="19">
        <f>AJ318/(1+(Inputs!$B$19)*C318)</f>
        <v/>
      </c>
      <c r="AK319" s="19">
        <f>AG319*AJ319</f>
        <v/>
      </c>
    </row>
    <row r="320" ht="13" customHeight="1" s="53">
      <c r="A320" s="3">
        <f>A319+1</f>
        <v/>
      </c>
      <c r="B320" s="37">
        <f>EDATE(B319, 1)</f>
        <v/>
      </c>
      <c r="C320" s="3">
        <f>C319</f>
        <v/>
      </c>
      <c r="F320" s="3">
        <f>K319</f>
        <v/>
      </c>
      <c r="G320" s="3">
        <f>IF(Inputs!$B$15="Fixed",G319, "Not Implemented Yet")</f>
        <v/>
      </c>
      <c r="H320" s="3">
        <f>IF(Inputs!$B$15="Fixed", IF(K319&gt;H319, -PMT(G320*C320, 360/Inputs!$D$6, Inputs!$B$13), 0), "NOT AVALABLE RN")</f>
        <v/>
      </c>
      <c r="I320" s="3">
        <f>C320*F320*G320</f>
        <v/>
      </c>
      <c r="J320" s="3">
        <f>H320-I320</f>
        <v/>
      </c>
      <c r="K320" s="3">
        <f>K319-J320</f>
        <v/>
      </c>
      <c r="N320" s="35">
        <f>AH319</f>
        <v/>
      </c>
      <c r="O320" s="19">
        <f>VLOOKUP(A320,Curves!$B$3:'Curves'!$D$15,3)/(VLOOKUP(A320,Curves!$B$3:'Curves'!$D$15,2)-(VLOOKUP(A320,Curves!$B$3:'Curves'!$D$15,1)-1))</f>
        <v/>
      </c>
      <c r="P320" s="35">
        <f>MIN(N320,(O320*Inputs!$B$35)*$N$5)</f>
        <v/>
      </c>
      <c r="Q320" s="3">
        <f>IF(ISERROR(Inputs!$B$32*OFFSET(P320,-Inputs!$B$33,0)),0,Inputs!$B$32*OFFSET(P320,-Inputs!$B$33,0))</f>
        <v/>
      </c>
      <c r="R320" s="3">
        <f>IF(ISERROR((1-Inputs!$B$32)*OFFSET(P320,-Inputs!$B$33,0)),0,(1-Inputs!$B$32)*OFFSET(P320,-Inputs!$B$33,0))</f>
        <v/>
      </c>
      <c r="S320" s="35">
        <f>N320-P320</f>
        <v/>
      </c>
      <c r="T320" s="19">
        <f>S320/Inputs!$B$13</f>
        <v/>
      </c>
      <c r="U320" s="19">
        <f>K320/$K$4</f>
        <v/>
      </c>
      <c r="V320" s="11">
        <f>-PMT(AC320*C320,Inputs!$B$20-A320+1,S320)-X320</f>
        <v/>
      </c>
      <c r="W320" s="11">
        <f>IF(A320&lt;Inputs!$B$23-Inputs!$B$24,0,IF(A320&lt;Inputs!$B$22-Inputs!$B$24,S320*AC320/12,IF(ISERROR(-PMT(AC320/12,Inputs!$B$20+1-A320-Inputs!$B$24,S320)),0,-PMT(AC320/12,Inputs!$B$20+1-A320-Inputs!$B$24,S320)+IF(A320=Inputs!$B$21-Inputs!$B$24,AC320+PMT(AC320/12,Inputs!$B$20+1-A320-Inputs!$B$24,S320)+(S320*AC320/12),0))))</f>
        <v/>
      </c>
      <c r="X320" s="3">
        <f>S320*(AC320*C320)</f>
        <v/>
      </c>
      <c r="Y320" s="11">
        <f>W320-X320</f>
        <v/>
      </c>
      <c r="Z320" s="19">
        <f>VLOOKUP(A320,Curves!$B$20:'Curves'!$D$32,3)</f>
        <v/>
      </c>
      <c r="AA320" s="35">
        <f>MIN(S320,S320*(1-(1-Z320)^(1/12)))</f>
        <v/>
      </c>
      <c r="AB320" s="3">
        <f>(N320-P320)*IFERROR((1-U320/U319),0)</f>
        <v/>
      </c>
      <c r="AC320" s="36">
        <f>Inputs!$B$16</f>
        <v/>
      </c>
      <c r="AD320" s="3">
        <f>AC320*C320*(N320-P320)</f>
        <v/>
      </c>
      <c r="AE320" s="11">
        <f>X320+Y320+AA320+Q320</f>
        <v/>
      </c>
      <c r="AF320" s="11">
        <f>X320+V320+AA320+Q320</f>
        <v/>
      </c>
      <c r="AG320" s="19">
        <f>AE320/Inputs!$B$13</f>
        <v/>
      </c>
      <c r="AH320" s="35">
        <f>N320-AA320-AB320-P320</f>
        <v/>
      </c>
      <c r="AJ320" s="19">
        <f>AJ319/(1+(Inputs!$B$19)*C319)</f>
        <v/>
      </c>
      <c r="AK320" s="19">
        <f>AG320*AJ320</f>
        <v/>
      </c>
    </row>
    <row r="321" ht="13" customHeight="1" s="53">
      <c r="A321" s="3">
        <f>A320+1</f>
        <v/>
      </c>
      <c r="B321" s="37">
        <f>EDATE(B320, 1)</f>
        <v/>
      </c>
      <c r="C321" s="3">
        <f>C320</f>
        <v/>
      </c>
      <c r="F321" s="3">
        <f>K320</f>
        <v/>
      </c>
      <c r="G321" s="3">
        <f>IF(Inputs!$B$15="Fixed",G320, "Not Implemented Yet")</f>
        <v/>
      </c>
      <c r="H321" s="3">
        <f>IF(Inputs!$B$15="Fixed", IF(K320&gt;H320, -PMT(G321*C321, 360/Inputs!$D$6, Inputs!$B$13), 0), "NOT AVALABLE RN")</f>
        <v/>
      </c>
      <c r="I321" s="3">
        <f>C321*F321*G321</f>
        <v/>
      </c>
      <c r="J321" s="3">
        <f>H321-I321</f>
        <v/>
      </c>
      <c r="K321" s="3">
        <f>K320-J321</f>
        <v/>
      </c>
      <c r="N321" s="35">
        <f>AH320</f>
        <v/>
      </c>
      <c r="O321" s="19">
        <f>VLOOKUP(A321,Curves!$B$3:'Curves'!$D$15,3)/(VLOOKUP(A321,Curves!$B$3:'Curves'!$D$15,2)-(VLOOKUP(A321,Curves!$B$3:'Curves'!$D$15,1)-1))</f>
        <v/>
      </c>
      <c r="P321" s="35">
        <f>MIN(N321,(O321*Inputs!$B$35)*$N$5)</f>
        <v/>
      </c>
      <c r="Q321" s="3">
        <f>IF(ISERROR(Inputs!$B$32*OFFSET(P321,-Inputs!$B$33,0)),0,Inputs!$B$32*OFFSET(P321,-Inputs!$B$33,0))</f>
        <v/>
      </c>
      <c r="R321" s="3">
        <f>IF(ISERROR((1-Inputs!$B$32)*OFFSET(P321,-Inputs!$B$33,0)),0,(1-Inputs!$B$32)*OFFSET(P321,-Inputs!$B$33,0))</f>
        <v/>
      </c>
      <c r="S321" s="35">
        <f>N321-P321</f>
        <v/>
      </c>
      <c r="T321" s="19">
        <f>S321/Inputs!$B$13</f>
        <v/>
      </c>
      <c r="U321" s="19">
        <f>K321/$K$4</f>
        <v/>
      </c>
      <c r="V321" s="11">
        <f>-PMT(AC321*C321,Inputs!$B$20-A321+1,S321)-X321</f>
        <v/>
      </c>
      <c r="W321" s="11">
        <f>IF(A321&lt;Inputs!$B$23-Inputs!$B$24,0,IF(A321&lt;Inputs!$B$22-Inputs!$B$24,S321*AC321/12,IF(ISERROR(-PMT(AC321/12,Inputs!$B$20+1-A321-Inputs!$B$24,S321)),0,-PMT(AC321/12,Inputs!$B$20+1-A321-Inputs!$B$24,S321)+IF(A321=Inputs!$B$21-Inputs!$B$24,AC321+PMT(AC321/12,Inputs!$B$20+1-A321-Inputs!$B$24,S321)+(S321*AC321/12),0))))</f>
        <v/>
      </c>
      <c r="X321" s="3">
        <f>S321*(AC321*C321)</f>
        <v/>
      </c>
      <c r="Y321" s="11">
        <f>W321-X321</f>
        <v/>
      </c>
      <c r="Z321" s="19">
        <f>VLOOKUP(A321,Curves!$B$20:'Curves'!$D$32,3)</f>
        <v/>
      </c>
      <c r="AA321" s="35">
        <f>MIN(S321,S321*(1-(1-Z321)^(1/12)))</f>
        <v/>
      </c>
      <c r="AB321" s="3">
        <f>(N321-P321)*IFERROR((1-U321/U320),0)</f>
        <v/>
      </c>
      <c r="AC321" s="36">
        <f>Inputs!$B$16</f>
        <v/>
      </c>
      <c r="AD321" s="3">
        <f>AC321*C321*(N321-P321)</f>
        <v/>
      </c>
      <c r="AE321" s="11">
        <f>X321+Y321+AA321+Q321</f>
        <v/>
      </c>
      <c r="AF321" s="11">
        <f>X321+V321+AA321+Q321</f>
        <v/>
      </c>
      <c r="AG321" s="19">
        <f>AE321/Inputs!$B$13</f>
        <v/>
      </c>
      <c r="AH321" s="35">
        <f>N321-AA321-AB321-P321</f>
        <v/>
      </c>
      <c r="AJ321" s="19">
        <f>AJ320/(1+(Inputs!$B$19)*C320)</f>
        <v/>
      </c>
      <c r="AK321" s="19">
        <f>AG321*AJ321</f>
        <v/>
      </c>
    </row>
    <row r="322" ht="13" customHeight="1" s="53">
      <c r="A322" s="3">
        <f>A321+1</f>
        <v/>
      </c>
      <c r="B322" s="37">
        <f>EDATE(B321, 1)</f>
        <v/>
      </c>
      <c r="C322" s="3">
        <f>C321</f>
        <v/>
      </c>
      <c r="F322" s="3">
        <f>K321</f>
        <v/>
      </c>
      <c r="G322" s="3">
        <f>IF(Inputs!$B$15="Fixed",G321, "Not Implemented Yet")</f>
        <v/>
      </c>
      <c r="H322" s="3">
        <f>IF(Inputs!$B$15="Fixed", IF(K321&gt;H321, -PMT(G322*C322, 360/Inputs!$D$6, Inputs!$B$13), 0), "NOT AVALABLE RN")</f>
        <v/>
      </c>
      <c r="I322" s="3">
        <f>C322*F322*G322</f>
        <v/>
      </c>
      <c r="J322" s="3">
        <f>H322-I322</f>
        <v/>
      </c>
      <c r="K322" s="3">
        <f>K321-J322</f>
        <v/>
      </c>
      <c r="N322" s="35">
        <f>AH321</f>
        <v/>
      </c>
      <c r="O322" s="19">
        <f>VLOOKUP(A322,Curves!$B$3:'Curves'!$D$15,3)/(VLOOKUP(A322,Curves!$B$3:'Curves'!$D$15,2)-(VLOOKUP(A322,Curves!$B$3:'Curves'!$D$15,1)-1))</f>
        <v/>
      </c>
      <c r="P322" s="35">
        <f>MIN(N322,(O322*Inputs!$B$35)*$N$5)</f>
        <v/>
      </c>
      <c r="Q322" s="3">
        <f>IF(ISERROR(Inputs!$B$32*OFFSET(P322,-Inputs!$B$33,0)),0,Inputs!$B$32*OFFSET(P322,-Inputs!$B$33,0))</f>
        <v/>
      </c>
      <c r="R322" s="3">
        <f>IF(ISERROR((1-Inputs!$B$32)*OFFSET(P322,-Inputs!$B$33,0)),0,(1-Inputs!$B$32)*OFFSET(P322,-Inputs!$B$33,0))</f>
        <v/>
      </c>
      <c r="S322" s="35">
        <f>N322-P322</f>
        <v/>
      </c>
      <c r="T322" s="19">
        <f>S322/Inputs!$B$13</f>
        <v/>
      </c>
      <c r="U322" s="19">
        <f>K322/$K$4</f>
        <v/>
      </c>
      <c r="V322" s="11">
        <f>-PMT(AC322*C322,Inputs!$B$20-A322+1,S322)-X322</f>
        <v/>
      </c>
      <c r="W322" s="11">
        <f>IF(A322&lt;Inputs!$B$23-Inputs!$B$24,0,IF(A322&lt;Inputs!$B$22-Inputs!$B$24,S322*AC322/12,IF(ISERROR(-PMT(AC322/12,Inputs!$B$20+1-A322-Inputs!$B$24,S322)),0,-PMT(AC322/12,Inputs!$B$20+1-A322-Inputs!$B$24,S322)+IF(A322=Inputs!$B$21-Inputs!$B$24,AC322+PMT(AC322/12,Inputs!$B$20+1-A322-Inputs!$B$24,S322)+(S322*AC322/12),0))))</f>
        <v/>
      </c>
      <c r="X322" s="3">
        <f>S322*(AC322*C322)</f>
        <v/>
      </c>
      <c r="Y322" s="11">
        <f>W322-X322</f>
        <v/>
      </c>
      <c r="Z322" s="19">
        <f>VLOOKUP(A322,Curves!$B$20:'Curves'!$D$32,3)</f>
        <v/>
      </c>
      <c r="AA322" s="35">
        <f>MIN(S322,S322*(1-(1-Z322)^(1/12)))</f>
        <v/>
      </c>
      <c r="AB322" s="3">
        <f>(N322-P322)*IFERROR((1-U322/U321),0)</f>
        <v/>
      </c>
      <c r="AC322" s="36">
        <f>Inputs!$B$16</f>
        <v/>
      </c>
      <c r="AD322" s="3">
        <f>AC322*C322*(N322-P322)</f>
        <v/>
      </c>
      <c r="AE322" s="11">
        <f>X322+Y322+AA322+Q322</f>
        <v/>
      </c>
      <c r="AF322" s="11">
        <f>X322+V322+AA322+Q322</f>
        <v/>
      </c>
      <c r="AG322" s="19">
        <f>AE322/Inputs!$B$13</f>
        <v/>
      </c>
      <c r="AH322" s="35">
        <f>N322-AA322-AB322-P322</f>
        <v/>
      </c>
      <c r="AJ322" s="19">
        <f>AJ321/(1+(Inputs!$B$19)*C321)</f>
        <v/>
      </c>
      <c r="AK322" s="19">
        <f>AG322*AJ322</f>
        <v/>
      </c>
    </row>
    <row r="323" ht="13" customHeight="1" s="53">
      <c r="A323" s="3">
        <f>A322+1</f>
        <v/>
      </c>
      <c r="B323" s="37">
        <f>EDATE(B322, 1)</f>
        <v/>
      </c>
      <c r="C323" s="3">
        <f>C322</f>
        <v/>
      </c>
      <c r="F323" s="3">
        <f>K322</f>
        <v/>
      </c>
      <c r="G323" s="3">
        <f>IF(Inputs!$B$15="Fixed",G322, "Not Implemented Yet")</f>
        <v/>
      </c>
      <c r="H323" s="3">
        <f>IF(Inputs!$B$15="Fixed", IF(K322&gt;H322, -PMT(G323*C323, 360/Inputs!$D$6, Inputs!$B$13), 0), "NOT AVALABLE RN")</f>
        <v/>
      </c>
      <c r="I323" s="3">
        <f>C323*F323*G323</f>
        <v/>
      </c>
      <c r="J323" s="3">
        <f>H323-I323</f>
        <v/>
      </c>
      <c r="K323" s="3">
        <f>K322-J323</f>
        <v/>
      </c>
      <c r="N323" s="35">
        <f>AH322</f>
        <v/>
      </c>
      <c r="O323" s="19">
        <f>VLOOKUP(A323,Curves!$B$3:'Curves'!$D$15,3)/(VLOOKUP(A323,Curves!$B$3:'Curves'!$D$15,2)-(VLOOKUP(A323,Curves!$B$3:'Curves'!$D$15,1)-1))</f>
        <v/>
      </c>
      <c r="P323" s="35">
        <f>MIN(N323,(O323*Inputs!$B$35)*$N$5)</f>
        <v/>
      </c>
      <c r="Q323" s="3">
        <f>IF(ISERROR(Inputs!$B$32*OFFSET(P323,-Inputs!$B$33,0)),0,Inputs!$B$32*OFFSET(P323,-Inputs!$B$33,0))</f>
        <v/>
      </c>
      <c r="R323" s="3">
        <f>IF(ISERROR((1-Inputs!$B$32)*OFFSET(P323,-Inputs!$B$33,0)),0,(1-Inputs!$B$32)*OFFSET(P323,-Inputs!$B$33,0))</f>
        <v/>
      </c>
      <c r="S323" s="35">
        <f>N323-P323</f>
        <v/>
      </c>
      <c r="T323" s="19">
        <f>S323/Inputs!$B$13</f>
        <v/>
      </c>
      <c r="U323" s="19">
        <f>K323/$K$4</f>
        <v/>
      </c>
      <c r="V323" s="11">
        <f>-PMT(AC323*C323,Inputs!$B$20-A323+1,S323)-X323</f>
        <v/>
      </c>
      <c r="W323" s="11">
        <f>IF(A323&lt;Inputs!$B$23-Inputs!$B$24,0,IF(A323&lt;Inputs!$B$22-Inputs!$B$24,S323*AC323/12,IF(ISERROR(-PMT(AC323/12,Inputs!$B$20+1-A323-Inputs!$B$24,S323)),0,-PMT(AC323/12,Inputs!$B$20+1-A323-Inputs!$B$24,S323)+IF(A323=Inputs!$B$21-Inputs!$B$24,AC323+PMT(AC323/12,Inputs!$B$20+1-A323-Inputs!$B$24,S323)+(S323*AC323/12),0))))</f>
        <v/>
      </c>
      <c r="X323" s="3">
        <f>S323*(AC323*C323)</f>
        <v/>
      </c>
      <c r="Y323" s="11">
        <f>W323-X323</f>
        <v/>
      </c>
      <c r="Z323" s="19">
        <f>VLOOKUP(A323,Curves!$B$20:'Curves'!$D$32,3)</f>
        <v/>
      </c>
      <c r="AA323" s="35">
        <f>MIN(S323,S323*(1-(1-Z323)^(1/12)))</f>
        <v/>
      </c>
      <c r="AB323" s="3">
        <f>(N323-P323)*IFERROR((1-U323/U322),0)</f>
        <v/>
      </c>
      <c r="AC323" s="36">
        <f>Inputs!$B$16</f>
        <v/>
      </c>
      <c r="AD323" s="3">
        <f>AC323*C323*(N323-P323)</f>
        <v/>
      </c>
      <c r="AE323" s="11">
        <f>X323+Y323+AA323+Q323</f>
        <v/>
      </c>
      <c r="AF323" s="11">
        <f>X323+V323+AA323+Q323</f>
        <v/>
      </c>
      <c r="AG323" s="19">
        <f>AE323/Inputs!$B$13</f>
        <v/>
      </c>
      <c r="AH323" s="35">
        <f>N323-AA323-AB323-P323</f>
        <v/>
      </c>
      <c r="AJ323" s="19">
        <f>AJ322/(1+(Inputs!$B$19)*C322)</f>
        <v/>
      </c>
      <c r="AK323" s="19">
        <f>AG323*AJ323</f>
        <v/>
      </c>
    </row>
    <row r="324" ht="13" customHeight="1" s="53">
      <c r="A324" s="3">
        <f>A323+1</f>
        <v/>
      </c>
      <c r="B324" s="37">
        <f>EDATE(B323, 1)</f>
        <v/>
      </c>
      <c r="C324" s="3">
        <f>C323</f>
        <v/>
      </c>
      <c r="F324" s="3">
        <f>K323</f>
        <v/>
      </c>
      <c r="G324" s="3">
        <f>IF(Inputs!$B$15="Fixed",G323, "Not Implemented Yet")</f>
        <v/>
      </c>
      <c r="H324" s="3">
        <f>IF(Inputs!$B$15="Fixed", IF(K323&gt;H323, -PMT(G324*C324, 360/Inputs!$D$6, Inputs!$B$13), 0), "NOT AVALABLE RN")</f>
        <v/>
      </c>
      <c r="I324" s="3">
        <f>C324*F324*G324</f>
        <v/>
      </c>
      <c r="J324" s="3">
        <f>H324-I324</f>
        <v/>
      </c>
      <c r="K324" s="3">
        <f>K323-J324</f>
        <v/>
      </c>
      <c r="N324" s="35">
        <f>AH323</f>
        <v/>
      </c>
      <c r="O324" s="19">
        <f>VLOOKUP(A324,Curves!$B$3:'Curves'!$D$15,3)/(VLOOKUP(A324,Curves!$B$3:'Curves'!$D$15,2)-(VLOOKUP(A324,Curves!$B$3:'Curves'!$D$15,1)-1))</f>
        <v/>
      </c>
      <c r="P324" s="35">
        <f>MIN(N324,(O324*Inputs!$B$35)*$N$5)</f>
        <v/>
      </c>
      <c r="Q324" s="3">
        <f>IF(ISERROR(Inputs!$B$32*OFFSET(P324,-Inputs!$B$33,0)),0,Inputs!$B$32*OFFSET(P324,-Inputs!$B$33,0))</f>
        <v/>
      </c>
      <c r="R324" s="3">
        <f>IF(ISERROR((1-Inputs!$B$32)*OFFSET(P324,-Inputs!$B$33,0)),0,(1-Inputs!$B$32)*OFFSET(P324,-Inputs!$B$33,0))</f>
        <v/>
      </c>
      <c r="S324" s="35">
        <f>N324-P324</f>
        <v/>
      </c>
      <c r="T324" s="19">
        <f>S324/Inputs!$B$13</f>
        <v/>
      </c>
      <c r="U324" s="19">
        <f>K324/$K$4</f>
        <v/>
      </c>
      <c r="V324" s="11">
        <f>-PMT(AC324*C324,Inputs!$B$20-A324+1,S324)-X324</f>
        <v/>
      </c>
      <c r="W324" s="11">
        <f>IF(A324&lt;Inputs!$B$23-Inputs!$B$24,0,IF(A324&lt;Inputs!$B$22-Inputs!$B$24,S324*AC324/12,IF(ISERROR(-PMT(AC324/12,Inputs!$B$20+1-A324-Inputs!$B$24,S324)),0,-PMT(AC324/12,Inputs!$B$20+1-A324-Inputs!$B$24,S324)+IF(A324=Inputs!$B$21-Inputs!$B$24,AC324+PMT(AC324/12,Inputs!$B$20+1-A324-Inputs!$B$24,S324)+(S324*AC324/12),0))))</f>
        <v/>
      </c>
      <c r="X324" s="3">
        <f>S324*(AC324*C324)</f>
        <v/>
      </c>
      <c r="Y324" s="11">
        <f>W324-X324</f>
        <v/>
      </c>
      <c r="Z324" s="19">
        <f>VLOOKUP(A324,Curves!$B$20:'Curves'!$D$32,3)</f>
        <v/>
      </c>
      <c r="AA324" s="35">
        <f>MIN(S324,S324*(1-(1-Z324)^(1/12)))</f>
        <v/>
      </c>
      <c r="AB324" s="3">
        <f>(N324-P324)*IFERROR((1-U324/U323),0)</f>
        <v/>
      </c>
      <c r="AC324" s="36">
        <f>Inputs!$B$16</f>
        <v/>
      </c>
      <c r="AD324" s="3">
        <f>AC324*C324*(N324-P324)</f>
        <v/>
      </c>
      <c r="AE324" s="11">
        <f>X324+Y324+AA324+Q324</f>
        <v/>
      </c>
      <c r="AF324" s="11">
        <f>X324+V324+AA324+Q324</f>
        <v/>
      </c>
      <c r="AG324" s="19">
        <f>AE324/Inputs!$B$13</f>
        <v/>
      </c>
      <c r="AH324" s="35">
        <f>N324-AA324-AB324-P324</f>
        <v/>
      </c>
      <c r="AJ324" s="19">
        <f>AJ323/(1+(Inputs!$B$19)*C323)</f>
        <v/>
      </c>
      <c r="AK324" s="19">
        <f>AG324*AJ324</f>
        <v/>
      </c>
    </row>
    <row r="325" ht="13" customHeight="1" s="53">
      <c r="A325" s="3">
        <f>A324+1</f>
        <v/>
      </c>
      <c r="B325" s="37">
        <f>EDATE(B324, 1)</f>
        <v/>
      </c>
      <c r="C325" s="3">
        <f>C324</f>
        <v/>
      </c>
      <c r="F325" s="3">
        <f>K324</f>
        <v/>
      </c>
      <c r="G325" s="3">
        <f>IF(Inputs!$B$15="Fixed",G324, "Not Implemented Yet")</f>
        <v/>
      </c>
      <c r="H325" s="3">
        <f>IF(Inputs!$B$15="Fixed", IF(K324&gt;H324, -PMT(G325*C325, 360/Inputs!$D$6, Inputs!$B$13), 0), "NOT AVALABLE RN")</f>
        <v/>
      </c>
      <c r="I325" s="3">
        <f>C325*F325*G325</f>
        <v/>
      </c>
      <c r="J325" s="3">
        <f>H325-I325</f>
        <v/>
      </c>
      <c r="K325" s="3">
        <f>K324-J325</f>
        <v/>
      </c>
      <c r="N325" s="35">
        <f>AH324</f>
        <v/>
      </c>
      <c r="O325" s="19">
        <f>VLOOKUP(A325,Curves!$B$3:'Curves'!$D$15,3)/(VLOOKUP(A325,Curves!$B$3:'Curves'!$D$15,2)-(VLOOKUP(A325,Curves!$B$3:'Curves'!$D$15,1)-1))</f>
        <v/>
      </c>
      <c r="P325" s="35">
        <f>MIN(N325,(O325*Inputs!$B$35)*$N$5)</f>
        <v/>
      </c>
      <c r="Q325" s="3">
        <f>IF(ISERROR(Inputs!$B$32*OFFSET(P325,-Inputs!$B$33,0)),0,Inputs!$B$32*OFFSET(P325,-Inputs!$B$33,0))</f>
        <v/>
      </c>
      <c r="R325" s="3">
        <f>IF(ISERROR((1-Inputs!$B$32)*OFFSET(P325,-Inputs!$B$33,0)),0,(1-Inputs!$B$32)*OFFSET(P325,-Inputs!$B$33,0))</f>
        <v/>
      </c>
      <c r="S325" s="35">
        <f>N325-P325</f>
        <v/>
      </c>
      <c r="T325" s="19">
        <f>S325/Inputs!$B$13</f>
        <v/>
      </c>
      <c r="U325" s="19">
        <f>K325/$K$4</f>
        <v/>
      </c>
      <c r="V325" s="11">
        <f>-PMT(AC325*C325,Inputs!$B$20-A325+1,S325)-X325</f>
        <v/>
      </c>
      <c r="W325" s="11">
        <f>IF(A325&lt;Inputs!$B$23-Inputs!$B$24,0,IF(A325&lt;Inputs!$B$22-Inputs!$B$24,S325*AC325/12,IF(ISERROR(-PMT(AC325/12,Inputs!$B$20+1-A325-Inputs!$B$24,S325)),0,-PMT(AC325/12,Inputs!$B$20+1-A325-Inputs!$B$24,S325)+IF(A325=Inputs!$B$21-Inputs!$B$24,AC325+PMT(AC325/12,Inputs!$B$20+1-A325-Inputs!$B$24,S325)+(S325*AC325/12),0))))</f>
        <v/>
      </c>
      <c r="X325" s="3">
        <f>S325*(AC325*C325)</f>
        <v/>
      </c>
      <c r="Y325" s="11">
        <f>W325-X325</f>
        <v/>
      </c>
      <c r="Z325" s="19">
        <f>VLOOKUP(A325,Curves!$B$20:'Curves'!$D$32,3)</f>
        <v/>
      </c>
      <c r="AA325" s="35">
        <f>MIN(S325,S325*(1-(1-Z325)^(1/12)))</f>
        <v/>
      </c>
      <c r="AB325" s="3">
        <f>(N325-P325)*IFERROR((1-U325/U324),0)</f>
        <v/>
      </c>
      <c r="AC325" s="36">
        <f>Inputs!$B$16</f>
        <v/>
      </c>
      <c r="AD325" s="3">
        <f>AC325*C325*(N325-P325)</f>
        <v/>
      </c>
      <c r="AE325" s="11">
        <f>X325+Y325+AA325+Q325</f>
        <v/>
      </c>
      <c r="AF325" s="11">
        <f>X325+V325+AA325+Q325</f>
        <v/>
      </c>
      <c r="AG325" s="19">
        <f>AE325/Inputs!$B$13</f>
        <v/>
      </c>
      <c r="AH325" s="35">
        <f>N325-AA325-AB325-P325</f>
        <v/>
      </c>
      <c r="AJ325" s="19">
        <f>AJ324/(1+(Inputs!$B$19)*C324)</f>
        <v/>
      </c>
      <c r="AK325" s="19">
        <f>AG325*AJ325</f>
        <v/>
      </c>
    </row>
    <row r="326" ht="13" customHeight="1" s="53">
      <c r="A326" s="3">
        <f>A325+1</f>
        <v/>
      </c>
      <c r="B326" s="37">
        <f>EDATE(B325, 1)</f>
        <v/>
      </c>
      <c r="C326" s="3">
        <f>C325</f>
        <v/>
      </c>
      <c r="F326" s="3">
        <f>K325</f>
        <v/>
      </c>
      <c r="G326" s="3">
        <f>IF(Inputs!$B$15="Fixed",G325, "Not Implemented Yet")</f>
        <v/>
      </c>
      <c r="H326" s="3">
        <f>IF(Inputs!$B$15="Fixed", IF(K325&gt;H325, -PMT(G326*C326, 360/Inputs!$D$6, Inputs!$B$13), 0), "NOT AVALABLE RN")</f>
        <v/>
      </c>
      <c r="I326" s="3">
        <f>C326*F326*G326</f>
        <v/>
      </c>
      <c r="J326" s="3">
        <f>H326-I326</f>
        <v/>
      </c>
      <c r="K326" s="3">
        <f>K325-J326</f>
        <v/>
      </c>
      <c r="N326" s="35">
        <f>AH325</f>
        <v/>
      </c>
      <c r="O326" s="19">
        <f>VLOOKUP(A326,Curves!$B$3:'Curves'!$D$15,3)/(VLOOKUP(A326,Curves!$B$3:'Curves'!$D$15,2)-(VLOOKUP(A326,Curves!$B$3:'Curves'!$D$15,1)-1))</f>
        <v/>
      </c>
      <c r="P326" s="35">
        <f>MIN(N326,(O326*Inputs!$B$35)*$N$5)</f>
        <v/>
      </c>
      <c r="Q326" s="3">
        <f>IF(ISERROR(Inputs!$B$32*OFFSET(P326,-Inputs!$B$33,0)),0,Inputs!$B$32*OFFSET(P326,-Inputs!$B$33,0))</f>
        <v/>
      </c>
      <c r="R326" s="3">
        <f>IF(ISERROR((1-Inputs!$B$32)*OFFSET(P326,-Inputs!$B$33,0)),0,(1-Inputs!$B$32)*OFFSET(P326,-Inputs!$B$33,0))</f>
        <v/>
      </c>
      <c r="S326" s="35">
        <f>N326-P326</f>
        <v/>
      </c>
      <c r="T326" s="19">
        <f>S326/Inputs!$B$13</f>
        <v/>
      </c>
      <c r="U326" s="19">
        <f>K326/$K$4</f>
        <v/>
      </c>
      <c r="V326" s="11">
        <f>-PMT(AC326*C326,Inputs!$B$20-A326+1,S326)-X326</f>
        <v/>
      </c>
      <c r="W326" s="11">
        <f>IF(A326&lt;Inputs!$B$23-Inputs!$B$24,0,IF(A326&lt;Inputs!$B$22-Inputs!$B$24,S326*AC326/12,IF(ISERROR(-PMT(AC326/12,Inputs!$B$20+1-A326-Inputs!$B$24,S326)),0,-PMT(AC326/12,Inputs!$B$20+1-A326-Inputs!$B$24,S326)+IF(A326=Inputs!$B$21-Inputs!$B$24,AC326+PMT(AC326/12,Inputs!$B$20+1-A326-Inputs!$B$24,S326)+(S326*AC326/12),0))))</f>
        <v/>
      </c>
      <c r="X326" s="3">
        <f>S326*(AC326*C326)</f>
        <v/>
      </c>
      <c r="Y326" s="11">
        <f>W326-X326</f>
        <v/>
      </c>
      <c r="Z326" s="19">
        <f>VLOOKUP(A326,Curves!$B$20:'Curves'!$D$32,3)</f>
        <v/>
      </c>
      <c r="AA326" s="35">
        <f>MIN(S326,S326*(1-(1-Z326)^(1/12)))</f>
        <v/>
      </c>
      <c r="AB326" s="3">
        <f>(N326-P326)*IFERROR((1-U326/U325),0)</f>
        <v/>
      </c>
      <c r="AC326" s="36">
        <f>Inputs!$B$16</f>
        <v/>
      </c>
      <c r="AD326" s="3">
        <f>AC326*C326*(N326-P326)</f>
        <v/>
      </c>
      <c r="AE326" s="11">
        <f>X326+Y326+AA326+Q326</f>
        <v/>
      </c>
      <c r="AF326" s="11">
        <f>X326+V326+AA326+Q326</f>
        <v/>
      </c>
      <c r="AG326" s="19">
        <f>AE326/Inputs!$B$13</f>
        <v/>
      </c>
      <c r="AH326" s="35">
        <f>N326-AA326-AB326-P326</f>
        <v/>
      </c>
      <c r="AJ326" s="19">
        <f>AJ325/(1+(Inputs!$B$19)*C325)</f>
        <v/>
      </c>
      <c r="AK326" s="19">
        <f>AG326*AJ326</f>
        <v/>
      </c>
    </row>
    <row r="327" ht="13" customHeight="1" s="53">
      <c r="A327" s="3">
        <f>A326+1</f>
        <v/>
      </c>
      <c r="B327" s="37">
        <f>EDATE(B326, 1)</f>
        <v/>
      </c>
      <c r="C327" s="3">
        <f>C326</f>
        <v/>
      </c>
      <c r="F327" s="3">
        <f>K326</f>
        <v/>
      </c>
      <c r="G327" s="3">
        <f>IF(Inputs!$B$15="Fixed",G326, "Not Implemented Yet")</f>
        <v/>
      </c>
      <c r="H327" s="3">
        <f>IF(Inputs!$B$15="Fixed", IF(K326&gt;H326, -PMT(G327*C327, 360/Inputs!$D$6, Inputs!$B$13), 0), "NOT AVALABLE RN")</f>
        <v/>
      </c>
      <c r="I327" s="3">
        <f>C327*F327*G327</f>
        <v/>
      </c>
      <c r="J327" s="3">
        <f>H327-I327</f>
        <v/>
      </c>
      <c r="K327" s="3">
        <f>K326-J327</f>
        <v/>
      </c>
      <c r="N327" s="35">
        <f>AH326</f>
        <v/>
      </c>
      <c r="O327" s="19">
        <f>VLOOKUP(A327,Curves!$B$3:'Curves'!$D$15,3)/(VLOOKUP(A327,Curves!$B$3:'Curves'!$D$15,2)-(VLOOKUP(A327,Curves!$B$3:'Curves'!$D$15,1)-1))</f>
        <v/>
      </c>
      <c r="P327" s="35">
        <f>MIN(N327,(O327*Inputs!$B$35)*$N$5)</f>
        <v/>
      </c>
      <c r="Q327" s="3">
        <f>IF(ISERROR(Inputs!$B$32*OFFSET(P327,-Inputs!$B$33,0)),0,Inputs!$B$32*OFFSET(P327,-Inputs!$B$33,0))</f>
        <v/>
      </c>
      <c r="R327" s="3">
        <f>IF(ISERROR((1-Inputs!$B$32)*OFFSET(P327,-Inputs!$B$33,0)),0,(1-Inputs!$B$32)*OFFSET(P327,-Inputs!$B$33,0))</f>
        <v/>
      </c>
      <c r="S327" s="35">
        <f>N327-P327</f>
        <v/>
      </c>
      <c r="T327" s="19">
        <f>S327/Inputs!$B$13</f>
        <v/>
      </c>
      <c r="U327" s="19">
        <f>K327/$K$4</f>
        <v/>
      </c>
      <c r="V327" s="11">
        <f>-PMT(AC327*C327,Inputs!$B$20-A327+1,S327)-X327</f>
        <v/>
      </c>
      <c r="W327" s="11">
        <f>IF(A327&lt;Inputs!$B$23-Inputs!$B$24,0,IF(A327&lt;Inputs!$B$22-Inputs!$B$24,S327*AC327/12,IF(ISERROR(-PMT(AC327/12,Inputs!$B$20+1-A327-Inputs!$B$24,S327)),0,-PMT(AC327/12,Inputs!$B$20+1-A327-Inputs!$B$24,S327)+IF(A327=Inputs!$B$21-Inputs!$B$24,AC327+PMT(AC327/12,Inputs!$B$20+1-A327-Inputs!$B$24,S327)+(S327*AC327/12),0))))</f>
        <v/>
      </c>
      <c r="X327" s="3">
        <f>S327*(AC327*C327)</f>
        <v/>
      </c>
      <c r="Y327" s="11">
        <f>W327-X327</f>
        <v/>
      </c>
      <c r="Z327" s="19">
        <f>VLOOKUP(A327,Curves!$B$20:'Curves'!$D$32,3)</f>
        <v/>
      </c>
      <c r="AA327" s="35">
        <f>MIN(S327,S327*(1-(1-Z327)^(1/12)))</f>
        <v/>
      </c>
      <c r="AB327" s="3">
        <f>(N327-P327)*IFERROR((1-U327/U326),0)</f>
        <v/>
      </c>
      <c r="AC327" s="36">
        <f>Inputs!$B$16</f>
        <v/>
      </c>
      <c r="AD327" s="3">
        <f>AC327*C327*(N327-P327)</f>
        <v/>
      </c>
      <c r="AE327" s="11">
        <f>X327+Y327+AA327+Q327</f>
        <v/>
      </c>
      <c r="AF327" s="11">
        <f>X327+V327+AA327+Q327</f>
        <v/>
      </c>
      <c r="AG327" s="19">
        <f>AE327/Inputs!$B$13</f>
        <v/>
      </c>
      <c r="AH327" s="35">
        <f>N327-AA327-AB327-P327</f>
        <v/>
      </c>
      <c r="AJ327" s="19">
        <f>AJ326/(1+(Inputs!$B$19)*C326)</f>
        <v/>
      </c>
      <c r="AK327" s="19">
        <f>AG327*AJ327</f>
        <v/>
      </c>
    </row>
    <row r="328" ht="13" customHeight="1" s="53">
      <c r="A328" s="3">
        <f>A327+1</f>
        <v/>
      </c>
      <c r="B328" s="37">
        <f>EDATE(B327, 1)</f>
        <v/>
      </c>
      <c r="C328" s="3">
        <f>C327</f>
        <v/>
      </c>
      <c r="F328" s="3">
        <f>K327</f>
        <v/>
      </c>
      <c r="G328" s="3">
        <f>IF(Inputs!$B$15="Fixed",G327, "Not Implemented Yet")</f>
        <v/>
      </c>
      <c r="H328" s="3">
        <f>IF(Inputs!$B$15="Fixed", IF(K327&gt;H327, -PMT(G328*C328, 360/Inputs!$D$6, Inputs!$B$13), 0), "NOT AVALABLE RN")</f>
        <v/>
      </c>
      <c r="I328" s="3">
        <f>C328*F328*G328</f>
        <v/>
      </c>
      <c r="J328" s="3">
        <f>H328-I328</f>
        <v/>
      </c>
      <c r="K328" s="3">
        <f>K327-J328</f>
        <v/>
      </c>
      <c r="N328" s="35">
        <f>AH327</f>
        <v/>
      </c>
      <c r="O328" s="19">
        <f>VLOOKUP(A328,Curves!$B$3:'Curves'!$D$15,3)/(VLOOKUP(A328,Curves!$B$3:'Curves'!$D$15,2)-(VLOOKUP(A328,Curves!$B$3:'Curves'!$D$15,1)-1))</f>
        <v/>
      </c>
      <c r="P328" s="35">
        <f>MIN(N328,(O328*Inputs!$B$35)*$N$5)</f>
        <v/>
      </c>
      <c r="Q328" s="3">
        <f>IF(ISERROR(Inputs!$B$32*OFFSET(P328,-Inputs!$B$33,0)),0,Inputs!$B$32*OFFSET(P328,-Inputs!$B$33,0))</f>
        <v/>
      </c>
      <c r="R328" s="3">
        <f>IF(ISERROR((1-Inputs!$B$32)*OFFSET(P328,-Inputs!$B$33,0)),0,(1-Inputs!$B$32)*OFFSET(P328,-Inputs!$B$33,0))</f>
        <v/>
      </c>
      <c r="S328" s="35">
        <f>N328-P328</f>
        <v/>
      </c>
      <c r="T328" s="19">
        <f>S328/Inputs!$B$13</f>
        <v/>
      </c>
      <c r="U328" s="19">
        <f>K328/$K$4</f>
        <v/>
      </c>
      <c r="V328" s="11">
        <f>-PMT(AC328*C328,Inputs!$B$20-A328+1,S328)-X328</f>
        <v/>
      </c>
      <c r="W328" s="11">
        <f>IF(A328&lt;Inputs!$B$23-Inputs!$B$24,0,IF(A328&lt;Inputs!$B$22-Inputs!$B$24,S328*AC328/12,IF(ISERROR(-PMT(AC328/12,Inputs!$B$20+1-A328-Inputs!$B$24,S328)),0,-PMT(AC328/12,Inputs!$B$20+1-A328-Inputs!$B$24,S328)+IF(A328=Inputs!$B$21-Inputs!$B$24,AC328+PMT(AC328/12,Inputs!$B$20+1-A328-Inputs!$B$24,S328)+(S328*AC328/12),0))))</f>
        <v/>
      </c>
      <c r="X328" s="3">
        <f>S328*(AC328*C328)</f>
        <v/>
      </c>
      <c r="Y328" s="11">
        <f>W328-X328</f>
        <v/>
      </c>
      <c r="Z328" s="19">
        <f>VLOOKUP(A328,Curves!$B$20:'Curves'!$D$32,3)</f>
        <v/>
      </c>
      <c r="AA328" s="35">
        <f>MIN(S328,S328*(1-(1-Z328)^(1/12)))</f>
        <v/>
      </c>
      <c r="AB328" s="3">
        <f>(N328-P328)*IFERROR((1-U328/U327),0)</f>
        <v/>
      </c>
      <c r="AC328" s="36">
        <f>Inputs!$B$16</f>
        <v/>
      </c>
      <c r="AD328" s="3">
        <f>AC328*C328*(N328-P328)</f>
        <v/>
      </c>
      <c r="AE328" s="11">
        <f>X328+Y328+AA328+Q328</f>
        <v/>
      </c>
      <c r="AF328" s="11">
        <f>X328+V328+AA328+Q328</f>
        <v/>
      </c>
      <c r="AG328" s="19">
        <f>AE328/Inputs!$B$13</f>
        <v/>
      </c>
      <c r="AH328" s="35">
        <f>N328-AA328-AB328-P328</f>
        <v/>
      </c>
      <c r="AJ328" s="19">
        <f>AJ327/(1+(Inputs!$B$19)*C327)</f>
        <v/>
      </c>
      <c r="AK328" s="19">
        <f>AG328*AJ328</f>
        <v/>
      </c>
    </row>
    <row r="329" ht="13" customHeight="1" s="53">
      <c r="A329" s="3">
        <f>A328+1</f>
        <v/>
      </c>
      <c r="B329" s="37">
        <f>EDATE(B328, 1)</f>
        <v/>
      </c>
      <c r="C329" s="3">
        <f>C328</f>
        <v/>
      </c>
      <c r="F329" s="3">
        <f>K328</f>
        <v/>
      </c>
      <c r="G329" s="3">
        <f>IF(Inputs!$B$15="Fixed",G328, "Not Implemented Yet")</f>
        <v/>
      </c>
      <c r="H329" s="3">
        <f>IF(Inputs!$B$15="Fixed", IF(K328&gt;H328, -PMT(G329*C329, 360/Inputs!$D$6, Inputs!$B$13), 0), "NOT AVALABLE RN")</f>
        <v/>
      </c>
      <c r="I329" s="3">
        <f>C329*F329*G329</f>
        <v/>
      </c>
      <c r="J329" s="3">
        <f>H329-I329</f>
        <v/>
      </c>
      <c r="K329" s="3">
        <f>K328-J329</f>
        <v/>
      </c>
      <c r="N329" s="35">
        <f>AH328</f>
        <v/>
      </c>
      <c r="O329" s="19">
        <f>VLOOKUP(A329,Curves!$B$3:'Curves'!$D$15,3)/(VLOOKUP(A329,Curves!$B$3:'Curves'!$D$15,2)-(VLOOKUP(A329,Curves!$B$3:'Curves'!$D$15,1)-1))</f>
        <v/>
      </c>
      <c r="P329" s="35">
        <f>MIN(N329,(O329*Inputs!$B$35)*$N$5)</f>
        <v/>
      </c>
      <c r="Q329" s="3">
        <f>IF(ISERROR(Inputs!$B$32*OFFSET(P329,-Inputs!$B$33,0)),0,Inputs!$B$32*OFFSET(P329,-Inputs!$B$33,0))</f>
        <v/>
      </c>
      <c r="R329" s="3">
        <f>IF(ISERROR((1-Inputs!$B$32)*OFFSET(P329,-Inputs!$B$33,0)),0,(1-Inputs!$B$32)*OFFSET(P329,-Inputs!$B$33,0))</f>
        <v/>
      </c>
      <c r="S329" s="35">
        <f>N329-P329</f>
        <v/>
      </c>
      <c r="T329" s="19">
        <f>S329/Inputs!$B$13</f>
        <v/>
      </c>
      <c r="U329" s="19">
        <f>K329/$K$4</f>
        <v/>
      </c>
      <c r="V329" s="11">
        <f>-PMT(AC329*C329,Inputs!$B$20-A329+1,S329)-X329</f>
        <v/>
      </c>
      <c r="W329" s="11">
        <f>IF(A329&lt;Inputs!$B$23-Inputs!$B$24,0,IF(A329&lt;Inputs!$B$22-Inputs!$B$24,S329*AC329/12,IF(ISERROR(-PMT(AC329/12,Inputs!$B$20+1-A329-Inputs!$B$24,S329)),0,-PMT(AC329/12,Inputs!$B$20+1-A329-Inputs!$B$24,S329)+IF(A329=Inputs!$B$21-Inputs!$B$24,AC329+PMT(AC329/12,Inputs!$B$20+1-A329-Inputs!$B$24,S329)+(S329*AC329/12),0))))</f>
        <v/>
      </c>
      <c r="X329" s="3">
        <f>S329*(AC329*C329)</f>
        <v/>
      </c>
      <c r="Y329" s="11">
        <f>W329-X329</f>
        <v/>
      </c>
      <c r="Z329" s="19">
        <f>VLOOKUP(A329,Curves!$B$20:'Curves'!$D$32,3)</f>
        <v/>
      </c>
      <c r="AA329" s="35">
        <f>MIN(S329,S329*(1-(1-Z329)^(1/12)))</f>
        <v/>
      </c>
      <c r="AB329" s="3">
        <f>(N329-P329)*IFERROR((1-U329/U328),0)</f>
        <v/>
      </c>
      <c r="AC329" s="36">
        <f>Inputs!$B$16</f>
        <v/>
      </c>
      <c r="AD329" s="3">
        <f>AC329*C329*(N329-P329)</f>
        <v/>
      </c>
      <c r="AE329" s="11">
        <f>X329+Y329+AA329+Q329</f>
        <v/>
      </c>
      <c r="AF329" s="11">
        <f>X329+V329+AA329+Q329</f>
        <v/>
      </c>
      <c r="AG329" s="19">
        <f>AE329/Inputs!$B$13</f>
        <v/>
      </c>
      <c r="AH329" s="35">
        <f>N329-AA329-AB329-P329</f>
        <v/>
      </c>
      <c r="AJ329" s="19">
        <f>AJ328/(1+(Inputs!$B$19)*C328)</f>
        <v/>
      </c>
      <c r="AK329" s="19">
        <f>AG329*AJ329</f>
        <v/>
      </c>
    </row>
    <row r="330" ht="13" customHeight="1" s="53">
      <c r="A330" s="3">
        <f>A329+1</f>
        <v/>
      </c>
      <c r="B330" s="37">
        <f>EDATE(B329, 1)</f>
        <v/>
      </c>
      <c r="C330" s="3">
        <f>C329</f>
        <v/>
      </c>
      <c r="F330" s="3">
        <f>K329</f>
        <v/>
      </c>
      <c r="G330" s="3">
        <f>IF(Inputs!$B$15="Fixed",G329, "Not Implemented Yet")</f>
        <v/>
      </c>
      <c r="H330" s="3">
        <f>IF(Inputs!$B$15="Fixed", IF(K329&gt;H329, -PMT(G330*C330, 360/Inputs!$D$6, Inputs!$B$13), 0), "NOT AVALABLE RN")</f>
        <v/>
      </c>
      <c r="I330" s="3">
        <f>C330*F330*G330</f>
        <v/>
      </c>
      <c r="J330" s="3">
        <f>H330-I330</f>
        <v/>
      </c>
      <c r="K330" s="3">
        <f>K329-J330</f>
        <v/>
      </c>
      <c r="N330" s="35">
        <f>AH329</f>
        <v/>
      </c>
      <c r="O330" s="19">
        <f>VLOOKUP(A330,Curves!$B$3:'Curves'!$D$15,3)/(VLOOKUP(A330,Curves!$B$3:'Curves'!$D$15,2)-(VLOOKUP(A330,Curves!$B$3:'Curves'!$D$15,1)-1))</f>
        <v/>
      </c>
      <c r="P330" s="35">
        <f>MIN(N330,(O330*Inputs!$B$35)*$N$5)</f>
        <v/>
      </c>
      <c r="Q330" s="3">
        <f>IF(ISERROR(Inputs!$B$32*OFFSET(P330,-Inputs!$B$33,0)),0,Inputs!$B$32*OFFSET(P330,-Inputs!$B$33,0))</f>
        <v/>
      </c>
      <c r="R330" s="3">
        <f>IF(ISERROR((1-Inputs!$B$32)*OFFSET(P330,-Inputs!$B$33,0)),0,(1-Inputs!$B$32)*OFFSET(P330,-Inputs!$B$33,0))</f>
        <v/>
      </c>
      <c r="S330" s="35">
        <f>N330-P330</f>
        <v/>
      </c>
      <c r="T330" s="19">
        <f>S330/Inputs!$B$13</f>
        <v/>
      </c>
      <c r="U330" s="19">
        <f>K330/$K$4</f>
        <v/>
      </c>
      <c r="V330" s="11">
        <f>-PMT(AC330*C330,Inputs!$B$20-A330+1,S330)-X330</f>
        <v/>
      </c>
      <c r="W330" s="11">
        <f>IF(A330&lt;Inputs!$B$23-Inputs!$B$24,0,IF(A330&lt;Inputs!$B$22-Inputs!$B$24,S330*AC330/12,IF(ISERROR(-PMT(AC330/12,Inputs!$B$20+1-A330-Inputs!$B$24,S330)),0,-PMT(AC330/12,Inputs!$B$20+1-A330-Inputs!$B$24,S330)+IF(A330=Inputs!$B$21-Inputs!$B$24,AC330+PMT(AC330/12,Inputs!$B$20+1-A330-Inputs!$B$24,S330)+(S330*AC330/12),0))))</f>
        <v/>
      </c>
      <c r="X330" s="3">
        <f>S330*(AC330*C330)</f>
        <v/>
      </c>
      <c r="Y330" s="11">
        <f>W330-X330</f>
        <v/>
      </c>
      <c r="Z330" s="19">
        <f>VLOOKUP(A330,Curves!$B$20:'Curves'!$D$32,3)</f>
        <v/>
      </c>
      <c r="AA330" s="35">
        <f>MIN(S330,S330*(1-(1-Z330)^(1/12)))</f>
        <v/>
      </c>
      <c r="AB330" s="3">
        <f>(N330-P330)*IFERROR((1-U330/U329),0)</f>
        <v/>
      </c>
      <c r="AC330" s="36">
        <f>Inputs!$B$16</f>
        <v/>
      </c>
      <c r="AD330" s="3">
        <f>AC330*C330*(N330-P330)</f>
        <v/>
      </c>
      <c r="AE330" s="11">
        <f>X330+Y330+AA330+Q330</f>
        <v/>
      </c>
      <c r="AF330" s="11">
        <f>X330+V330+AA330+Q330</f>
        <v/>
      </c>
      <c r="AG330" s="19">
        <f>AE330/Inputs!$B$13</f>
        <v/>
      </c>
      <c r="AH330" s="35">
        <f>N330-AA330-AB330-P330</f>
        <v/>
      </c>
      <c r="AJ330" s="19">
        <f>AJ329/(1+(Inputs!$B$19)*C329)</f>
        <v/>
      </c>
      <c r="AK330" s="19">
        <f>AG330*AJ330</f>
        <v/>
      </c>
    </row>
    <row r="331" ht="13" customHeight="1" s="53">
      <c r="A331" s="3">
        <f>A330+1</f>
        <v/>
      </c>
      <c r="B331" s="37">
        <f>EDATE(B330, 1)</f>
        <v/>
      </c>
      <c r="C331" s="3">
        <f>C330</f>
        <v/>
      </c>
      <c r="F331" s="3">
        <f>K330</f>
        <v/>
      </c>
      <c r="G331" s="3">
        <f>IF(Inputs!$B$15="Fixed",G330, "Not Implemented Yet")</f>
        <v/>
      </c>
      <c r="H331" s="3">
        <f>IF(Inputs!$B$15="Fixed", IF(K330&gt;H330, -PMT(G331*C331, 360/Inputs!$D$6, Inputs!$B$13), 0), "NOT AVALABLE RN")</f>
        <v/>
      </c>
      <c r="I331" s="3">
        <f>C331*F331*G331</f>
        <v/>
      </c>
      <c r="J331" s="3">
        <f>H331-I331</f>
        <v/>
      </c>
      <c r="K331" s="3">
        <f>K330-J331</f>
        <v/>
      </c>
      <c r="N331" s="35">
        <f>AH330</f>
        <v/>
      </c>
      <c r="O331" s="19">
        <f>VLOOKUP(A331,Curves!$B$3:'Curves'!$D$15,3)/(VLOOKUP(A331,Curves!$B$3:'Curves'!$D$15,2)-(VLOOKUP(A331,Curves!$B$3:'Curves'!$D$15,1)-1))</f>
        <v/>
      </c>
      <c r="P331" s="35">
        <f>MIN(N331,(O331*Inputs!$B$35)*$N$5)</f>
        <v/>
      </c>
      <c r="Q331" s="3">
        <f>IF(ISERROR(Inputs!$B$32*OFFSET(P331,-Inputs!$B$33,0)),0,Inputs!$B$32*OFFSET(P331,-Inputs!$B$33,0))</f>
        <v/>
      </c>
      <c r="R331" s="3">
        <f>IF(ISERROR((1-Inputs!$B$32)*OFFSET(P331,-Inputs!$B$33,0)),0,(1-Inputs!$B$32)*OFFSET(P331,-Inputs!$B$33,0))</f>
        <v/>
      </c>
      <c r="S331" s="35">
        <f>N331-P331</f>
        <v/>
      </c>
      <c r="T331" s="19">
        <f>S331/Inputs!$B$13</f>
        <v/>
      </c>
      <c r="U331" s="19">
        <f>K331/$K$4</f>
        <v/>
      </c>
      <c r="V331" s="11">
        <f>-PMT(AC331*C331,Inputs!$B$20-A331+1,S331)-X331</f>
        <v/>
      </c>
      <c r="W331" s="11">
        <f>IF(A331&lt;Inputs!$B$23-Inputs!$B$24,0,IF(A331&lt;Inputs!$B$22-Inputs!$B$24,S331*AC331/12,IF(ISERROR(-PMT(AC331/12,Inputs!$B$20+1-A331-Inputs!$B$24,S331)),0,-PMT(AC331/12,Inputs!$B$20+1-A331-Inputs!$B$24,S331)+IF(A331=Inputs!$B$21-Inputs!$B$24,AC331+PMT(AC331/12,Inputs!$B$20+1-A331-Inputs!$B$24,S331)+(S331*AC331/12),0))))</f>
        <v/>
      </c>
      <c r="X331" s="3">
        <f>S331*(AC331*C331)</f>
        <v/>
      </c>
      <c r="Y331" s="11">
        <f>W331-X331</f>
        <v/>
      </c>
      <c r="Z331" s="19">
        <f>VLOOKUP(A331,Curves!$B$20:'Curves'!$D$32,3)</f>
        <v/>
      </c>
      <c r="AA331" s="35">
        <f>MIN(S331,S331*(1-(1-Z331)^(1/12)))</f>
        <v/>
      </c>
      <c r="AB331" s="3">
        <f>(N331-P331)*IFERROR((1-U331/U330),0)</f>
        <v/>
      </c>
      <c r="AC331" s="36">
        <f>Inputs!$B$16</f>
        <v/>
      </c>
      <c r="AD331" s="3">
        <f>AC331*C331*(N331-P331)</f>
        <v/>
      </c>
      <c r="AE331" s="11">
        <f>X331+Y331+AA331+Q331</f>
        <v/>
      </c>
      <c r="AF331" s="11">
        <f>X331+V331+AA331+Q331</f>
        <v/>
      </c>
      <c r="AG331" s="19">
        <f>AE331/Inputs!$B$13</f>
        <v/>
      </c>
      <c r="AH331" s="35">
        <f>N331-AA331-AB331-P331</f>
        <v/>
      </c>
      <c r="AJ331" s="19">
        <f>AJ330/(1+(Inputs!$B$19)*C330)</f>
        <v/>
      </c>
      <c r="AK331" s="19">
        <f>AG331*AJ331</f>
        <v/>
      </c>
    </row>
    <row r="332" ht="13" customHeight="1" s="53">
      <c r="A332" s="3">
        <f>A331+1</f>
        <v/>
      </c>
      <c r="B332" s="37">
        <f>EDATE(B331, 1)</f>
        <v/>
      </c>
      <c r="C332" s="3">
        <f>C331</f>
        <v/>
      </c>
      <c r="F332" s="3">
        <f>K331</f>
        <v/>
      </c>
      <c r="G332" s="3">
        <f>IF(Inputs!$B$15="Fixed",G331, "Not Implemented Yet")</f>
        <v/>
      </c>
      <c r="H332" s="3">
        <f>IF(Inputs!$B$15="Fixed", IF(K331&gt;H331, -PMT(G332*C332, 360/Inputs!$D$6, Inputs!$B$13), 0), "NOT AVALABLE RN")</f>
        <v/>
      </c>
      <c r="I332" s="3">
        <f>C332*F332*G332</f>
        <v/>
      </c>
      <c r="J332" s="3">
        <f>H332-I332</f>
        <v/>
      </c>
      <c r="K332" s="3">
        <f>K331-J332</f>
        <v/>
      </c>
      <c r="N332" s="35">
        <f>AH331</f>
        <v/>
      </c>
      <c r="O332" s="19">
        <f>VLOOKUP(A332,Curves!$B$3:'Curves'!$D$15,3)/(VLOOKUP(A332,Curves!$B$3:'Curves'!$D$15,2)-(VLOOKUP(A332,Curves!$B$3:'Curves'!$D$15,1)-1))</f>
        <v/>
      </c>
      <c r="P332" s="35">
        <f>MIN(N332,(O332*Inputs!$B$35)*$N$5)</f>
        <v/>
      </c>
      <c r="Q332" s="3">
        <f>IF(ISERROR(Inputs!$B$32*OFFSET(P332,-Inputs!$B$33,0)),0,Inputs!$B$32*OFFSET(P332,-Inputs!$B$33,0))</f>
        <v/>
      </c>
      <c r="R332" s="3">
        <f>IF(ISERROR((1-Inputs!$B$32)*OFFSET(P332,-Inputs!$B$33,0)),0,(1-Inputs!$B$32)*OFFSET(P332,-Inputs!$B$33,0))</f>
        <v/>
      </c>
      <c r="S332" s="35">
        <f>N332-P332</f>
        <v/>
      </c>
      <c r="T332" s="19">
        <f>S332/Inputs!$B$13</f>
        <v/>
      </c>
      <c r="U332" s="19">
        <f>K332/$K$4</f>
        <v/>
      </c>
      <c r="V332" s="11">
        <f>-PMT(AC332*C332,Inputs!$B$20-A332+1,S332)-X332</f>
        <v/>
      </c>
      <c r="W332" s="11">
        <f>IF(A332&lt;Inputs!$B$23-Inputs!$B$24,0,IF(A332&lt;Inputs!$B$22-Inputs!$B$24,S332*AC332/12,IF(ISERROR(-PMT(AC332/12,Inputs!$B$20+1-A332-Inputs!$B$24,S332)),0,-PMT(AC332/12,Inputs!$B$20+1-A332-Inputs!$B$24,S332)+IF(A332=Inputs!$B$21-Inputs!$B$24,AC332+PMT(AC332/12,Inputs!$B$20+1-A332-Inputs!$B$24,S332)+(S332*AC332/12),0))))</f>
        <v/>
      </c>
      <c r="X332" s="3">
        <f>S332*(AC332*C332)</f>
        <v/>
      </c>
      <c r="Y332" s="11">
        <f>W332-X332</f>
        <v/>
      </c>
      <c r="Z332" s="19">
        <f>VLOOKUP(A332,Curves!$B$20:'Curves'!$D$32,3)</f>
        <v/>
      </c>
      <c r="AA332" s="35">
        <f>MIN(S332,S332*(1-(1-Z332)^(1/12)))</f>
        <v/>
      </c>
      <c r="AB332" s="3">
        <f>(N332-P332)*IFERROR((1-U332/U331),0)</f>
        <v/>
      </c>
      <c r="AC332" s="36">
        <f>Inputs!$B$16</f>
        <v/>
      </c>
      <c r="AD332" s="3">
        <f>AC332*C332*(N332-P332)</f>
        <v/>
      </c>
      <c r="AE332" s="11">
        <f>X332+Y332+AA332+Q332</f>
        <v/>
      </c>
      <c r="AF332" s="11">
        <f>X332+V332+AA332+Q332</f>
        <v/>
      </c>
      <c r="AG332" s="19">
        <f>AE332/Inputs!$B$13</f>
        <v/>
      </c>
      <c r="AH332" s="35">
        <f>N332-AA332-AB332-P332</f>
        <v/>
      </c>
      <c r="AJ332" s="19">
        <f>AJ331/(1+(Inputs!$B$19)*C331)</f>
        <v/>
      </c>
      <c r="AK332" s="19">
        <f>AG332*AJ332</f>
        <v/>
      </c>
    </row>
    <row r="333" ht="13" customHeight="1" s="53">
      <c r="A333" s="3">
        <f>A332+1</f>
        <v/>
      </c>
      <c r="B333" s="37">
        <f>EDATE(B332, 1)</f>
        <v/>
      </c>
      <c r="C333" s="3">
        <f>C332</f>
        <v/>
      </c>
      <c r="F333" s="3">
        <f>K332</f>
        <v/>
      </c>
      <c r="G333" s="3">
        <f>IF(Inputs!$B$15="Fixed",G332, "Not Implemented Yet")</f>
        <v/>
      </c>
      <c r="H333" s="3">
        <f>IF(Inputs!$B$15="Fixed", IF(K332&gt;H332, -PMT(G333*C333, 360/Inputs!$D$6, Inputs!$B$13), 0), "NOT AVALABLE RN")</f>
        <v/>
      </c>
      <c r="I333" s="3">
        <f>C333*F333*G333</f>
        <v/>
      </c>
      <c r="J333" s="3">
        <f>H333-I333</f>
        <v/>
      </c>
      <c r="K333" s="3">
        <f>K332-J333</f>
        <v/>
      </c>
      <c r="N333" s="35">
        <f>AH332</f>
        <v/>
      </c>
      <c r="O333" s="19">
        <f>VLOOKUP(A333,Curves!$B$3:'Curves'!$D$15,3)/(VLOOKUP(A333,Curves!$B$3:'Curves'!$D$15,2)-(VLOOKUP(A333,Curves!$B$3:'Curves'!$D$15,1)-1))</f>
        <v/>
      </c>
      <c r="P333" s="35">
        <f>MIN(N333,(O333*Inputs!$B$35)*$N$5)</f>
        <v/>
      </c>
      <c r="Q333" s="3">
        <f>IF(ISERROR(Inputs!$B$32*OFFSET(P333,-Inputs!$B$33,0)),0,Inputs!$B$32*OFFSET(P333,-Inputs!$B$33,0))</f>
        <v/>
      </c>
      <c r="R333" s="3">
        <f>IF(ISERROR((1-Inputs!$B$32)*OFFSET(P333,-Inputs!$B$33,0)),0,(1-Inputs!$B$32)*OFFSET(P333,-Inputs!$B$33,0))</f>
        <v/>
      </c>
      <c r="S333" s="35">
        <f>N333-P333</f>
        <v/>
      </c>
      <c r="T333" s="19">
        <f>S333/Inputs!$B$13</f>
        <v/>
      </c>
      <c r="U333" s="19">
        <f>K333/$K$4</f>
        <v/>
      </c>
      <c r="V333" s="11">
        <f>-PMT(AC333*C333,Inputs!$B$20-A333+1,S333)-X333</f>
        <v/>
      </c>
      <c r="W333" s="11">
        <f>IF(A333&lt;Inputs!$B$23-Inputs!$B$24,0,IF(A333&lt;Inputs!$B$22-Inputs!$B$24,S333*AC333/12,IF(ISERROR(-PMT(AC333/12,Inputs!$B$20+1-A333-Inputs!$B$24,S333)),0,-PMT(AC333/12,Inputs!$B$20+1-A333-Inputs!$B$24,S333)+IF(A333=Inputs!$B$21-Inputs!$B$24,AC333+PMT(AC333/12,Inputs!$B$20+1-A333-Inputs!$B$24,S333)+(S333*AC333/12),0))))</f>
        <v/>
      </c>
      <c r="X333" s="3">
        <f>S333*(AC333*C333)</f>
        <v/>
      </c>
      <c r="Y333" s="11">
        <f>W333-X333</f>
        <v/>
      </c>
      <c r="Z333" s="19">
        <f>VLOOKUP(A333,Curves!$B$20:'Curves'!$D$32,3)</f>
        <v/>
      </c>
      <c r="AA333" s="35">
        <f>MIN(S333,S333*(1-(1-Z333)^(1/12)))</f>
        <v/>
      </c>
      <c r="AB333" s="3">
        <f>(N333-P333)*IFERROR((1-U333/U332),0)</f>
        <v/>
      </c>
      <c r="AC333" s="36">
        <f>Inputs!$B$16</f>
        <v/>
      </c>
      <c r="AD333" s="3">
        <f>AC333*C333*(N333-P333)</f>
        <v/>
      </c>
      <c r="AE333" s="11">
        <f>X333+Y333+AA333+Q333</f>
        <v/>
      </c>
      <c r="AF333" s="11">
        <f>X333+V333+AA333+Q333</f>
        <v/>
      </c>
      <c r="AG333" s="19">
        <f>AE333/Inputs!$B$13</f>
        <v/>
      </c>
      <c r="AH333" s="35">
        <f>N333-AA333-AB333-P333</f>
        <v/>
      </c>
      <c r="AJ333" s="19">
        <f>AJ332/(1+(Inputs!$B$19)*C332)</f>
        <v/>
      </c>
      <c r="AK333" s="19">
        <f>AG333*AJ333</f>
        <v/>
      </c>
    </row>
    <row r="334" ht="13" customHeight="1" s="53">
      <c r="A334" s="3">
        <f>A333+1</f>
        <v/>
      </c>
      <c r="B334" s="37">
        <f>EDATE(B333, 1)</f>
        <v/>
      </c>
      <c r="C334" s="3">
        <f>C333</f>
        <v/>
      </c>
      <c r="F334" s="3">
        <f>K333</f>
        <v/>
      </c>
      <c r="G334" s="3">
        <f>IF(Inputs!$B$15="Fixed",G333, "Not Implemented Yet")</f>
        <v/>
      </c>
      <c r="H334" s="3">
        <f>IF(Inputs!$B$15="Fixed", IF(K333&gt;H333, -PMT(G334*C334, 360/Inputs!$D$6, Inputs!$B$13), 0), "NOT AVALABLE RN")</f>
        <v/>
      </c>
      <c r="I334" s="3">
        <f>C334*F334*G334</f>
        <v/>
      </c>
      <c r="J334" s="3">
        <f>H334-I334</f>
        <v/>
      </c>
      <c r="K334" s="3">
        <f>K333-J334</f>
        <v/>
      </c>
      <c r="N334" s="35">
        <f>AH333</f>
        <v/>
      </c>
      <c r="O334" s="19">
        <f>VLOOKUP(A334,Curves!$B$3:'Curves'!$D$15,3)/(VLOOKUP(A334,Curves!$B$3:'Curves'!$D$15,2)-(VLOOKUP(A334,Curves!$B$3:'Curves'!$D$15,1)-1))</f>
        <v/>
      </c>
      <c r="P334" s="35">
        <f>MIN(N334,(O334*Inputs!$B$35)*$N$5)</f>
        <v/>
      </c>
      <c r="Q334" s="3">
        <f>IF(ISERROR(Inputs!$B$32*OFFSET(P334,-Inputs!$B$33,0)),0,Inputs!$B$32*OFFSET(P334,-Inputs!$B$33,0))</f>
        <v/>
      </c>
      <c r="R334" s="3">
        <f>IF(ISERROR((1-Inputs!$B$32)*OFFSET(P334,-Inputs!$B$33,0)),0,(1-Inputs!$B$32)*OFFSET(P334,-Inputs!$B$33,0))</f>
        <v/>
      </c>
      <c r="S334" s="35">
        <f>N334-P334</f>
        <v/>
      </c>
      <c r="T334" s="19">
        <f>S334/Inputs!$B$13</f>
        <v/>
      </c>
      <c r="U334" s="19">
        <f>K334/$K$4</f>
        <v/>
      </c>
      <c r="V334" s="11">
        <f>-PMT(AC334*C334,Inputs!$B$20-A334+1,S334)-X334</f>
        <v/>
      </c>
      <c r="W334" s="11">
        <f>IF(A334&lt;Inputs!$B$23-Inputs!$B$24,0,IF(A334&lt;Inputs!$B$22-Inputs!$B$24,S334*AC334/12,IF(ISERROR(-PMT(AC334/12,Inputs!$B$20+1-A334-Inputs!$B$24,S334)),0,-PMT(AC334/12,Inputs!$B$20+1-A334-Inputs!$B$24,S334)+IF(A334=Inputs!$B$21-Inputs!$B$24,AC334+PMT(AC334/12,Inputs!$B$20+1-A334-Inputs!$B$24,S334)+(S334*AC334/12),0))))</f>
        <v/>
      </c>
      <c r="X334" s="3">
        <f>S334*(AC334*C334)</f>
        <v/>
      </c>
      <c r="Y334" s="11">
        <f>W334-X334</f>
        <v/>
      </c>
      <c r="Z334" s="19">
        <f>VLOOKUP(A334,Curves!$B$20:'Curves'!$D$32,3)</f>
        <v/>
      </c>
      <c r="AA334" s="35">
        <f>MIN(S334,S334*(1-(1-Z334)^(1/12)))</f>
        <v/>
      </c>
      <c r="AB334" s="3">
        <f>(N334-P334)*IFERROR((1-U334/U333),0)</f>
        <v/>
      </c>
      <c r="AC334" s="36">
        <f>Inputs!$B$16</f>
        <v/>
      </c>
      <c r="AD334" s="3">
        <f>AC334*C334*(N334-P334)</f>
        <v/>
      </c>
      <c r="AE334" s="11">
        <f>X334+Y334+AA334+Q334</f>
        <v/>
      </c>
      <c r="AF334" s="11">
        <f>X334+V334+AA334+Q334</f>
        <v/>
      </c>
      <c r="AG334" s="19">
        <f>AE334/Inputs!$B$13</f>
        <v/>
      </c>
      <c r="AH334" s="35">
        <f>N334-AA334-AB334-P334</f>
        <v/>
      </c>
      <c r="AJ334" s="19">
        <f>AJ333/(1+(Inputs!$B$19)*C333)</f>
        <v/>
      </c>
      <c r="AK334" s="19">
        <f>AG334*AJ334</f>
        <v/>
      </c>
    </row>
    <row r="335" ht="13" customHeight="1" s="53">
      <c r="A335" s="3">
        <f>A334+1</f>
        <v/>
      </c>
      <c r="B335" s="37">
        <f>EDATE(B334, 1)</f>
        <v/>
      </c>
      <c r="C335" s="3">
        <f>C334</f>
        <v/>
      </c>
      <c r="F335" s="3">
        <f>K334</f>
        <v/>
      </c>
      <c r="G335" s="3">
        <f>IF(Inputs!$B$15="Fixed",G334, "Not Implemented Yet")</f>
        <v/>
      </c>
      <c r="H335" s="3">
        <f>IF(Inputs!$B$15="Fixed", IF(K334&gt;H334, -PMT(G335*C335, 360/Inputs!$D$6, Inputs!$B$13), 0), "NOT AVALABLE RN")</f>
        <v/>
      </c>
      <c r="I335" s="3">
        <f>C335*F335*G335</f>
        <v/>
      </c>
      <c r="J335" s="3">
        <f>H335-I335</f>
        <v/>
      </c>
      <c r="K335" s="3">
        <f>K334-J335</f>
        <v/>
      </c>
      <c r="N335" s="35">
        <f>AH334</f>
        <v/>
      </c>
      <c r="O335" s="19">
        <f>VLOOKUP(A335,Curves!$B$3:'Curves'!$D$15,3)/(VLOOKUP(A335,Curves!$B$3:'Curves'!$D$15,2)-(VLOOKUP(A335,Curves!$B$3:'Curves'!$D$15,1)-1))</f>
        <v/>
      </c>
      <c r="P335" s="35">
        <f>MIN(N335,(O335*Inputs!$B$35)*$N$5)</f>
        <v/>
      </c>
      <c r="Q335" s="3">
        <f>IF(ISERROR(Inputs!$B$32*OFFSET(P335,-Inputs!$B$33,0)),0,Inputs!$B$32*OFFSET(P335,-Inputs!$B$33,0))</f>
        <v/>
      </c>
      <c r="R335" s="3">
        <f>IF(ISERROR((1-Inputs!$B$32)*OFFSET(P335,-Inputs!$B$33,0)),0,(1-Inputs!$B$32)*OFFSET(P335,-Inputs!$B$33,0))</f>
        <v/>
      </c>
      <c r="S335" s="35">
        <f>N335-P335</f>
        <v/>
      </c>
      <c r="T335" s="19">
        <f>S335/Inputs!$B$13</f>
        <v/>
      </c>
      <c r="U335" s="19">
        <f>K335/$K$4</f>
        <v/>
      </c>
      <c r="V335" s="11">
        <f>-PMT(AC335*C335,Inputs!$B$20-A335+1,S335)-X335</f>
        <v/>
      </c>
      <c r="W335" s="11">
        <f>IF(A335&lt;Inputs!$B$23-Inputs!$B$24,0,IF(A335&lt;Inputs!$B$22-Inputs!$B$24,S335*AC335/12,IF(ISERROR(-PMT(AC335/12,Inputs!$B$20+1-A335-Inputs!$B$24,S335)),0,-PMT(AC335/12,Inputs!$B$20+1-A335-Inputs!$B$24,S335)+IF(A335=Inputs!$B$21-Inputs!$B$24,AC335+PMT(AC335/12,Inputs!$B$20+1-A335-Inputs!$B$24,S335)+(S335*AC335/12),0))))</f>
        <v/>
      </c>
      <c r="X335" s="3">
        <f>S335*(AC335*C335)</f>
        <v/>
      </c>
      <c r="Y335" s="11">
        <f>W335-X335</f>
        <v/>
      </c>
      <c r="Z335" s="19">
        <f>VLOOKUP(A335,Curves!$B$20:'Curves'!$D$32,3)</f>
        <v/>
      </c>
      <c r="AA335" s="35">
        <f>MIN(S335,S335*(1-(1-Z335)^(1/12)))</f>
        <v/>
      </c>
      <c r="AB335" s="3">
        <f>(N335-P335)*IFERROR((1-U335/U334),0)</f>
        <v/>
      </c>
      <c r="AC335" s="36">
        <f>Inputs!$B$16</f>
        <v/>
      </c>
      <c r="AD335" s="3">
        <f>AC335*C335*(N335-P335)</f>
        <v/>
      </c>
      <c r="AE335" s="11">
        <f>X335+Y335+AA335+Q335</f>
        <v/>
      </c>
      <c r="AF335" s="11">
        <f>X335+V335+AA335+Q335</f>
        <v/>
      </c>
      <c r="AG335" s="19">
        <f>AE335/Inputs!$B$13</f>
        <v/>
      </c>
      <c r="AH335" s="35">
        <f>N335-AA335-AB335-P335</f>
        <v/>
      </c>
      <c r="AJ335" s="19">
        <f>AJ334/(1+(Inputs!$B$19)*C334)</f>
        <v/>
      </c>
      <c r="AK335" s="19">
        <f>AG335*AJ335</f>
        <v/>
      </c>
    </row>
    <row r="336" ht="13" customHeight="1" s="53">
      <c r="A336" s="3">
        <f>A335+1</f>
        <v/>
      </c>
      <c r="B336" s="37">
        <f>EDATE(B335, 1)</f>
        <v/>
      </c>
      <c r="C336" s="3">
        <f>C335</f>
        <v/>
      </c>
      <c r="F336" s="3">
        <f>K335</f>
        <v/>
      </c>
      <c r="G336" s="3">
        <f>IF(Inputs!$B$15="Fixed",G335, "Not Implemented Yet")</f>
        <v/>
      </c>
      <c r="H336" s="3">
        <f>IF(Inputs!$B$15="Fixed", IF(K335&gt;H335, -PMT(G336*C336, 360/Inputs!$D$6, Inputs!$B$13), 0), "NOT AVALABLE RN")</f>
        <v/>
      </c>
      <c r="I336" s="3">
        <f>C336*F336*G336</f>
        <v/>
      </c>
      <c r="J336" s="3">
        <f>H336-I336</f>
        <v/>
      </c>
      <c r="K336" s="3">
        <f>K335-J336</f>
        <v/>
      </c>
      <c r="N336" s="35">
        <f>AH335</f>
        <v/>
      </c>
      <c r="O336" s="19">
        <f>VLOOKUP(A336,Curves!$B$3:'Curves'!$D$15,3)/(VLOOKUP(A336,Curves!$B$3:'Curves'!$D$15,2)-(VLOOKUP(A336,Curves!$B$3:'Curves'!$D$15,1)-1))</f>
        <v/>
      </c>
      <c r="P336" s="35">
        <f>MIN(N336,(O336*Inputs!$B$35)*$N$5)</f>
        <v/>
      </c>
      <c r="Q336" s="3">
        <f>IF(ISERROR(Inputs!$B$32*OFFSET(P336,-Inputs!$B$33,0)),0,Inputs!$B$32*OFFSET(P336,-Inputs!$B$33,0))</f>
        <v/>
      </c>
      <c r="R336" s="3">
        <f>IF(ISERROR((1-Inputs!$B$32)*OFFSET(P336,-Inputs!$B$33,0)),0,(1-Inputs!$B$32)*OFFSET(P336,-Inputs!$B$33,0))</f>
        <v/>
      </c>
      <c r="S336" s="35">
        <f>N336-P336</f>
        <v/>
      </c>
      <c r="T336" s="19">
        <f>S336/Inputs!$B$13</f>
        <v/>
      </c>
      <c r="U336" s="19">
        <f>K336/$K$4</f>
        <v/>
      </c>
      <c r="V336" s="11">
        <f>-PMT(AC336*C336,Inputs!$B$20-A336+1,S336)-X336</f>
        <v/>
      </c>
      <c r="W336" s="11">
        <f>IF(A336&lt;Inputs!$B$23-Inputs!$B$24,0,IF(A336&lt;Inputs!$B$22-Inputs!$B$24,S336*AC336/12,IF(ISERROR(-PMT(AC336/12,Inputs!$B$20+1-A336-Inputs!$B$24,S336)),0,-PMT(AC336/12,Inputs!$B$20+1-A336-Inputs!$B$24,S336)+IF(A336=Inputs!$B$21-Inputs!$B$24,AC336+PMT(AC336/12,Inputs!$B$20+1-A336-Inputs!$B$24,S336)+(S336*AC336/12),0))))</f>
        <v/>
      </c>
      <c r="X336" s="3">
        <f>S336*(AC336*C336)</f>
        <v/>
      </c>
      <c r="Y336" s="11">
        <f>W336-X336</f>
        <v/>
      </c>
      <c r="Z336" s="19">
        <f>VLOOKUP(A336,Curves!$B$20:'Curves'!$D$32,3)</f>
        <v/>
      </c>
      <c r="AA336" s="35">
        <f>MIN(S336,S336*(1-(1-Z336)^(1/12)))</f>
        <v/>
      </c>
      <c r="AB336" s="3">
        <f>(N336-P336)*IFERROR((1-U336/U335),0)</f>
        <v/>
      </c>
      <c r="AC336" s="36">
        <f>Inputs!$B$16</f>
        <v/>
      </c>
      <c r="AD336" s="3">
        <f>AC336*C336*(N336-P336)</f>
        <v/>
      </c>
      <c r="AE336" s="11">
        <f>X336+Y336+AA336+Q336</f>
        <v/>
      </c>
      <c r="AF336" s="11">
        <f>X336+V336+AA336+Q336</f>
        <v/>
      </c>
      <c r="AG336" s="19">
        <f>AE336/Inputs!$B$13</f>
        <v/>
      </c>
      <c r="AH336" s="35">
        <f>N336-AA336-AB336-P336</f>
        <v/>
      </c>
      <c r="AJ336" s="19">
        <f>AJ335/(1+(Inputs!$B$19)*C335)</f>
        <v/>
      </c>
      <c r="AK336" s="19">
        <f>AG336*AJ336</f>
        <v/>
      </c>
    </row>
    <row r="337" ht="13" customHeight="1" s="53">
      <c r="A337" s="3">
        <f>A336+1</f>
        <v/>
      </c>
      <c r="B337" s="37">
        <f>EDATE(B336, 1)</f>
        <v/>
      </c>
      <c r="C337" s="3">
        <f>C336</f>
        <v/>
      </c>
      <c r="F337" s="3">
        <f>K336</f>
        <v/>
      </c>
      <c r="G337" s="3">
        <f>IF(Inputs!$B$15="Fixed",G336, "Not Implemented Yet")</f>
        <v/>
      </c>
      <c r="H337" s="3">
        <f>IF(Inputs!$B$15="Fixed", IF(K336&gt;H336, -PMT(G337*C337, 360/Inputs!$D$6, Inputs!$B$13), 0), "NOT AVALABLE RN")</f>
        <v/>
      </c>
      <c r="I337" s="3">
        <f>C337*F337*G337</f>
        <v/>
      </c>
      <c r="J337" s="3">
        <f>H337-I337</f>
        <v/>
      </c>
      <c r="K337" s="3">
        <f>K336-J337</f>
        <v/>
      </c>
      <c r="N337" s="35">
        <f>AH336</f>
        <v/>
      </c>
      <c r="O337" s="19">
        <f>VLOOKUP(A337,Curves!$B$3:'Curves'!$D$15,3)/(VLOOKUP(A337,Curves!$B$3:'Curves'!$D$15,2)-(VLOOKUP(A337,Curves!$B$3:'Curves'!$D$15,1)-1))</f>
        <v/>
      </c>
      <c r="P337" s="35">
        <f>MIN(N337,(O337*Inputs!$B$35)*$N$5)</f>
        <v/>
      </c>
      <c r="Q337" s="3">
        <f>IF(ISERROR(Inputs!$B$32*OFFSET(P337,-Inputs!$B$33,0)),0,Inputs!$B$32*OFFSET(P337,-Inputs!$B$33,0))</f>
        <v/>
      </c>
      <c r="R337" s="3">
        <f>IF(ISERROR((1-Inputs!$B$32)*OFFSET(P337,-Inputs!$B$33,0)),0,(1-Inputs!$B$32)*OFFSET(P337,-Inputs!$B$33,0))</f>
        <v/>
      </c>
      <c r="S337" s="35">
        <f>N337-P337</f>
        <v/>
      </c>
      <c r="T337" s="19">
        <f>S337/Inputs!$B$13</f>
        <v/>
      </c>
      <c r="U337" s="19">
        <f>K337/$K$4</f>
        <v/>
      </c>
      <c r="V337" s="11">
        <f>-PMT(AC337*C337,Inputs!$B$20-A337+1,S337)-X337</f>
        <v/>
      </c>
      <c r="W337" s="11">
        <f>IF(A337&lt;Inputs!$B$23-Inputs!$B$24,0,IF(A337&lt;Inputs!$B$22-Inputs!$B$24,S337*AC337/12,IF(ISERROR(-PMT(AC337/12,Inputs!$B$20+1-A337-Inputs!$B$24,S337)),0,-PMT(AC337/12,Inputs!$B$20+1-A337-Inputs!$B$24,S337)+IF(A337=Inputs!$B$21-Inputs!$B$24,AC337+PMT(AC337/12,Inputs!$B$20+1-A337-Inputs!$B$24,S337)+(S337*AC337/12),0))))</f>
        <v/>
      </c>
      <c r="X337" s="3">
        <f>S337*(AC337*C337)</f>
        <v/>
      </c>
      <c r="Y337" s="11">
        <f>W337-X337</f>
        <v/>
      </c>
      <c r="Z337" s="19">
        <f>VLOOKUP(A337,Curves!$B$20:'Curves'!$D$32,3)</f>
        <v/>
      </c>
      <c r="AA337" s="35">
        <f>MIN(S337,S337*(1-(1-Z337)^(1/12)))</f>
        <v/>
      </c>
      <c r="AB337" s="3">
        <f>(N337-P337)*IFERROR((1-U337/U336),0)</f>
        <v/>
      </c>
      <c r="AC337" s="36">
        <f>Inputs!$B$16</f>
        <v/>
      </c>
      <c r="AD337" s="3">
        <f>AC337*C337*(N337-P337)</f>
        <v/>
      </c>
      <c r="AE337" s="11">
        <f>X337+Y337+AA337+Q337</f>
        <v/>
      </c>
      <c r="AF337" s="11">
        <f>X337+V337+AA337+Q337</f>
        <v/>
      </c>
      <c r="AG337" s="19">
        <f>AE337/Inputs!$B$13</f>
        <v/>
      </c>
      <c r="AH337" s="35">
        <f>N337-AA337-AB337-P337</f>
        <v/>
      </c>
      <c r="AJ337" s="19">
        <f>AJ336/(1+(Inputs!$B$19)*C336)</f>
        <v/>
      </c>
      <c r="AK337" s="19">
        <f>AG337*AJ337</f>
        <v/>
      </c>
    </row>
    <row r="338" ht="13" customHeight="1" s="53">
      <c r="A338" s="3">
        <f>A337+1</f>
        <v/>
      </c>
      <c r="B338" s="37">
        <f>EDATE(B337, 1)</f>
        <v/>
      </c>
      <c r="C338" s="3">
        <f>C337</f>
        <v/>
      </c>
      <c r="F338" s="3">
        <f>K337</f>
        <v/>
      </c>
      <c r="G338" s="3">
        <f>IF(Inputs!$B$15="Fixed",G337, "Not Implemented Yet")</f>
        <v/>
      </c>
      <c r="H338" s="3">
        <f>IF(Inputs!$B$15="Fixed", IF(K337&gt;H337, -PMT(G338*C338, 360/Inputs!$D$6, Inputs!$B$13), 0), "NOT AVALABLE RN")</f>
        <v/>
      </c>
      <c r="I338" s="3">
        <f>C338*F338*G338</f>
        <v/>
      </c>
      <c r="J338" s="3">
        <f>H338-I338</f>
        <v/>
      </c>
      <c r="K338" s="3">
        <f>K337-J338</f>
        <v/>
      </c>
      <c r="N338" s="35">
        <f>AH337</f>
        <v/>
      </c>
      <c r="O338" s="19">
        <f>VLOOKUP(A338,Curves!$B$3:'Curves'!$D$15,3)/(VLOOKUP(A338,Curves!$B$3:'Curves'!$D$15,2)-(VLOOKUP(A338,Curves!$B$3:'Curves'!$D$15,1)-1))</f>
        <v/>
      </c>
      <c r="P338" s="35">
        <f>MIN(N338,(O338*Inputs!$B$35)*$N$5)</f>
        <v/>
      </c>
      <c r="Q338" s="3">
        <f>IF(ISERROR(Inputs!$B$32*OFFSET(P338,-Inputs!$B$33,0)),0,Inputs!$B$32*OFFSET(P338,-Inputs!$B$33,0))</f>
        <v/>
      </c>
      <c r="R338" s="3">
        <f>IF(ISERROR((1-Inputs!$B$32)*OFFSET(P338,-Inputs!$B$33,0)),0,(1-Inputs!$B$32)*OFFSET(P338,-Inputs!$B$33,0))</f>
        <v/>
      </c>
      <c r="S338" s="35">
        <f>N338-P338</f>
        <v/>
      </c>
      <c r="T338" s="19">
        <f>S338/Inputs!$B$13</f>
        <v/>
      </c>
      <c r="U338" s="19">
        <f>K338/$K$4</f>
        <v/>
      </c>
      <c r="V338" s="11">
        <f>-PMT(AC338*C338,Inputs!$B$20-A338+1,S338)-X338</f>
        <v/>
      </c>
      <c r="W338" s="11">
        <f>IF(A338&lt;Inputs!$B$23-Inputs!$B$24,0,IF(A338&lt;Inputs!$B$22-Inputs!$B$24,S338*AC338/12,IF(ISERROR(-PMT(AC338/12,Inputs!$B$20+1-A338-Inputs!$B$24,S338)),0,-PMT(AC338/12,Inputs!$B$20+1-A338-Inputs!$B$24,S338)+IF(A338=Inputs!$B$21-Inputs!$B$24,AC338+PMT(AC338/12,Inputs!$B$20+1-A338-Inputs!$B$24,S338)+(S338*AC338/12),0))))</f>
        <v/>
      </c>
      <c r="X338" s="3">
        <f>S338*(AC338*C338)</f>
        <v/>
      </c>
      <c r="Y338" s="11">
        <f>W338-X338</f>
        <v/>
      </c>
      <c r="Z338" s="19">
        <f>VLOOKUP(A338,Curves!$B$20:'Curves'!$D$32,3)</f>
        <v/>
      </c>
      <c r="AA338" s="35">
        <f>MIN(S338,S338*(1-(1-Z338)^(1/12)))</f>
        <v/>
      </c>
      <c r="AB338" s="3">
        <f>(N338-P338)*IFERROR((1-U338/U337),0)</f>
        <v/>
      </c>
      <c r="AC338" s="36">
        <f>Inputs!$B$16</f>
        <v/>
      </c>
      <c r="AD338" s="3">
        <f>AC338*C338*(N338-P338)</f>
        <v/>
      </c>
      <c r="AE338" s="11">
        <f>X338+Y338+AA338+Q338</f>
        <v/>
      </c>
      <c r="AF338" s="11">
        <f>X338+V338+AA338+Q338</f>
        <v/>
      </c>
      <c r="AG338" s="19">
        <f>AE338/Inputs!$B$13</f>
        <v/>
      </c>
      <c r="AH338" s="35">
        <f>N338-AA338-AB338-P338</f>
        <v/>
      </c>
      <c r="AJ338" s="19">
        <f>AJ337/(1+(Inputs!$B$19)*C337)</f>
        <v/>
      </c>
      <c r="AK338" s="19">
        <f>AG338*AJ338</f>
        <v/>
      </c>
    </row>
    <row r="339" ht="13" customHeight="1" s="53">
      <c r="A339" s="3">
        <f>A338+1</f>
        <v/>
      </c>
      <c r="B339" s="37">
        <f>EDATE(B338, 1)</f>
        <v/>
      </c>
      <c r="C339" s="3">
        <f>C338</f>
        <v/>
      </c>
      <c r="F339" s="3">
        <f>K338</f>
        <v/>
      </c>
      <c r="G339" s="3">
        <f>IF(Inputs!$B$15="Fixed",G338, "Not Implemented Yet")</f>
        <v/>
      </c>
      <c r="H339" s="3">
        <f>IF(Inputs!$B$15="Fixed", IF(K338&gt;H338, -PMT(G339*C339, 360/Inputs!$D$6, Inputs!$B$13), 0), "NOT AVALABLE RN")</f>
        <v/>
      </c>
      <c r="I339" s="3">
        <f>C339*F339*G339</f>
        <v/>
      </c>
      <c r="J339" s="3">
        <f>H339-I339</f>
        <v/>
      </c>
      <c r="K339" s="3">
        <f>K338-J339</f>
        <v/>
      </c>
      <c r="N339" s="35">
        <f>AH338</f>
        <v/>
      </c>
      <c r="O339" s="19">
        <f>VLOOKUP(A339,Curves!$B$3:'Curves'!$D$15,3)/(VLOOKUP(A339,Curves!$B$3:'Curves'!$D$15,2)-(VLOOKUP(A339,Curves!$B$3:'Curves'!$D$15,1)-1))</f>
        <v/>
      </c>
      <c r="P339" s="35">
        <f>MIN(N339,(O339*Inputs!$B$35)*$N$5)</f>
        <v/>
      </c>
      <c r="Q339" s="3">
        <f>IF(ISERROR(Inputs!$B$32*OFFSET(P339,-Inputs!$B$33,0)),0,Inputs!$B$32*OFFSET(P339,-Inputs!$B$33,0))</f>
        <v/>
      </c>
      <c r="R339" s="3">
        <f>IF(ISERROR((1-Inputs!$B$32)*OFFSET(P339,-Inputs!$B$33,0)),0,(1-Inputs!$B$32)*OFFSET(P339,-Inputs!$B$33,0))</f>
        <v/>
      </c>
      <c r="S339" s="35">
        <f>N339-P339</f>
        <v/>
      </c>
      <c r="T339" s="19">
        <f>S339/Inputs!$B$13</f>
        <v/>
      </c>
      <c r="U339" s="19">
        <f>K339/$K$4</f>
        <v/>
      </c>
      <c r="V339" s="11">
        <f>-PMT(AC339*C339,Inputs!$B$20-A339+1,S339)-X339</f>
        <v/>
      </c>
      <c r="W339" s="11">
        <f>IF(A339&lt;Inputs!$B$23-Inputs!$B$24,0,IF(A339&lt;Inputs!$B$22-Inputs!$B$24,S339*AC339/12,IF(ISERROR(-PMT(AC339/12,Inputs!$B$20+1-A339-Inputs!$B$24,S339)),0,-PMT(AC339/12,Inputs!$B$20+1-A339-Inputs!$B$24,S339)+IF(A339=Inputs!$B$21-Inputs!$B$24,AC339+PMT(AC339/12,Inputs!$B$20+1-A339-Inputs!$B$24,S339)+(S339*AC339/12),0))))</f>
        <v/>
      </c>
      <c r="X339" s="3">
        <f>S339*(AC339*C339)</f>
        <v/>
      </c>
      <c r="Y339" s="11">
        <f>W339-X339</f>
        <v/>
      </c>
      <c r="Z339" s="19">
        <f>VLOOKUP(A339,Curves!$B$20:'Curves'!$D$32,3)</f>
        <v/>
      </c>
      <c r="AA339" s="35">
        <f>MIN(S339,S339*(1-(1-Z339)^(1/12)))</f>
        <v/>
      </c>
      <c r="AB339" s="3">
        <f>(N339-P339)*IFERROR((1-U339/U338),0)</f>
        <v/>
      </c>
      <c r="AC339" s="36">
        <f>Inputs!$B$16</f>
        <v/>
      </c>
      <c r="AD339" s="3">
        <f>AC339*C339*(N339-P339)</f>
        <v/>
      </c>
      <c r="AE339" s="11">
        <f>X339+Y339+AA339+Q339</f>
        <v/>
      </c>
      <c r="AF339" s="11">
        <f>X339+V339+AA339+Q339</f>
        <v/>
      </c>
      <c r="AG339" s="19">
        <f>AE339/Inputs!$B$13</f>
        <v/>
      </c>
      <c r="AH339" s="35">
        <f>N339-AA339-AB339-P339</f>
        <v/>
      </c>
      <c r="AJ339" s="19">
        <f>AJ338/(1+(Inputs!$B$19)*C338)</f>
        <v/>
      </c>
      <c r="AK339" s="19">
        <f>AG339*AJ339</f>
        <v/>
      </c>
    </row>
    <row r="340" ht="13" customHeight="1" s="53">
      <c r="A340" s="3">
        <f>A339+1</f>
        <v/>
      </c>
      <c r="B340" s="37">
        <f>EDATE(B339, 1)</f>
        <v/>
      </c>
      <c r="C340" s="3">
        <f>C339</f>
        <v/>
      </c>
      <c r="F340" s="3">
        <f>K339</f>
        <v/>
      </c>
      <c r="G340" s="3">
        <f>IF(Inputs!$B$15="Fixed",G339, "Not Implemented Yet")</f>
        <v/>
      </c>
      <c r="H340" s="3">
        <f>IF(Inputs!$B$15="Fixed", IF(K339&gt;H339, -PMT(G340*C340, 360/Inputs!$D$6, Inputs!$B$13), 0), "NOT AVALABLE RN")</f>
        <v/>
      </c>
      <c r="I340" s="3">
        <f>C340*F340*G340</f>
        <v/>
      </c>
      <c r="J340" s="3">
        <f>H340-I340</f>
        <v/>
      </c>
      <c r="K340" s="3">
        <f>K339-J340</f>
        <v/>
      </c>
      <c r="N340" s="35">
        <f>AH339</f>
        <v/>
      </c>
      <c r="O340" s="19">
        <f>VLOOKUP(A340,Curves!$B$3:'Curves'!$D$15,3)/(VLOOKUP(A340,Curves!$B$3:'Curves'!$D$15,2)-(VLOOKUP(A340,Curves!$B$3:'Curves'!$D$15,1)-1))</f>
        <v/>
      </c>
      <c r="P340" s="35">
        <f>MIN(N340,(O340*Inputs!$B$35)*$N$5)</f>
        <v/>
      </c>
      <c r="Q340" s="3">
        <f>IF(ISERROR(Inputs!$B$32*OFFSET(P340,-Inputs!$B$33,0)),0,Inputs!$B$32*OFFSET(P340,-Inputs!$B$33,0))</f>
        <v/>
      </c>
      <c r="R340" s="3">
        <f>IF(ISERROR((1-Inputs!$B$32)*OFFSET(P340,-Inputs!$B$33,0)),0,(1-Inputs!$B$32)*OFFSET(P340,-Inputs!$B$33,0))</f>
        <v/>
      </c>
      <c r="S340" s="35">
        <f>N340-P340</f>
        <v/>
      </c>
      <c r="T340" s="19">
        <f>S340/Inputs!$B$13</f>
        <v/>
      </c>
      <c r="U340" s="19">
        <f>K340/$K$4</f>
        <v/>
      </c>
      <c r="V340" s="11">
        <f>-PMT(AC340*C340,Inputs!$B$20-A340+1,S340)-X340</f>
        <v/>
      </c>
      <c r="W340" s="11">
        <f>IF(A340&lt;Inputs!$B$23-Inputs!$B$24,0,IF(A340&lt;Inputs!$B$22-Inputs!$B$24,S340*AC340/12,IF(ISERROR(-PMT(AC340/12,Inputs!$B$20+1-A340-Inputs!$B$24,S340)),0,-PMT(AC340/12,Inputs!$B$20+1-A340-Inputs!$B$24,S340)+IF(A340=Inputs!$B$21-Inputs!$B$24,AC340+PMT(AC340/12,Inputs!$B$20+1-A340-Inputs!$B$24,S340)+(S340*AC340/12),0))))</f>
        <v/>
      </c>
      <c r="X340" s="3">
        <f>S340*(AC340*C340)</f>
        <v/>
      </c>
      <c r="Y340" s="11">
        <f>W340-X340</f>
        <v/>
      </c>
      <c r="Z340" s="19">
        <f>VLOOKUP(A340,Curves!$B$20:'Curves'!$D$32,3)</f>
        <v/>
      </c>
      <c r="AA340" s="35">
        <f>MIN(S340,S340*(1-(1-Z340)^(1/12)))</f>
        <v/>
      </c>
      <c r="AB340" s="3">
        <f>(N340-P340)*IFERROR((1-U340/U339),0)</f>
        <v/>
      </c>
      <c r="AC340" s="36">
        <f>Inputs!$B$16</f>
        <v/>
      </c>
      <c r="AD340" s="3">
        <f>AC340*C340*(N340-P340)</f>
        <v/>
      </c>
      <c r="AE340" s="11">
        <f>X340+Y340+AA340+Q340</f>
        <v/>
      </c>
      <c r="AF340" s="11">
        <f>X340+V340+AA340+Q340</f>
        <v/>
      </c>
      <c r="AG340" s="19">
        <f>AE340/Inputs!$B$13</f>
        <v/>
      </c>
      <c r="AH340" s="35">
        <f>N340-AA340-AB340-P340</f>
        <v/>
      </c>
      <c r="AJ340" s="19">
        <f>AJ339/(1+(Inputs!$B$19)*C339)</f>
        <v/>
      </c>
      <c r="AK340" s="19">
        <f>AG340*AJ340</f>
        <v/>
      </c>
    </row>
    <row r="341" ht="13" customHeight="1" s="53">
      <c r="A341" s="3">
        <f>A340+1</f>
        <v/>
      </c>
      <c r="B341" s="37">
        <f>EDATE(B340, 1)</f>
        <v/>
      </c>
      <c r="C341" s="3">
        <f>C340</f>
        <v/>
      </c>
      <c r="F341" s="3">
        <f>K340</f>
        <v/>
      </c>
      <c r="G341" s="3">
        <f>IF(Inputs!$B$15="Fixed",G340, "Not Implemented Yet")</f>
        <v/>
      </c>
      <c r="H341" s="3">
        <f>IF(Inputs!$B$15="Fixed", IF(K340&gt;H340, -PMT(G341*C341, 360/Inputs!$D$6, Inputs!$B$13), 0), "NOT AVALABLE RN")</f>
        <v/>
      </c>
      <c r="I341" s="3">
        <f>C341*F341*G341</f>
        <v/>
      </c>
      <c r="J341" s="3">
        <f>H341-I341</f>
        <v/>
      </c>
      <c r="K341" s="3">
        <f>K340-J341</f>
        <v/>
      </c>
      <c r="N341" s="35">
        <f>AH340</f>
        <v/>
      </c>
      <c r="O341" s="19">
        <f>VLOOKUP(A341,Curves!$B$3:'Curves'!$D$15,3)/(VLOOKUP(A341,Curves!$B$3:'Curves'!$D$15,2)-(VLOOKUP(A341,Curves!$B$3:'Curves'!$D$15,1)-1))</f>
        <v/>
      </c>
      <c r="P341" s="35">
        <f>MIN(N341,(O341*Inputs!$B$35)*$N$5)</f>
        <v/>
      </c>
      <c r="Q341" s="3">
        <f>IF(ISERROR(Inputs!$B$32*OFFSET(P341,-Inputs!$B$33,0)),0,Inputs!$B$32*OFFSET(P341,-Inputs!$B$33,0))</f>
        <v/>
      </c>
      <c r="R341" s="3">
        <f>IF(ISERROR((1-Inputs!$B$32)*OFFSET(P341,-Inputs!$B$33,0)),0,(1-Inputs!$B$32)*OFFSET(P341,-Inputs!$B$33,0))</f>
        <v/>
      </c>
      <c r="S341" s="35">
        <f>N341-P341</f>
        <v/>
      </c>
      <c r="T341" s="19">
        <f>S341/Inputs!$B$13</f>
        <v/>
      </c>
      <c r="U341" s="19">
        <f>K341/$K$4</f>
        <v/>
      </c>
      <c r="V341" s="11">
        <f>-PMT(AC341*C341,Inputs!$B$20-A341+1,S341)-X341</f>
        <v/>
      </c>
      <c r="W341" s="11">
        <f>IF(A341&lt;Inputs!$B$23-Inputs!$B$24,0,IF(A341&lt;Inputs!$B$22-Inputs!$B$24,S341*AC341/12,IF(ISERROR(-PMT(AC341/12,Inputs!$B$20+1-A341-Inputs!$B$24,S341)),0,-PMT(AC341/12,Inputs!$B$20+1-A341-Inputs!$B$24,S341)+IF(A341=Inputs!$B$21-Inputs!$B$24,AC341+PMT(AC341/12,Inputs!$B$20+1-A341-Inputs!$B$24,S341)+(S341*AC341/12),0))))</f>
        <v/>
      </c>
      <c r="X341" s="3">
        <f>S341*(AC341*C341)</f>
        <v/>
      </c>
      <c r="Y341" s="11">
        <f>W341-X341</f>
        <v/>
      </c>
      <c r="Z341" s="19">
        <f>VLOOKUP(A341,Curves!$B$20:'Curves'!$D$32,3)</f>
        <v/>
      </c>
      <c r="AA341" s="35">
        <f>MIN(S341,S341*(1-(1-Z341)^(1/12)))</f>
        <v/>
      </c>
      <c r="AB341" s="3">
        <f>(N341-P341)*IFERROR((1-U341/U340),0)</f>
        <v/>
      </c>
      <c r="AC341" s="36">
        <f>Inputs!$B$16</f>
        <v/>
      </c>
      <c r="AD341" s="3">
        <f>AC341*C341*(N341-P341)</f>
        <v/>
      </c>
      <c r="AE341" s="11">
        <f>X341+Y341+AA341+Q341</f>
        <v/>
      </c>
      <c r="AF341" s="11">
        <f>X341+V341+AA341+Q341</f>
        <v/>
      </c>
      <c r="AG341" s="19">
        <f>AE341/Inputs!$B$13</f>
        <v/>
      </c>
      <c r="AH341" s="35">
        <f>N341-AA341-AB341-P341</f>
        <v/>
      </c>
      <c r="AJ341" s="19">
        <f>AJ340/(1+(Inputs!$B$19)*C340)</f>
        <v/>
      </c>
      <c r="AK341" s="19">
        <f>AG341*AJ341</f>
        <v/>
      </c>
    </row>
    <row r="342" ht="13" customHeight="1" s="53">
      <c r="A342" s="3">
        <f>A341+1</f>
        <v/>
      </c>
      <c r="B342" s="37">
        <f>EDATE(B341, 1)</f>
        <v/>
      </c>
      <c r="C342" s="3">
        <f>C341</f>
        <v/>
      </c>
      <c r="F342" s="3">
        <f>K341</f>
        <v/>
      </c>
      <c r="G342" s="3">
        <f>IF(Inputs!$B$15="Fixed",G341, "Not Implemented Yet")</f>
        <v/>
      </c>
      <c r="H342" s="3">
        <f>IF(Inputs!$B$15="Fixed", IF(K341&gt;H341, -PMT(G342*C342, 360/Inputs!$D$6, Inputs!$B$13), 0), "NOT AVALABLE RN")</f>
        <v/>
      </c>
      <c r="I342" s="3">
        <f>C342*F342*G342</f>
        <v/>
      </c>
      <c r="J342" s="3">
        <f>H342-I342</f>
        <v/>
      </c>
      <c r="K342" s="3">
        <f>K341-J342</f>
        <v/>
      </c>
      <c r="N342" s="35">
        <f>AH341</f>
        <v/>
      </c>
      <c r="O342" s="19">
        <f>VLOOKUP(A342,Curves!$B$3:'Curves'!$D$15,3)/(VLOOKUP(A342,Curves!$B$3:'Curves'!$D$15,2)-(VLOOKUP(A342,Curves!$B$3:'Curves'!$D$15,1)-1))</f>
        <v/>
      </c>
      <c r="P342" s="35">
        <f>MIN(N342,(O342*Inputs!$B$35)*$N$5)</f>
        <v/>
      </c>
      <c r="Q342" s="3">
        <f>IF(ISERROR(Inputs!$B$32*OFFSET(P342,-Inputs!$B$33,0)),0,Inputs!$B$32*OFFSET(P342,-Inputs!$B$33,0))</f>
        <v/>
      </c>
      <c r="R342" s="3">
        <f>IF(ISERROR((1-Inputs!$B$32)*OFFSET(P342,-Inputs!$B$33,0)),0,(1-Inputs!$B$32)*OFFSET(P342,-Inputs!$B$33,0))</f>
        <v/>
      </c>
      <c r="S342" s="35">
        <f>N342-P342</f>
        <v/>
      </c>
      <c r="T342" s="19">
        <f>S342/Inputs!$B$13</f>
        <v/>
      </c>
      <c r="U342" s="19">
        <f>K342/$K$4</f>
        <v/>
      </c>
      <c r="V342" s="11">
        <f>-PMT(AC342*C342,Inputs!$B$20-A342+1,S342)-X342</f>
        <v/>
      </c>
      <c r="W342" s="11">
        <f>IF(A342&lt;Inputs!$B$23-Inputs!$B$24,0,IF(A342&lt;Inputs!$B$22-Inputs!$B$24,S342*AC342/12,IF(ISERROR(-PMT(AC342/12,Inputs!$B$20+1-A342-Inputs!$B$24,S342)),0,-PMT(AC342/12,Inputs!$B$20+1-A342-Inputs!$B$24,S342)+IF(A342=Inputs!$B$21-Inputs!$B$24,AC342+PMT(AC342/12,Inputs!$B$20+1-A342-Inputs!$B$24,S342)+(S342*AC342/12),0))))</f>
        <v/>
      </c>
      <c r="X342" s="3">
        <f>S342*(AC342*C342)</f>
        <v/>
      </c>
      <c r="Y342" s="11">
        <f>W342-X342</f>
        <v/>
      </c>
      <c r="Z342" s="19">
        <f>VLOOKUP(A342,Curves!$B$20:'Curves'!$D$32,3)</f>
        <v/>
      </c>
      <c r="AA342" s="35">
        <f>MIN(S342,S342*(1-(1-Z342)^(1/12)))</f>
        <v/>
      </c>
      <c r="AB342" s="3">
        <f>(N342-P342)*IFERROR((1-U342/U341),0)</f>
        <v/>
      </c>
      <c r="AC342" s="36">
        <f>Inputs!$B$16</f>
        <v/>
      </c>
      <c r="AD342" s="3">
        <f>AC342*C342*(N342-P342)</f>
        <v/>
      </c>
      <c r="AE342" s="11">
        <f>X342+Y342+AA342+Q342</f>
        <v/>
      </c>
      <c r="AF342" s="11">
        <f>X342+V342+AA342+Q342</f>
        <v/>
      </c>
      <c r="AG342" s="19">
        <f>AE342/Inputs!$B$13</f>
        <v/>
      </c>
      <c r="AH342" s="35">
        <f>N342-AA342-AB342-P342</f>
        <v/>
      </c>
      <c r="AJ342" s="19">
        <f>AJ341/(1+(Inputs!$B$19)*C341)</f>
        <v/>
      </c>
      <c r="AK342" s="19">
        <f>AG342*AJ342</f>
        <v/>
      </c>
    </row>
    <row r="343" ht="13" customHeight="1" s="53">
      <c r="A343" s="3">
        <f>A342+1</f>
        <v/>
      </c>
      <c r="B343" s="37">
        <f>EDATE(B342, 1)</f>
        <v/>
      </c>
      <c r="C343" s="3">
        <f>C342</f>
        <v/>
      </c>
      <c r="F343" s="3">
        <f>K342</f>
        <v/>
      </c>
      <c r="G343" s="3">
        <f>IF(Inputs!$B$15="Fixed",G342, "Not Implemented Yet")</f>
        <v/>
      </c>
      <c r="H343" s="3">
        <f>IF(Inputs!$B$15="Fixed", IF(K342&gt;H342, -PMT(G343*C343, 360/Inputs!$D$6, Inputs!$B$13), 0), "NOT AVALABLE RN")</f>
        <v/>
      </c>
      <c r="I343" s="3">
        <f>C343*F343*G343</f>
        <v/>
      </c>
      <c r="J343" s="3">
        <f>H343-I343</f>
        <v/>
      </c>
      <c r="K343" s="3">
        <f>K342-J343</f>
        <v/>
      </c>
      <c r="N343" s="35">
        <f>AH342</f>
        <v/>
      </c>
      <c r="O343" s="19">
        <f>VLOOKUP(A343,Curves!$B$3:'Curves'!$D$15,3)/(VLOOKUP(A343,Curves!$B$3:'Curves'!$D$15,2)-(VLOOKUP(A343,Curves!$B$3:'Curves'!$D$15,1)-1))</f>
        <v/>
      </c>
      <c r="P343" s="35">
        <f>MIN(N343,(O343*Inputs!$B$35)*$N$5)</f>
        <v/>
      </c>
      <c r="Q343" s="3">
        <f>IF(ISERROR(Inputs!$B$32*OFFSET(P343,-Inputs!$B$33,0)),0,Inputs!$B$32*OFFSET(P343,-Inputs!$B$33,0))</f>
        <v/>
      </c>
      <c r="R343" s="3">
        <f>IF(ISERROR((1-Inputs!$B$32)*OFFSET(P343,-Inputs!$B$33,0)),0,(1-Inputs!$B$32)*OFFSET(P343,-Inputs!$B$33,0))</f>
        <v/>
      </c>
      <c r="S343" s="35">
        <f>N343-P343</f>
        <v/>
      </c>
      <c r="T343" s="19">
        <f>S343/Inputs!$B$13</f>
        <v/>
      </c>
      <c r="U343" s="19">
        <f>K343/$K$4</f>
        <v/>
      </c>
      <c r="V343" s="11">
        <f>-PMT(AC343*C343,Inputs!$B$20-A343+1,S343)-X343</f>
        <v/>
      </c>
      <c r="W343" s="11">
        <f>IF(A343&lt;Inputs!$B$23-Inputs!$B$24,0,IF(A343&lt;Inputs!$B$22-Inputs!$B$24,S343*AC343/12,IF(ISERROR(-PMT(AC343/12,Inputs!$B$20+1-A343-Inputs!$B$24,S343)),0,-PMT(AC343/12,Inputs!$B$20+1-A343-Inputs!$B$24,S343)+IF(A343=Inputs!$B$21-Inputs!$B$24,AC343+PMT(AC343/12,Inputs!$B$20+1-A343-Inputs!$B$24,S343)+(S343*AC343/12),0))))</f>
        <v/>
      </c>
      <c r="X343" s="3">
        <f>S343*(AC343*C343)</f>
        <v/>
      </c>
      <c r="Y343" s="11">
        <f>W343-X343</f>
        <v/>
      </c>
      <c r="Z343" s="19">
        <f>VLOOKUP(A343,Curves!$B$20:'Curves'!$D$32,3)</f>
        <v/>
      </c>
      <c r="AA343" s="35">
        <f>MIN(S343,S343*(1-(1-Z343)^(1/12)))</f>
        <v/>
      </c>
      <c r="AB343" s="3">
        <f>(N343-P343)*IFERROR((1-U343/U342),0)</f>
        <v/>
      </c>
      <c r="AC343" s="36">
        <f>Inputs!$B$16</f>
        <v/>
      </c>
      <c r="AD343" s="3">
        <f>AC343*C343*(N343-P343)</f>
        <v/>
      </c>
      <c r="AE343" s="11">
        <f>X343+Y343+AA343+Q343</f>
        <v/>
      </c>
      <c r="AF343" s="11">
        <f>X343+V343+AA343+Q343</f>
        <v/>
      </c>
      <c r="AG343" s="19">
        <f>AE343/Inputs!$B$13</f>
        <v/>
      </c>
      <c r="AH343" s="35">
        <f>N343-AA343-AB343-P343</f>
        <v/>
      </c>
      <c r="AJ343" s="19">
        <f>AJ342/(1+(Inputs!$B$19)*C342)</f>
        <v/>
      </c>
      <c r="AK343" s="19">
        <f>AG343*AJ343</f>
        <v/>
      </c>
    </row>
    <row r="344" ht="13" customHeight="1" s="53">
      <c r="A344" s="3">
        <f>A343+1</f>
        <v/>
      </c>
      <c r="B344" s="37">
        <f>EDATE(B343, 1)</f>
        <v/>
      </c>
      <c r="C344" s="3">
        <f>C343</f>
        <v/>
      </c>
      <c r="F344" s="3">
        <f>K343</f>
        <v/>
      </c>
      <c r="G344" s="3">
        <f>IF(Inputs!$B$15="Fixed",G343, "Not Implemented Yet")</f>
        <v/>
      </c>
      <c r="H344" s="3">
        <f>IF(Inputs!$B$15="Fixed", IF(K343&gt;H343, -PMT(G344*C344, 360/Inputs!$D$6, Inputs!$B$13), 0), "NOT AVALABLE RN")</f>
        <v/>
      </c>
      <c r="I344" s="3">
        <f>C344*F344*G344</f>
        <v/>
      </c>
      <c r="J344" s="3">
        <f>H344-I344</f>
        <v/>
      </c>
      <c r="K344" s="3">
        <f>K343-J344</f>
        <v/>
      </c>
      <c r="N344" s="35">
        <f>AH343</f>
        <v/>
      </c>
      <c r="O344" s="19">
        <f>VLOOKUP(A344,Curves!$B$3:'Curves'!$D$15,3)/(VLOOKUP(A344,Curves!$B$3:'Curves'!$D$15,2)-(VLOOKUP(A344,Curves!$B$3:'Curves'!$D$15,1)-1))</f>
        <v/>
      </c>
      <c r="P344" s="35">
        <f>MIN(N344,(O344*Inputs!$B$35)*$N$5)</f>
        <v/>
      </c>
      <c r="Q344" s="3">
        <f>IF(ISERROR(Inputs!$B$32*OFFSET(P344,-Inputs!$B$33,0)),0,Inputs!$B$32*OFFSET(P344,-Inputs!$B$33,0))</f>
        <v/>
      </c>
      <c r="R344" s="3">
        <f>IF(ISERROR((1-Inputs!$B$32)*OFFSET(P344,-Inputs!$B$33,0)),0,(1-Inputs!$B$32)*OFFSET(P344,-Inputs!$B$33,0))</f>
        <v/>
      </c>
      <c r="S344" s="35">
        <f>N344-P344</f>
        <v/>
      </c>
      <c r="T344" s="19">
        <f>S344/Inputs!$B$13</f>
        <v/>
      </c>
      <c r="U344" s="19">
        <f>K344/$K$4</f>
        <v/>
      </c>
      <c r="V344" s="11">
        <f>-PMT(AC344*C344,Inputs!$B$20-A344+1,S344)-X344</f>
        <v/>
      </c>
      <c r="W344" s="11">
        <f>IF(A344&lt;Inputs!$B$23-Inputs!$B$24,0,IF(A344&lt;Inputs!$B$22-Inputs!$B$24,S344*AC344/12,IF(ISERROR(-PMT(AC344/12,Inputs!$B$20+1-A344-Inputs!$B$24,S344)),0,-PMT(AC344/12,Inputs!$B$20+1-A344-Inputs!$B$24,S344)+IF(A344=Inputs!$B$21-Inputs!$B$24,AC344+PMT(AC344/12,Inputs!$B$20+1-A344-Inputs!$B$24,S344)+(S344*AC344/12),0))))</f>
        <v/>
      </c>
      <c r="X344" s="3">
        <f>S344*(AC344*C344)</f>
        <v/>
      </c>
      <c r="Y344" s="11">
        <f>W344-X344</f>
        <v/>
      </c>
      <c r="Z344" s="19">
        <f>VLOOKUP(A344,Curves!$B$20:'Curves'!$D$32,3)</f>
        <v/>
      </c>
      <c r="AA344" s="35">
        <f>MIN(S344,S344*(1-(1-Z344)^(1/12)))</f>
        <v/>
      </c>
      <c r="AB344" s="3">
        <f>(N344-P344)*IFERROR((1-U344/U343),0)</f>
        <v/>
      </c>
      <c r="AC344" s="36">
        <f>Inputs!$B$16</f>
        <v/>
      </c>
      <c r="AD344" s="3">
        <f>AC344*C344*(N344-P344)</f>
        <v/>
      </c>
      <c r="AE344" s="11">
        <f>X344+Y344+AA344+Q344</f>
        <v/>
      </c>
      <c r="AF344" s="11">
        <f>X344+V344+AA344+Q344</f>
        <v/>
      </c>
      <c r="AG344" s="19">
        <f>AE344/Inputs!$B$13</f>
        <v/>
      </c>
      <c r="AH344" s="35">
        <f>N344-AA344-AB344-P344</f>
        <v/>
      </c>
      <c r="AJ344" s="19">
        <f>AJ343/(1+(Inputs!$B$19)*C343)</f>
        <v/>
      </c>
      <c r="AK344" s="19">
        <f>AG344*AJ344</f>
        <v/>
      </c>
    </row>
    <row r="345" ht="13" customHeight="1" s="53">
      <c r="A345" s="3">
        <f>A344+1</f>
        <v/>
      </c>
      <c r="B345" s="37">
        <f>EDATE(B344, 1)</f>
        <v/>
      </c>
      <c r="C345" s="3">
        <f>C344</f>
        <v/>
      </c>
      <c r="F345" s="3">
        <f>K344</f>
        <v/>
      </c>
      <c r="G345" s="3">
        <f>IF(Inputs!$B$15="Fixed",G344, "Not Implemented Yet")</f>
        <v/>
      </c>
      <c r="H345" s="3">
        <f>IF(Inputs!$B$15="Fixed", IF(K344&gt;H344, -PMT(G345*C345, 360/Inputs!$D$6, Inputs!$B$13), 0), "NOT AVALABLE RN")</f>
        <v/>
      </c>
      <c r="I345" s="3">
        <f>C345*F345*G345</f>
        <v/>
      </c>
      <c r="J345" s="3">
        <f>H345-I345</f>
        <v/>
      </c>
      <c r="K345" s="3">
        <f>K344-J345</f>
        <v/>
      </c>
      <c r="N345" s="35">
        <f>AH344</f>
        <v/>
      </c>
      <c r="O345" s="19">
        <f>VLOOKUP(A345,Curves!$B$3:'Curves'!$D$15,3)/(VLOOKUP(A345,Curves!$B$3:'Curves'!$D$15,2)-(VLOOKUP(A345,Curves!$B$3:'Curves'!$D$15,1)-1))</f>
        <v/>
      </c>
      <c r="P345" s="35">
        <f>MIN(N345,(O345*Inputs!$B$35)*$N$5)</f>
        <v/>
      </c>
      <c r="Q345" s="3">
        <f>IF(ISERROR(Inputs!$B$32*OFFSET(P345,-Inputs!$B$33,0)),0,Inputs!$B$32*OFFSET(P345,-Inputs!$B$33,0))</f>
        <v/>
      </c>
      <c r="R345" s="3">
        <f>IF(ISERROR((1-Inputs!$B$32)*OFFSET(P345,-Inputs!$B$33,0)),0,(1-Inputs!$B$32)*OFFSET(P345,-Inputs!$B$33,0))</f>
        <v/>
      </c>
      <c r="S345" s="35">
        <f>N345-P345</f>
        <v/>
      </c>
      <c r="T345" s="19">
        <f>S345/Inputs!$B$13</f>
        <v/>
      </c>
      <c r="U345" s="19">
        <f>K345/$K$4</f>
        <v/>
      </c>
      <c r="V345" s="11">
        <f>-PMT(AC345*C345,Inputs!$B$20-A345+1,S345)-X345</f>
        <v/>
      </c>
      <c r="W345" s="11">
        <f>IF(A345&lt;Inputs!$B$23-Inputs!$B$24,0,IF(A345&lt;Inputs!$B$22-Inputs!$B$24,S345*AC345/12,IF(ISERROR(-PMT(AC345/12,Inputs!$B$20+1-A345-Inputs!$B$24,S345)),0,-PMT(AC345/12,Inputs!$B$20+1-A345-Inputs!$B$24,S345)+IF(A345=Inputs!$B$21-Inputs!$B$24,AC345+PMT(AC345/12,Inputs!$B$20+1-A345-Inputs!$B$24,S345)+(S345*AC345/12),0))))</f>
        <v/>
      </c>
      <c r="X345" s="3">
        <f>S345*(AC345*C345)</f>
        <v/>
      </c>
      <c r="Y345" s="11">
        <f>W345-X345</f>
        <v/>
      </c>
      <c r="Z345" s="19">
        <f>VLOOKUP(A345,Curves!$B$20:'Curves'!$D$32,3)</f>
        <v/>
      </c>
      <c r="AA345" s="35">
        <f>MIN(S345,S345*(1-(1-Z345)^(1/12)))</f>
        <v/>
      </c>
      <c r="AB345" s="3">
        <f>(N345-P345)*IFERROR((1-U345/U344),0)</f>
        <v/>
      </c>
      <c r="AC345" s="36">
        <f>Inputs!$B$16</f>
        <v/>
      </c>
      <c r="AD345" s="3">
        <f>AC345*C345*(N345-P345)</f>
        <v/>
      </c>
      <c r="AE345" s="11">
        <f>X345+Y345+AA345+Q345</f>
        <v/>
      </c>
      <c r="AF345" s="11">
        <f>X345+V345+AA345+Q345</f>
        <v/>
      </c>
      <c r="AG345" s="19">
        <f>AE345/Inputs!$B$13</f>
        <v/>
      </c>
      <c r="AH345" s="35">
        <f>N345-AA345-AB345-P345</f>
        <v/>
      </c>
      <c r="AJ345" s="19">
        <f>AJ344/(1+(Inputs!$B$19)*C344)</f>
        <v/>
      </c>
      <c r="AK345" s="19">
        <f>AG345*AJ345</f>
        <v/>
      </c>
    </row>
    <row r="346" ht="13" customHeight="1" s="53">
      <c r="A346" s="3">
        <f>A345+1</f>
        <v/>
      </c>
      <c r="B346" s="37">
        <f>EDATE(B345, 1)</f>
        <v/>
      </c>
      <c r="C346" s="3">
        <f>C345</f>
        <v/>
      </c>
      <c r="F346" s="3">
        <f>K345</f>
        <v/>
      </c>
      <c r="G346" s="3">
        <f>IF(Inputs!$B$15="Fixed",G345, "Not Implemented Yet")</f>
        <v/>
      </c>
      <c r="H346" s="3">
        <f>IF(Inputs!$B$15="Fixed", IF(K345&gt;H345, -PMT(G346*C346, 360/Inputs!$D$6, Inputs!$B$13), 0), "NOT AVALABLE RN")</f>
        <v/>
      </c>
      <c r="I346" s="3">
        <f>C346*F346*G346</f>
        <v/>
      </c>
      <c r="J346" s="3">
        <f>H346-I346</f>
        <v/>
      </c>
      <c r="K346" s="3">
        <f>K345-J346</f>
        <v/>
      </c>
      <c r="N346" s="35">
        <f>AH345</f>
        <v/>
      </c>
      <c r="O346" s="19">
        <f>VLOOKUP(A346,Curves!$B$3:'Curves'!$D$15,3)/(VLOOKUP(A346,Curves!$B$3:'Curves'!$D$15,2)-(VLOOKUP(A346,Curves!$B$3:'Curves'!$D$15,1)-1))</f>
        <v/>
      </c>
      <c r="P346" s="35">
        <f>MIN(N346,(O346*Inputs!$B$35)*$N$5)</f>
        <v/>
      </c>
      <c r="Q346" s="3">
        <f>IF(ISERROR(Inputs!$B$32*OFFSET(P346,-Inputs!$B$33,0)),0,Inputs!$B$32*OFFSET(P346,-Inputs!$B$33,0))</f>
        <v/>
      </c>
      <c r="R346" s="3">
        <f>IF(ISERROR((1-Inputs!$B$32)*OFFSET(P346,-Inputs!$B$33,0)),0,(1-Inputs!$B$32)*OFFSET(P346,-Inputs!$B$33,0))</f>
        <v/>
      </c>
      <c r="S346" s="35">
        <f>N346-P346</f>
        <v/>
      </c>
      <c r="T346" s="19">
        <f>S346/Inputs!$B$13</f>
        <v/>
      </c>
      <c r="U346" s="19">
        <f>K346/$K$4</f>
        <v/>
      </c>
      <c r="V346" s="11">
        <f>-PMT(AC346*C346,Inputs!$B$20-A346+1,S346)-X346</f>
        <v/>
      </c>
      <c r="W346" s="11">
        <f>IF(A346&lt;Inputs!$B$23-Inputs!$B$24,0,IF(A346&lt;Inputs!$B$22-Inputs!$B$24,S346*AC346/12,IF(ISERROR(-PMT(AC346/12,Inputs!$B$20+1-A346-Inputs!$B$24,S346)),0,-PMT(AC346/12,Inputs!$B$20+1-A346-Inputs!$B$24,S346)+IF(A346=Inputs!$B$21-Inputs!$B$24,AC346+PMT(AC346/12,Inputs!$B$20+1-A346-Inputs!$B$24,S346)+(S346*AC346/12),0))))</f>
        <v/>
      </c>
      <c r="X346" s="3">
        <f>S346*(AC346*C346)</f>
        <v/>
      </c>
      <c r="Y346" s="11">
        <f>W346-X346</f>
        <v/>
      </c>
      <c r="Z346" s="19">
        <f>VLOOKUP(A346,Curves!$B$20:'Curves'!$D$32,3)</f>
        <v/>
      </c>
      <c r="AA346" s="35">
        <f>MIN(S346,S346*(1-(1-Z346)^(1/12)))</f>
        <v/>
      </c>
      <c r="AB346" s="3">
        <f>(N346-P346)*IFERROR((1-U346/U345),0)</f>
        <v/>
      </c>
      <c r="AC346" s="36">
        <f>Inputs!$B$16</f>
        <v/>
      </c>
      <c r="AD346" s="3">
        <f>AC346*C346*(N346-P346)</f>
        <v/>
      </c>
      <c r="AE346" s="11">
        <f>X346+Y346+AA346+Q346</f>
        <v/>
      </c>
      <c r="AF346" s="11">
        <f>X346+V346+AA346+Q346</f>
        <v/>
      </c>
      <c r="AG346" s="19">
        <f>AE346/Inputs!$B$13</f>
        <v/>
      </c>
      <c r="AH346" s="35">
        <f>N346-AA346-AB346-P346</f>
        <v/>
      </c>
      <c r="AJ346" s="19">
        <f>AJ345/(1+(Inputs!$B$19)*C345)</f>
        <v/>
      </c>
      <c r="AK346" s="19">
        <f>AG346*AJ346</f>
        <v/>
      </c>
    </row>
    <row r="347" ht="13" customHeight="1" s="53">
      <c r="A347" s="3">
        <f>A346+1</f>
        <v/>
      </c>
      <c r="B347" s="37">
        <f>EDATE(B346, 1)</f>
        <v/>
      </c>
      <c r="C347" s="3">
        <f>C346</f>
        <v/>
      </c>
      <c r="F347" s="3">
        <f>K346</f>
        <v/>
      </c>
      <c r="G347" s="3">
        <f>IF(Inputs!$B$15="Fixed",G346, "Not Implemented Yet")</f>
        <v/>
      </c>
      <c r="H347" s="3">
        <f>IF(Inputs!$B$15="Fixed", IF(K346&gt;H346, -PMT(G347*C347, 360/Inputs!$D$6, Inputs!$B$13), 0), "NOT AVALABLE RN")</f>
        <v/>
      </c>
      <c r="I347" s="3">
        <f>C347*F347*G347</f>
        <v/>
      </c>
      <c r="J347" s="3">
        <f>H347-I347</f>
        <v/>
      </c>
      <c r="K347" s="3">
        <f>K346-J347</f>
        <v/>
      </c>
      <c r="N347" s="35">
        <f>AH346</f>
        <v/>
      </c>
      <c r="O347" s="19">
        <f>VLOOKUP(A347,Curves!$B$3:'Curves'!$D$15,3)/(VLOOKUP(A347,Curves!$B$3:'Curves'!$D$15,2)-(VLOOKUP(A347,Curves!$B$3:'Curves'!$D$15,1)-1))</f>
        <v/>
      </c>
      <c r="P347" s="35">
        <f>MIN(N347,(O347*Inputs!$B$35)*$N$5)</f>
        <v/>
      </c>
      <c r="Q347" s="3">
        <f>IF(ISERROR(Inputs!$B$32*OFFSET(P347,-Inputs!$B$33,0)),0,Inputs!$B$32*OFFSET(P347,-Inputs!$B$33,0))</f>
        <v/>
      </c>
      <c r="R347" s="3">
        <f>IF(ISERROR((1-Inputs!$B$32)*OFFSET(P347,-Inputs!$B$33,0)),0,(1-Inputs!$B$32)*OFFSET(P347,-Inputs!$B$33,0))</f>
        <v/>
      </c>
      <c r="S347" s="35">
        <f>N347-P347</f>
        <v/>
      </c>
      <c r="T347" s="19">
        <f>S347/Inputs!$B$13</f>
        <v/>
      </c>
      <c r="U347" s="19">
        <f>K347/$K$4</f>
        <v/>
      </c>
      <c r="V347" s="11">
        <f>-PMT(AC347*C347,Inputs!$B$20-A347+1,S347)-X347</f>
        <v/>
      </c>
      <c r="W347" s="11">
        <f>IF(A347&lt;Inputs!$B$23-Inputs!$B$24,0,IF(A347&lt;Inputs!$B$22-Inputs!$B$24,S347*AC347/12,IF(ISERROR(-PMT(AC347/12,Inputs!$B$20+1-A347-Inputs!$B$24,S347)),0,-PMT(AC347/12,Inputs!$B$20+1-A347-Inputs!$B$24,S347)+IF(A347=Inputs!$B$21-Inputs!$B$24,AC347+PMT(AC347/12,Inputs!$B$20+1-A347-Inputs!$B$24,S347)+(S347*AC347/12),0))))</f>
        <v/>
      </c>
      <c r="X347" s="3">
        <f>S347*(AC347*C347)</f>
        <v/>
      </c>
      <c r="Y347" s="11">
        <f>W347-X347</f>
        <v/>
      </c>
      <c r="Z347" s="19">
        <f>VLOOKUP(A347,Curves!$B$20:'Curves'!$D$32,3)</f>
        <v/>
      </c>
      <c r="AA347" s="35">
        <f>MIN(S347,S347*(1-(1-Z347)^(1/12)))</f>
        <v/>
      </c>
      <c r="AB347" s="3">
        <f>(N347-P347)*IFERROR((1-U347/U346),0)</f>
        <v/>
      </c>
      <c r="AC347" s="36">
        <f>Inputs!$B$16</f>
        <v/>
      </c>
      <c r="AD347" s="3">
        <f>AC347*C347*(N347-P347)</f>
        <v/>
      </c>
      <c r="AE347" s="11">
        <f>X347+Y347+AA347+Q347</f>
        <v/>
      </c>
      <c r="AF347" s="11">
        <f>X347+V347+AA347+Q347</f>
        <v/>
      </c>
      <c r="AG347" s="19">
        <f>AE347/Inputs!$B$13</f>
        <v/>
      </c>
      <c r="AH347" s="35">
        <f>N347-AA347-AB347-P347</f>
        <v/>
      </c>
      <c r="AJ347" s="19">
        <f>AJ346/(1+(Inputs!$B$19)*C346)</f>
        <v/>
      </c>
      <c r="AK347" s="19">
        <f>AG347*AJ347</f>
        <v/>
      </c>
    </row>
    <row r="348" ht="13" customHeight="1" s="53">
      <c r="A348" s="3">
        <f>A347+1</f>
        <v/>
      </c>
      <c r="B348" s="37">
        <f>EDATE(B347, 1)</f>
        <v/>
      </c>
      <c r="C348" s="3">
        <f>C347</f>
        <v/>
      </c>
      <c r="F348" s="3">
        <f>K347</f>
        <v/>
      </c>
      <c r="G348" s="3">
        <f>IF(Inputs!$B$15="Fixed",G347, "Not Implemented Yet")</f>
        <v/>
      </c>
      <c r="H348" s="3">
        <f>IF(Inputs!$B$15="Fixed", IF(K347&gt;H347, -PMT(G348*C348, 360/Inputs!$D$6, Inputs!$B$13), 0), "NOT AVALABLE RN")</f>
        <v/>
      </c>
      <c r="I348" s="3">
        <f>C348*F348*G348</f>
        <v/>
      </c>
      <c r="J348" s="3">
        <f>H348-I348</f>
        <v/>
      </c>
      <c r="K348" s="3">
        <f>K347-J348</f>
        <v/>
      </c>
      <c r="N348" s="35">
        <f>AH347</f>
        <v/>
      </c>
      <c r="O348" s="19">
        <f>VLOOKUP(A348,Curves!$B$3:'Curves'!$D$15,3)/(VLOOKUP(A348,Curves!$B$3:'Curves'!$D$15,2)-(VLOOKUP(A348,Curves!$B$3:'Curves'!$D$15,1)-1))</f>
        <v/>
      </c>
      <c r="P348" s="35">
        <f>MIN(N348,(O348*Inputs!$B$35)*$N$5)</f>
        <v/>
      </c>
      <c r="Q348" s="3">
        <f>IF(ISERROR(Inputs!$B$32*OFFSET(P348,-Inputs!$B$33,0)),0,Inputs!$B$32*OFFSET(P348,-Inputs!$B$33,0))</f>
        <v/>
      </c>
      <c r="R348" s="3">
        <f>IF(ISERROR((1-Inputs!$B$32)*OFFSET(P348,-Inputs!$B$33,0)),0,(1-Inputs!$B$32)*OFFSET(P348,-Inputs!$B$33,0))</f>
        <v/>
      </c>
      <c r="S348" s="35">
        <f>N348-P348</f>
        <v/>
      </c>
      <c r="T348" s="19">
        <f>S348/Inputs!$B$13</f>
        <v/>
      </c>
      <c r="U348" s="19">
        <f>K348/$K$4</f>
        <v/>
      </c>
      <c r="V348" s="11">
        <f>-PMT(AC348*C348,Inputs!$B$20-A348+1,S348)-X348</f>
        <v/>
      </c>
      <c r="W348" s="11">
        <f>IF(A348&lt;Inputs!$B$23-Inputs!$B$24,0,IF(A348&lt;Inputs!$B$22-Inputs!$B$24,S348*AC348/12,IF(ISERROR(-PMT(AC348/12,Inputs!$B$20+1-A348-Inputs!$B$24,S348)),0,-PMT(AC348/12,Inputs!$B$20+1-A348-Inputs!$B$24,S348)+IF(A348=Inputs!$B$21-Inputs!$B$24,AC348+PMT(AC348/12,Inputs!$B$20+1-A348-Inputs!$B$24,S348)+(S348*AC348/12),0))))</f>
        <v/>
      </c>
      <c r="X348" s="3">
        <f>S348*(AC348*C348)</f>
        <v/>
      </c>
      <c r="Y348" s="11">
        <f>W348-X348</f>
        <v/>
      </c>
      <c r="Z348" s="19">
        <f>VLOOKUP(A348,Curves!$B$20:'Curves'!$D$32,3)</f>
        <v/>
      </c>
      <c r="AA348" s="35">
        <f>MIN(S348,S348*(1-(1-Z348)^(1/12)))</f>
        <v/>
      </c>
      <c r="AB348" s="3">
        <f>(N348-P348)*IFERROR((1-U348/U347),0)</f>
        <v/>
      </c>
      <c r="AC348" s="36">
        <f>Inputs!$B$16</f>
        <v/>
      </c>
      <c r="AD348" s="3">
        <f>AC348*C348*(N348-P348)</f>
        <v/>
      </c>
      <c r="AE348" s="11">
        <f>X348+Y348+AA348+Q348</f>
        <v/>
      </c>
      <c r="AF348" s="11">
        <f>X348+V348+AA348+Q348</f>
        <v/>
      </c>
      <c r="AG348" s="19">
        <f>AE348/Inputs!$B$13</f>
        <v/>
      </c>
      <c r="AH348" s="35">
        <f>N348-AA348-AB348-P348</f>
        <v/>
      </c>
      <c r="AJ348" s="19">
        <f>AJ347/(1+(Inputs!$B$19)*C347)</f>
        <v/>
      </c>
      <c r="AK348" s="19">
        <f>AG348*AJ348</f>
        <v/>
      </c>
    </row>
    <row r="349" ht="13" customHeight="1" s="53">
      <c r="A349" s="3">
        <f>A348+1</f>
        <v/>
      </c>
      <c r="B349" s="37">
        <f>EDATE(B348, 1)</f>
        <v/>
      </c>
      <c r="C349" s="3">
        <f>C348</f>
        <v/>
      </c>
      <c r="F349" s="3">
        <f>K348</f>
        <v/>
      </c>
      <c r="G349" s="3">
        <f>IF(Inputs!$B$15="Fixed",G348, "Not Implemented Yet")</f>
        <v/>
      </c>
      <c r="H349" s="3">
        <f>IF(Inputs!$B$15="Fixed", IF(K348&gt;H348, -PMT(G349*C349, 360/Inputs!$D$6, Inputs!$B$13), 0), "NOT AVALABLE RN")</f>
        <v/>
      </c>
      <c r="I349" s="3">
        <f>C349*F349*G349</f>
        <v/>
      </c>
      <c r="J349" s="3">
        <f>H349-I349</f>
        <v/>
      </c>
      <c r="K349" s="3">
        <f>K348-J349</f>
        <v/>
      </c>
      <c r="N349" s="35">
        <f>AH348</f>
        <v/>
      </c>
      <c r="O349" s="19">
        <f>VLOOKUP(A349,Curves!$B$3:'Curves'!$D$15,3)/(VLOOKUP(A349,Curves!$B$3:'Curves'!$D$15,2)-(VLOOKUP(A349,Curves!$B$3:'Curves'!$D$15,1)-1))</f>
        <v/>
      </c>
      <c r="P349" s="35">
        <f>MIN(N349,(O349*Inputs!$B$35)*$N$5)</f>
        <v/>
      </c>
      <c r="Q349" s="3">
        <f>IF(ISERROR(Inputs!$B$32*OFFSET(P349,-Inputs!$B$33,0)),0,Inputs!$B$32*OFFSET(P349,-Inputs!$B$33,0))</f>
        <v/>
      </c>
      <c r="R349" s="3">
        <f>IF(ISERROR((1-Inputs!$B$32)*OFFSET(P349,-Inputs!$B$33,0)),0,(1-Inputs!$B$32)*OFFSET(P349,-Inputs!$B$33,0))</f>
        <v/>
      </c>
      <c r="S349" s="35">
        <f>N349-P349</f>
        <v/>
      </c>
      <c r="T349" s="19">
        <f>S349/Inputs!$B$13</f>
        <v/>
      </c>
      <c r="U349" s="19">
        <f>K349/$K$4</f>
        <v/>
      </c>
      <c r="V349" s="11">
        <f>-PMT(AC349*C349,Inputs!$B$20-A349+1,S349)-X349</f>
        <v/>
      </c>
      <c r="W349" s="11">
        <f>IF(A349&lt;Inputs!$B$23-Inputs!$B$24,0,IF(A349&lt;Inputs!$B$22-Inputs!$B$24,S349*AC349/12,IF(ISERROR(-PMT(AC349/12,Inputs!$B$20+1-A349-Inputs!$B$24,S349)),0,-PMT(AC349/12,Inputs!$B$20+1-A349-Inputs!$B$24,S349)+IF(A349=Inputs!$B$21-Inputs!$B$24,AC349+PMT(AC349/12,Inputs!$B$20+1-A349-Inputs!$B$24,S349)+(S349*AC349/12),0))))</f>
        <v/>
      </c>
      <c r="X349" s="3">
        <f>S349*(AC349*C349)</f>
        <v/>
      </c>
      <c r="Y349" s="11">
        <f>W349-X349</f>
        <v/>
      </c>
      <c r="Z349" s="19">
        <f>VLOOKUP(A349,Curves!$B$20:'Curves'!$D$32,3)</f>
        <v/>
      </c>
      <c r="AA349" s="35">
        <f>MIN(S349,S349*(1-(1-Z349)^(1/12)))</f>
        <v/>
      </c>
      <c r="AB349" s="3">
        <f>(N349-P349)*IFERROR((1-U349/U348),0)</f>
        <v/>
      </c>
      <c r="AC349" s="36">
        <f>Inputs!$B$16</f>
        <v/>
      </c>
      <c r="AD349" s="3">
        <f>AC349*C349*(N349-P349)</f>
        <v/>
      </c>
      <c r="AE349" s="11">
        <f>X349+Y349+AA349+Q349</f>
        <v/>
      </c>
      <c r="AF349" s="11">
        <f>X349+V349+AA349+Q349</f>
        <v/>
      </c>
      <c r="AG349" s="19">
        <f>AE349/Inputs!$B$13</f>
        <v/>
      </c>
      <c r="AH349" s="35">
        <f>N349-AA349-AB349-P349</f>
        <v/>
      </c>
      <c r="AJ349" s="19">
        <f>AJ348/(1+(Inputs!$B$19)*C348)</f>
        <v/>
      </c>
      <c r="AK349" s="19">
        <f>AG349*AJ349</f>
        <v/>
      </c>
    </row>
    <row r="350" ht="13" customHeight="1" s="53">
      <c r="A350" s="3">
        <f>A349+1</f>
        <v/>
      </c>
      <c r="B350" s="37">
        <f>EDATE(B349, 1)</f>
        <v/>
      </c>
      <c r="C350" s="3">
        <f>C349</f>
        <v/>
      </c>
      <c r="F350" s="3">
        <f>K349</f>
        <v/>
      </c>
      <c r="G350" s="3">
        <f>IF(Inputs!$B$15="Fixed",G349, "Not Implemented Yet")</f>
        <v/>
      </c>
      <c r="H350" s="3">
        <f>IF(Inputs!$B$15="Fixed", IF(K349&gt;H349, -PMT(G350*C350, 360/Inputs!$D$6, Inputs!$B$13), 0), "NOT AVALABLE RN")</f>
        <v/>
      </c>
      <c r="I350" s="3">
        <f>C350*F350*G350</f>
        <v/>
      </c>
      <c r="J350" s="3">
        <f>H350-I350</f>
        <v/>
      </c>
      <c r="K350" s="3">
        <f>K349-J350</f>
        <v/>
      </c>
      <c r="N350" s="35">
        <f>AH349</f>
        <v/>
      </c>
      <c r="O350" s="19">
        <f>VLOOKUP(A350,Curves!$B$3:'Curves'!$D$15,3)/(VLOOKUP(A350,Curves!$B$3:'Curves'!$D$15,2)-(VLOOKUP(A350,Curves!$B$3:'Curves'!$D$15,1)-1))</f>
        <v/>
      </c>
      <c r="P350" s="35">
        <f>MIN(N350,(O350*Inputs!$B$35)*$N$5)</f>
        <v/>
      </c>
      <c r="Q350" s="3">
        <f>IF(ISERROR(Inputs!$B$32*OFFSET(P350,-Inputs!$B$33,0)),0,Inputs!$B$32*OFFSET(P350,-Inputs!$B$33,0))</f>
        <v/>
      </c>
      <c r="R350" s="3">
        <f>IF(ISERROR((1-Inputs!$B$32)*OFFSET(P350,-Inputs!$B$33,0)),0,(1-Inputs!$B$32)*OFFSET(P350,-Inputs!$B$33,0))</f>
        <v/>
      </c>
      <c r="S350" s="35">
        <f>N350-P350</f>
        <v/>
      </c>
      <c r="T350" s="19">
        <f>S350/Inputs!$B$13</f>
        <v/>
      </c>
      <c r="U350" s="19">
        <f>K350/$K$4</f>
        <v/>
      </c>
      <c r="V350" s="11">
        <f>-PMT(AC350*C350,Inputs!$B$20-A350+1,S350)-X350</f>
        <v/>
      </c>
      <c r="W350" s="11">
        <f>IF(A350&lt;Inputs!$B$23-Inputs!$B$24,0,IF(A350&lt;Inputs!$B$22-Inputs!$B$24,S350*AC350/12,IF(ISERROR(-PMT(AC350/12,Inputs!$B$20+1-A350-Inputs!$B$24,S350)),0,-PMT(AC350/12,Inputs!$B$20+1-A350-Inputs!$B$24,S350)+IF(A350=Inputs!$B$21-Inputs!$B$24,AC350+PMT(AC350/12,Inputs!$B$20+1-A350-Inputs!$B$24,S350)+(S350*AC350/12),0))))</f>
        <v/>
      </c>
      <c r="X350" s="3">
        <f>S350*(AC350*C350)</f>
        <v/>
      </c>
      <c r="Y350" s="11">
        <f>W350-X350</f>
        <v/>
      </c>
      <c r="Z350" s="19">
        <f>VLOOKUP(A350,Curves!$B$20:'Curves'!$D$32,3)</f>
        <v/>
      </c>
      <c r="AA350" s="35">
        <f>MIN(S350,S350*(1-(1-Z350)^(1/12)))</f>
        <v/>
      </c>
      <c r="AB350" s="3">
        <f>(N350-P350)*IFERROR((1-U350/U349),0)</f>
        <v/>
      </c>
      <c r="AC350" s="36">
        <f>Inputs!$B$16</f>
        <v/>
      </c>
      <c r="AD350" s="3">
        <f>AC350*C350*(N350-P350)</f>
        <v/>
      </c>
      <c r="AE350" s="11">
        <f>X350+Y350+AA350+Q350</f>
        <v/>
      </c>
      <c r="AF350" s="11">
        <f>X350+V350+AA350+Q350</f>
        <v/>
      </c>
      <c r="AG350" s="19">
        <f>AE350/Inputs!$B$13</f>
        <v/>
      </c>
      <c r="AH350" s="35">
        <f>N350-AA350-AB350-P350</f>
        <v/>
      </c>
      <c r="AJ350" s="19">
        <f>AJ349/(1+(Inputs!$B$19)*C349)</f>
        <v/>
      </c>
      <c r="AK350" s="19">
        <f>AG350*AJ350</f>
        <v/>
      </c>
    </row>
    <row r="351" ht="13" customHeight="1" s="53">
      <c r="A351" s="3">
        <f>A350+1</f>
        <v/>
      </c>
      <c r="B351" s="37">
        <f>EDATE(B350, 1)</f>
        <v/>
      </c>
      <c r="C351" s="3">
        <f>C350</f>
        <v/>
      </c>
      <c r="F351" s="3">
        <f>K350</f>
        <v/>
      </c>
      <c r="G351" s="3">
        <f>IF(Inputs!$B$15="Fixed",G350, "Not Implemented Yet")</f>
        <v/>
      </c>
      <c r="H351" s="3">
        <f>IF(Inputs!$B$15="Fixed", IF(K350&gt;H350, -PMT(G351*C351, 360/Inputs!$D$6, Inputs!$B$13), 0), "NOT AVALABLE RN")</f>
        <v/>
      </c>
      <c r="I351" s="3">
        <f>C351*F351*G351</f>
        <v/>
      </c>
      <c r="J351" s="3">
        <f>H351-I351</f>
        <v/>
      </c>
      <c r="K351" s="3">
        <f>K350-J351</f>
        <v/>
      </c>
      <c r="N351" s="35">
        <f>AH350</f>
        <v/>
      </c>
      <c r="O351" s="19">
        <f>VLOOKUP(A351,Curves!$B$3:'Curves'!$D$15,3)/(VLOOKUP(A351,Curves!$B$3:'Curves'!$D$15,2)-(VLOOKUP(A351,Curves!$B$3:'Curves'!$D$15,1)-1))</f>
        <v/>
      </c>
      <c r="P351" s="35">
        <f>MIN(N351,(O351*Inputs!$B$35)*$N$5)</f>
        <v/>
      </c>
      <c r="Q351" s="3">
        <f>IF(ISERROR(Inputs!$B$32*OFFSET(P351,-Inputs!$B$33,0)),0,Inputs!$B$32*OFFSET(P351,-Inputs!$B$33,0))</f>
        <v/>
      </c>
      <c r="R351" s="3">
        <f>IF(ISERROR((1-Inputs!$B$32)*OFFSET(P351,-Inputs!$B$33,0)),0,(1-Inputs!$B$32)*OFFSET(P351,-Inputs!$B$33,0))</f>
        <v/>
      </c>
      <c r="S351" s="35">
        <f>N351-P351</f>
        <v/>
      </c>
      <c r="T351" s="19">
        <f>S351/Inputs!$B$13</f>
        <v/>
      </c>
      <c r="U351" s="19">
        <f>K351/$K$4</f>
        <v/>
      </c>
      <c r="V351" s="11">
        <f>-PMT(AC351*C351,Inputs!$B$20-A351+1,S351)-X351</f>
        <v/>
      </c>
      <c r="W351" s="11">
        <f>IF(A351&lt;Inputs!$B$23-Inputs!$B$24,0,IF(A351&lt;Inputs!$B$22-Inputs!$B$24,S351*AC351/12,IF(ISERROR(-PMT(AC351/12,Inputs!$B$20+1-A351-Inputs!$B$24,S351)),0,-PMT(AC351/12,Inputs!$B$20+1-A351-Inputs!$B$24,S351)+IF(A351=Inputs!$B$21-Inputs!$B$24,AC351+PMT(AC351/12,Inputs!$B$20+1-A351-Inputs!$B$24,S351)+(S351*AC351/12),0))))</f>
        <v/>
      </c>
      <c r="X351" s="3">
        <f>S351*(AC351*C351)</f>
        <v/>
      </c>
      <c r="Y351" s="11">
        <f>W351-X351</f>
        <v/>
      </c>
      <c r="Z351" s="19">
        <f>VLOOKUP(A351,Curves!$B$20:'Curves'!$D$32,3)</f>
        <v/>
      </c>
      <c r="AA351" s="35">
        <f>MIN(S351,S351*(1-(1-Z351)^(1/12)))</f>
        <v/>
      </c>
      <c r="AB351" s="3">
        <f>(N351-P351)*IFERROR((1-U351/U350),0)</f>
        <v/>
      </c>
      <c r="AC351" s="36">
        <f>Inputs!$B$16</f>
        <v/>
      </c>
      <c r="AD351" s="3">
        <f>AC351*C351*(N351-P351)</f>
        <v/>
      </c>
      <c r="AE351" s="11">
        <f>X351+Y351+AA351+Q351</f>
        <v/>
      </c>
      <c r="AF351" s="11">
        <f>X351+V351+AA351+Q351</f>
        <v/>
      </c>
      <c r="AG351" s="19">
        <f>AE351/Inputs!$B$13</f>
        <v/>
      </c>
      <c r="AH351" s="35">
        <f>N351-AA351-AB351-P351</f>
        <v/>
      </c>
      <c r="AJ351" s="19">
        <f>AJ350/(1+(Inputs!$B$19)*C350)</f>
        <v/>
      </c>
      <c r="AK351" s="19">
        <f>AG351*AJ351</f>
        <v/>
      </c>
    </row>
    <row r="352" ht="13" customHeight="1" s="53">
      <c r="A352" s="3">
        <f>A351+1</f>
        <v/>
      </c>
      <c r="B352" s="37">
        <f>EDATE(B351, 1)</f>
        <v/>
      </c>
      <c r="C352" s="3">
        <f>C351</f>
        <v/>
      </c>
      <c r="F352" s="3">
        <f>K351</f>
        <v/>
      </c>
      <c r="G352" s="3">
        <f>IF(Inputs!$B$15="Fixed",G351, "Not Implemented Yet")</f>
        <v/>
      </c>
      <c r="H352" s="3">
        <f>IF(Inputs!$B$15="Fixed", IF(K351&gt;H351, -PMT(G352*C352, 360/Inputs!$D$6, Inputs!$B$13), 0), "NOT AVALABLE RN")</f>
        <v/>
      </c>
      <c r="I352" s="3">
        <f>C352*F352*G352</f>
        <v/>
      </c>
      <c r="J352" s="3">
        <f>H352-I352</f>
        <v/>
      </c>
      <c r="K352" s="3">
        <f>K351-J352</f>
        <v/>
      </c>
      <c r="N352" s="35">
        <f>AH351</f>
        <v/>
      </c>
      <c r="O352" s="19">
        <f>VLOOKUP(A352,Curves!$B$3:'Curves'!$D$15,3)/(VLOOKUP(A352,Curves!$B$3:'Curves'!$D$15,2)-(VLOOKUP(A352,Curves!$B$3:'Curves'!$D$15,1)-1))</f>
        <v/>
      </c>
      <c r="P352" s="35">
        <f>MIN(N352,(O352*Inputs!$B$35)*$N$5)</f>
        <v/>
      </c>
      <c r="Q352" s="3">
        <f>IF(ISERROR(Inputs!$B$32*OFFSET(P352,-Inputs!$B$33,0)),0,Inputs!$B$32*OFFSET(P352,-Inputs!$B$33,0))</f>
        <v/>
      </c>
      <c r="R352" s="3">
        <f>IF(ISERROR((1-Inputs!$B$32)*OFFSET(P352,-Inputs!$B$33,0)),0,(1-Inputs!$B$32)*OFFSET(P352,-Inputs!$B$33,0))</f>
        <v/>
      </c>
      <c r="S352" s="35">
        <f>N352-P352</f>
        <v/>
      </c>
      <c r="T352" s="19">
        <f>S352/Inputs!$B$13</f>
        <v/>
      </c>
      <c r="U352" s="19">
        <f>K352/$K$4</f>
        <v/>
      </c>
      <c r="V352" s="11">
        <f>-PMT(AC352*C352,Inputs!$B$20-A352+1,S352)-X352</f>
        <v/>
      </c>
      <c r="W352" s="11">
        <f>IF(A352&lt;Inputs!$B$23-Inputs!$B$24,0,IF(A352&lt;Inputs!$B$22-Inputs!$B$24,S352*AC352/12,IF(ISERROR(-PMT(AC352/12,Inputs!$B$20+1-A352-Inputs!$B$24,S352)),0,-PMT(AC352/12,Inputs!$B$20+1-A352-Inputs!$B$24,S352)+IF(A352=Inputs!$B$21-Inputs!$B$24,AC352+PMT(AC352/12,Inputs!$B$20+1-A352-Inputs!$B$24,S352)+(S352*AC352/12),0))))</f>
        <v/>
      </c>
      <c r="X352" s="3">
        <f>S352*(AC352*C352)</f>
        <v/>
      </c>
      <c r="Y352" s="11">
        <f>W352-X352</f>
        <v/>
      </c>
      <c r="Z352" s="19">
        <f>VLOOKUP(A352,Curves!$B$20:'Curves'!$D$32,3)</f>
        <v/>
      </c>
      <c r="AA352" s="35">
        <f>MIN(S352,S352*(1-(1-Z352)^(1/12)))</f>
        <v/>
      </c>
      <c r="AB352" s="3">
        <f>(N352-P352)*IFERROR((1-U352/U351),0)</f>
        <v/>
      </c>
      <c r="AC352" s="36">
        <f>Inputs!$B$16</f>
        <v/>
      </c>
      <c r="AD352" s="3">
        <f>AC352*C352*(N352-P352)</f>
        <v/>
      </c>
      <c r="AE352" s="11">
        <f>X352+Y352+AA352+Q352</f>
        <v/>
      </c>
      <c r="AF352" s="11">
        <f>X352+V352+AA352+Q352</f>
        <v/>
      </c>
      <c r="AG352" s="19">
        <f>AE352/Inputs!$B$13</f>
        <v/>
      </c>
      <c r="AH352" s="35">
        <f>N352-AA352-AB352-P352</f>
        <v/>
      </c>
      <c r="AJ352" s="19">
        <f>AJ351/(1+(Inputs!$B$19)*C351)</f>
        <v/>
      </c>
      <c r="AK352" s="19">
        <f>AG352*AJ352</f>
        <v/>
      </c>
    </row>
    <row r="353" ht="13" customHeight="1" s="53">
      <c r="A353" s="3">
        <f>A352+1</f>
        <v/>
      </c>
      <c r="B353" s="37">
        <f>EDATE(B352, 1)</f>
        <v/>
      </c>
      <c r="C353" s="3">
        <f>C352</f>
        <v/>
      </c>
      <c r="F353" s="3">
        <f>K352</f>
        <v/>
      </c>
      <c r="G353" s="3">
        <f>IF(Inputs!$B$15="Fixed",G352, "Not Implemented Yet")</f>
        <v/>
      </c>
      <c r="H353" s="3">
        <f>IF(Inputs!$B$15="Fixed", IF(K352&gt;H352, -PMT(G353*C353, 360/Inputs!$D$6, Inputs!$B$13), 0), "NOT AVALABLE RN")</f>
        <v/>
      </c>
      <c r="I353" s="3">
        <f>C353*F353*G353</f>
        <v/>
      </c>
      <c r="J353" s="3">
        <f>H353-I353</f>
        <v/>
      </c>
      <c r="K353" s="3">
        <f>K352-J353</f>
        <v/>
      </c>
      <c r="N353" s="35">
        <f>AH352</f>
        <v/>
      </c>
      <c r="O353" s="19">
        <f>VLOOKUP(A353,Curves!$B$3:'Curves'!$D$15,3)/(VLOOKUP(A353,Curves!$B$3:'Curves'!$D$15,2)-(VLOOKUP(A353,Curves!$B$3:'Curves'!$D$15,1)-1))</f>
        <v/>
      </c>
      <c r="P353" s="35">
        <f>MIN(N353,(O353*Inputs!$B$35)*$N$5)</f>
        <v/>
      </c>
      <c r="Q353" s="3">
        <f>IF(ISERROR(Inputs!$B$32*OFFSET(P353,-Inputs!$B$33,0)),0,Inputs!$B$32*OFFSET(P353,-Inputs!$B$33,0))</f>
        <v/>
      </c>
      <c r="R353" s="3">
        <f>IF(ISERROR((1-Inputs!$B$32)*OFFSET(P353,-Inputs!$B$33,0)),0,(1-Inputs!$B$32)*OFFSET(P353,-Inputs!$B$33,0))</f>
        <v/>
      </c>
      <c r="S353" s="35">
        <f>N353-P353</f>
        <v/>
      </c>
      <c r="T353" s="19">
        <f>S353/Inputs!$B$13</f>
        <v/>
      </c>
      <c r="U353" s="19">
        <f>K353/$K$4</f>
        <v/>
      </c>
      <c r="V353" s="11">
        <f>-PMT(AC353*C353,Inputs!$B$20-A353+1,S353)-X353</f>
        <v/>
      </c>
      <c r="W353" s="11">
        <f>IF(A353&lt;Inputs!$B$23-Inputs!$B$24,0,IF(A353&lt;Inputs!$B$22-Inputs!$B$24,S353*AC353/12,IF(ISERROR(-PMT(AC353/12,Inputs!$B$20+1-A353-Inputs!$B$24,S353)),0,-PMT(AC353/12,Inputs!$B$20+1-A353-Inputs!$B$24,S353)+IF(A353=Inputs!$B$21-Inputs!$B$24,AC353+PMT(AC353/12,Inputs!$B$20+1-A353-Inputs!$B$24,S353)+(S353*AC353/12),0))))</f>
        <v/>
      </c>
      <c r="X353" s="3">
        <f>S353*(AC353*C353)</f>
        <v/>
      </c>
      <c r="Y353" s="11">
        <f>W353-X353</f>
        <v/>
      </c>
      <c r="Z353" s="19">
        <f>VLOOKUP(A353,Curves!$B$20:'Curves'!$D$32,3)</f>
        <v/>
      </c>
      <c r="AA353" s="35">
        <f>MIN(S353,S353*(1-(1-Z353)^(1/12)))</f>
        <v/>
      </c>
      <c r="AB353" s="3">
        <f>(N353-P353)*IFERROR((1-U353/U352),0)</f>
        <v/>
      </c>
      <c r="AC353" s="36">
        <f>Inputs!$B$16</f>
        <v/>
      </c>
      <c r="AD353" s="3">
        <f>AC353*C353*(N353-P353)</f>
        <v/>
      </c>
      <c r="AE353" s="11">
        <f>X353+Y353+AA353+Q353</f>
        <v/>
      </c>
      <c r="AF353" s="11">
        <f>X353+V353+AA353+Q353</f>
        <v/>
      </c>
      <c r="AG353" s="19">
        <f>AE353/Inputs!$B$13</f>
        <v/>
      </c>
      <c r="AH353" s="35">
        <f>N353-AA353-AB353-P353</f>
        <v/>
      </c>
      <c r="AJ353" s="19">
        <f>AJ352/(1+(Inputs!$B$19)*C352)</f>
        <v/>
      </c>
      <c r="AK353" s="19">
        <f>AG353*AJ353</f>
        <v/>
      </c>
    </row>
    <row r="354" ht="13" customHeight="1" s="53">
      <c r="A354" s="3">
        <f>A353+1</f>
        <v/>
      </c>
      <c r="B354" s="37">
        <f>EDATE(B353, 1)</f>
        <v/>
      </c>
      <c r="C354" s="3">
        <f>C353</f>
        <v/>
      </c>
      <c r="F354" s="3">
        <f>K353</f>
        <v/>
      </c>
      <c r="G354" s="3">
        <f>IF(Inputs!$B$15="Fixed",G353, "Not Implemented Yet")</f>
        <v/>
      </c>
      <c r="H354" s="3">
        <f>IF(Inputs!$B$15="Fixed", IF(K353&gt;H353, -PMT(G354*C354, 360/Inputs!$D$6, Inputs!$B$13), 0), "NOT AVALABLE RN")</f>
        <v/>
      </c>
      <c r="I354" s="3">
        <f>C354*F354*G354</f>
        <v/>
      </c>
      <c r="J354" s="3">
        <f>H354-I354</f>
        <v/>
      </c>
      <c r="K354" s="3">
        <f>K353-J354</f>
        <v/>
      </c>
      <c r="N354" s="35">
        <f>AH353</f>
        <v/>
      </c>
      <c r="O354" s="19">
        <f>VLOOKUP(A354,Curves!$B$3:'Curves'!$D$15,3)/(VLOOKUP(A354,Curves!$B$3:'Curves'!$D$15,2)-(VLOOKUP(A354,Curves!$B$3:'Curves'!$D$15,1)-1))</f>
        <v/>
      </c>
      <c r="P354" s="35">
        <f>MIN(N354,(O354*Inputs!$B$35)*$N$5)</f>
        <v/>
      </c>
      <c r="Q354" s="3">
        <f>IF(ISERROR(Inputs!$B$32*OFFSET(P354,-Inputs!$B$33,0)),0,Inputs!$B$32*OFFSET(P354,-Inputs!$B$33,0))</f>
        <v/>
      </c>
      <c r="R354" s="3">
        <f>IF(ISERROR((1-Inputs!$B$32)*OFFSET(P354,-Inputs!$B$33,0)),0,(1-Inputs!$B$32)*OFFSET(P354,-Inputs!$B$33,0))</f>
        <v/>
      </c>
      <c r="S354" s="35">
        <f>N354-P354</f>
        <v/>
      </c>
      <c r="T354" s="19">
        <f>S354/Inputs!$B$13</f>
        <v/>
      </c>
      <c r="U354" s="19">
        <f>K354/$K$4</f>
        <v/>
      </c>
      <c r="V354" s="11">
        <f>-PMT(AC354*C354,Inputs!$B$20-A354+1,S354)-X354</f>
        <v/>
      </c>
      <c r="W354" s="11">
        <f>IF(A354&lt;Inputs!$B$23-Inputs!$B$24,0,IF(A354&lt;Inputs!$B$22-Inputs!$B$24,S354*AC354/12,IF(ISERROR(-PMT(AC354/12,Inputs!$B$20+1-A354-Inputs!$B$24,S354)),0,-PMT(AC354/12,Inputs!$B$20+1-A354-Inputs!$B$24,S354)+IF(A354=Inputs!$B$21-Inputs!$B$24,AC354+PMT(AC354/12,Inputs!$B$20+1-A354-Inputs!$B$24,S354)+(S354*AC354/12),0))))</f>
        <v/>
      </c>
      <c r="X354" s="3">
        <f>S354*(AC354*C354)</f>
        <v/>
      </c>
      <c r="Y354" s="11">
        <f>W354-X354</f>
        <v/>
      </c>
      <c r="Z354" s="19">
        <f>VLOOKUP(A354,Curves!$B$20:'Curves'!$D$32,3)</f>
        <v/>
      </c>
      <c r="AA354" s="35">
        <f>MIN(S354,S354*(1-(1-Z354)^(1/12)))</f>
        <v/>
      </c>
      <c r="AB354" s="3">
        <f>(N354-P354)*IFERROR((1-U354/U353),0)</f>
        <v/>
      </c>
      <c r="AC354" s="36">
        <f>Inputs!$B$16</f>
        <v/>
      </c>
      <c r="AD354" s="3">
        <f>AC354*C354*(N354-P354)</f>
        <v/>
      </c>
      <c r="AE354" s="11">
        <f>X354+Y354+AA354+Q354</f>
        <v/>
      </c>
      <c r="AF354" s="11">
        <f>X354+V354+AA354+Q354</f>
        <v/>
      </c>
      <c r="AG354" s="19">
        <f>AE354/Inputs!$B$13</f>
        <v/>
      </c>
      <c r="AH354" s="35">
        <f>N354-AA354-AB354-P354</f>
        <v/>
      </c>
      <c r="AJ354" s="19">
        <f>AJ353/(1+(Inputs!$B$19)*C353)</f>
        <v/>
      </c>
      <c r="AK354" s="19">
        <f>AG354*AJ354</f>
        <v/>
      </c>
    </row>
    <row r="355" ht="13" customHeight="1" s="53">
      <c r="A355" s="3">
        <f>A354+1</f>
        <v/>
      </c>
      <c r="B355" s="37">
        <f>EDATE(B354, 1)</f>
        <v/>
      </c>
      <c r="C355" s="3">
        <f>C354</f>
        <v/>
      </c>
      <c r="F355" s="3">
        <f>K354</f>
        <v/>
      </c>
      <c r="G355" s="3">
        <f>IF(Inputs!$B$15="Fixed",G354, "Not Implemented Yet")</f>
        <v/>
      </c>
      <c r="H355" s="3">
        <f>IF(Inputs!$B$15="Fixed", IF(K354&gt;H354, -PMT(G355*C355, 360/Inputs!$D$6, Inputs!$B$13), 0), "NOT AVALABLE RN")</f>
        <v/>
      </c>
      <c r="I355" s="3">
        <f>C355*F355*G355</f>
        <v/>
      </c>
      <c r="J355" s="3">
        <f>H355-I355</f>
        <v/>
      </c>
      <c r="K355" s="3">
        <f>K354-J355</f>
        <v/>
      </c>
      <c r="N355" s="35">
        <f>AH354</f>
        <v/>
      </c>
      <c r="O355" s="19">
        <f>VLOOKUP(A355,Curves!$B$3:'Curves'!$D$15,3)/(VLOOKUP(A355,Curves!$B$3:'Curves'!$D$15,2)-(VLOOKUP(A355,Curves!$B$3:'Curves'!$D$15,1)-1))</f>
        <v/>
      </c>
      <c r="P355" s="35">
        <f>MIN(N355,(O355*Inputs!$B$35)*$N$5)</f>
        <v/>
      </c>
      <c r="Q355" s="3">
        <f>IF(ISERROR(Inputs!$B$32*OFFSET(P355,-Inputs!$B$33,0)),0,Inputs!$B$32*OFFSET(P355,-Inputs!$B$33,0))</f>
        <v/>
      </c>
      <c r="R355" s="3">
        <f>IF(ISERROR((1-Inputs!$B$32)*OFFSET(P355,-Inputs!$B$33,0)),0,(1-Inputs!$B$32)*OFFSET(P355,-Inputs!$B$33,0))</f>
        <v/>
      </c>
      <c r="S355" s="35">
        <f>N355-P355</f>
        <v/>
      </c>
      <c r="T355" s="19">
        <f>S355/Inputs!$B$13</f>
        <v/>
      </c>
      <c r="U355" s="19">
        <f>K355/$K$4</f>
        <v/>
      </c>
      <c r="V355" s="11">
        <f>-PMT(AC355*C355,Inputs!$B$20-A355+1,S355)-X355</f>
        <v/>
      </c>
      <c r="W355" s="11">
        <f>IF(A355&lt;Inputs!$B$23-Inputs!$B$24,0,IF(A355&lt;Inputs!$B$22-Inputs!$B$24,S355*AC355/12,IF(ISERROR(-PMT(AC355/12,Inputs!$B$20+1-A355-Inputs!$B$24,S355)),0,-PMT(AC355/12,Inputs!$B$20+1-A355-Inputs!$B$24,S355)+IF(A355=Inputs!$B$21-Inputs!$B$24,AC355+PMT(AC355/12,Inputs!$B$20+1-A355-Inputs!$B$24,S355)+(S355*AC355/12),0))))</f>
        <v/>
      </c>
      <c r="X355" s="3">
        <f>S355*(AC355*C355)</f>
        <v/>
      </c>
      <c r="Y355" s="11">
        <f>W355-X355</f>
        <v/>
      </c>
      <c r="Z355" s="19">
        <f>VLOOKUP(A355,Curves!$B$20:'Curves'!$D$32,3)</f>
        <v/>
      </c>
      <c r="AA355" s="35">
        <f>MIN(S355,S355*(1-(1-Z355)^(1/12)))</f>
        <v/>
      </c>
      <c r="AB355" s="3">
        <f>(N355-P355)*IFERROR((1-U355/U354),0)</f>
        <v/>
      </c>
      <c r="AC355" s="36">
        <f>Inputs!$B$16</f>
        <v/>
      </c>
      <c r="AD355" s="3">
        <f>AC355*C355*(N355-P355)</f>
        <v/>
      </c>
      <c r="AE355" s="11">
        <f>X355+Y355+AA355+Q355</f>
        <v/>
      </c>
      <c r="AF355" s="11">
        <f>X355+V355+AA355+Q355</f>
        <v/>
      </c>
      <c r="AG355" s="19">
        <f>AE355/Inputs!$B$13</f>
        <v/>
      </c>
      <c r="AH355" s="35">
        <f>N355-AA355-AB355-P355</f>
        <v/>
      </c>
      <c r="AJ355" s="19">
        <f>AJ354/(1+(Inputs!$B$19)*C354)</f>
        <v/>
      </c>
      <c r="AK355" s="19">
        <f>AG355*AJ355</f>
        <v/>
      </c>
    </row>
    <row r="356" ht="13" customHeight="1" s="53">
      <c r="A356" s="3">
        <f>A355+1</f>
        <v/>
      </c>
      <c r="B356" s="37">
        <f>EDATE(B355, 1)</f>
        <v/>
      </c>
      <c r="C356" s="3">
        <f>C355</f>
        <v/>
      </c>
      <c r="F356" s="3">
        <f>K355</f>
        <v/>
      </c>
      <c r="G356" s="3">
        <f>IF(Inputs!$B$15="Fixed",G355, "Not Implemented Yet")</f>
        <v/>
      </c>
      <c r="H356" s="3">
        <f>IF(Inputs!$B$15="Fixed", IF(K355&gt;H355, -PMT(G356*C356, 360/Inputs!$D$6, Inputs!$B$13), 0), "NOT AVALABLE RN")</f>
        <v/>
      </c>
      <c r="I356" s="3">
        <f>C356*F356*G356</f>
        <v/>
      </c>
      <c r="J356" s="3">
        <f>H356-I356</f>
        <v/>
      </c>
      <c r="K356" s="3">
        <f>K355-J356</f>
        <v/>
      </c>
      <c r="N356" s="35">
        <f>AH355</f>
        <v/>
      </c>
      <c r="O356" s="19">
        <f>VLOOKUP(A356,Curves!$B$3:'Curves'!$D$15,3)/(VLOOKUP(A356,Curves!$B$3:'Curves'!$D$15,2)-(VLOOKUP(A356,Curves!$B$3:'Curves'!$D$15,1)-1))</f>
        <v/>
      </c>
      <c r="P356" s="35">
        <f>MIN(N356,(O356*Inputs!$B$35)*$N$5)</f>
        <v/>
      </c>
      <c r="Q356" s="3">
        <f>IF(ISERROR(Inputs!$B$32*OFFSET(P356,-Inputs!$B$33,0)),0,Inputs!$B$32*OFFSET(P356,-Inputs!$B$33,0))</f>
        <v/>
      </c>
      <c r="R356" s="3">
        <f>IF(ISERROR((1-Inputs!$B$32)*OFFSET(P356,-Inputs!$B$33,0)),0,(1-Inputs!$B$32)*OFFSET(P356,-Inputs!$B$33,0))</f>
        <v/>
      </c>
      <c r="S356" s="35">
        <f>N356-P356</f>
        <v/>
      </c>
      <c r="T356" s="19">
        <f>S356/Inputs!$B$13</f>
        <v/>
      </c>
      <c r="U356" s="19">
        <f>K356/$K$4</f>
        <v/>
      </c>
      <c r="V356" s="11">
        <f>-PMT(AC356*C356,Inputs!$B$20-A356+1,S356)-X356</f>
        <v/>
      </c>
      <c r="W356" s="11">
        <f>IF(A356&lt;Inputs!$B$23-Inputs!$B$24,0,IF(A356&lt;Inputs!$B$22-Inputs!$B$24,S356*AC356/12,IF(ISERROR(-PMT(AC356/12,Inputs!$B$20+1-A356-Inputs!$B$24,S356)),0,-PMT(AC356/12,Inputs!$B$20+1-A356-Inputs!$B$24,S356)+IF(A356=Inputs!$B$21-Inputs!$B$24,AC356+PMT(AC356/12,Inputs!$B$20+1-A356-Inputs!$B$24,S356)+(S356*AC356/12),0))))</f>
        <v/>
      </c>
      <c r="X356" s="3">
        <f>S356*(AC356*C356)</f>
        <v/>
      </c>
      <c r="Y356" s="11">
        <f>W356-X356</f>
        <v/>
      </c>
      <c r="Z356" s="19">
        <f>VLOOKUP(A356,Curves!$B$20:'Curves'!$D$32,3)</f>
        <v/>
      </c>
      <c r="AA356" s="35">
        <f>MIN(S356,S356*(1-(1-Z356)^(1/12)))</f>
        <v/>
      </c>
      <c r="AB356" s="3">
        <f>(N356-P356)*IFERROR((1-U356/U355),0)</f>
        <v/>
      </c>
      <c r="AC356" s="36">
        <f>Inputs!$B$16</f>
        <v/>
      </c>
      <c r="AD356" s="3">
        <f>AC356*C356*(N356-P356)</f>
        <v/>
      </c>
      <c r="AE356" s="11">
        <f>X356+Y356+AA356+Q356</f>
        <v/>
      </c>
      <c r="AF356" s="11">
        <f>X356+V356+AA356+Q356</f>
        <v/>
      </c>
      <c r="AG356" s="19">
        <f>AE356/Inputs!$B$13</f>
        <v/>
      </c>
      <c r="AH356" s="35">
        <f>N356-AA356-AB356-P356</f>
        <v/>
      </c>
      <c r="AJ356" s="19">
        <f>AJ355/(1+(Inputs!$B$19)*C355)</f>
        <v/>
      </c>
      <c r="AK356" s="19">
        <f>AG356*AJ356</f>
        <v/>
      </c>
    </row>
    <row r="357" ht="13" customHeight="1" s="53">
      <c r="A357" s="3">
        <f>A356+1</f>
        <v/>
      </c>
      <c r="B357" s="37">
        <f>EDATE(B356, 1)</f>
        <v/>
      </c>
      <c r="C357" s="3">
        <f>C356</f>
        <v/>
      </c>
      <c r="F357" s="3">
        <f>K356</f>
        <v/>
      </c>
      <c r="G357" s="3">
        <f>IF(Inputs!$B$15="Fixed",G356, "Not Implemented Yet")</f>
        <v/>
      </c>
      <c r="H357" s="3">
        <f>IF(Inputs!$B$15="Fixed", IF(K356&gt;H356, -PMT(G357*C357, 360/Inputs!$D$6, Inputs!$B$13), 0), "NOT AVALABLE RN")</f>
        <v/>
      </c>
      <c r="I357" s="3">
        <f>C357*F357*G357</f>
        <v/>
      </c>
      <c r="J357" s="3">
        <f>H357-I357</f>
        <v/>
      </c>
      <c r="K357" s="3">
        <f>K356-J357</f>
        <v/>
      </c>
      <c r="N357" s="35">
        <f>AH356</f>
        <v/>
      </c>
      <c r="O357" s="19">
        <f>VLOOKUP(A357,Curves!$B$3:'Curves'!$D$15,3)/(VLOOKUP(A357,Curves!$B$3:'Curves'!$D$15,2)-(VLOOKUP(A357,Curves!$B$3:'Curves'!$D$15,1)-1))</f>
        <v/>
      </c>
      <c r="P357" s="35">
        <f>MIN(N357,(O357*Inputs!$B$35)*$N$5)</f>
        <v/>
      </c>
      <c r="Q357" s="3">
        <f>IF(ISERROR(Inputs!$B$32*OFFSET(P357,-Inputs!$B$33,0)),0,Inputs!$B$32*OFFSET(P357,-Inputs!$B$33,0))</f>
        <v/>
      </c>
      <c r="R357" s="3">
        <f>IF(ISERROR((1-Inputs!$B$32)*OFFSET(P357,-Inputs!$B$33,0)),0,(1-Inputs!$B$32)*OFFSET(P357,-Inputs!$B$33,0))</f>
        <v/>
      </c>
      <c r="S357" s="35">
        <f>N357-P357</f>
        <v/>
      </c>
      <c r="T357" s="19">
        <f>S357/Inputs!$B$13</f>
        <v/>
      </c>
      <c r="U357" s="19">
        <f>K357/$K$4</f>
        <v/>
      </c>
      <c r="V357" s="11">
        <f>-PMT(AC357*C357,Inputs!$B$20-A357+1,S357)-X357</f>
        <v/>
      </c>
      <c r="W357" s="11">
        <f>IF(A357&lt;Inputs!$B$23-Inputs!$B$24,0,IF(A357&lt;Inputs!$B$22-Inputs!$B$24,S357*AC357/12,IF(ISERROR(-PMT(AC357/12,Inputs!$B$20+1-A357-Inputs!$B$24,S357)),0,-PMT(AC357/12,Inputs!$B$20+1-A357-Inputs!$B$24,S357)+IF(A357=Inputs!$B$21-Inputs!$B$24,AC357+PMT(AC357/12,Inputs!$B$20+1-A357-Inputs!$B$24,S357)+(S357*AC357/12),0))))</f>
        <v/>
      </c>
      <c r="X357" s="3">
        <f>S357*(AC357*C357)</f>
        <v/>
      </c>
      <c r="Y357" s="11">
        <f>W357-X357</f>
        <v/>
      </c>
      <c r="Z357" s="19">
        <f>VLOOKUP(A357,Curves!$B$20:'Curves'!$D$32,3)</f>
        <v/>
      </c>
      <c r="AA357" s="35">
        <f>MIN(S357,S357*(1-(1-Z357)^(1/12)))</f>
        <v/>
      </c>
      <c r="AB357" s="3">
        <f>(N357-P357)*IFERROR((1-U357/U356),0)</f>
        <v/>
      </c>
      <c r="AC357" s="36">
        <f>Inputs!$B$16</f>
        <v/>
      </c>
      <c r="AD357" s="3">
        <f>AC357*C357*(N357-P357)</f>
        <v/>
      </c>
      <c r="AE357" s="11">
        <f>X357+Y357+AA357+Q357</f>
        <v/>
      </c>
      <c r="AF357" s="11">
        <f>X357+V357+AA357+Q357</f>
        <v/>
      </c>
      <c r="AG357" s="19">
        <f>AE357/Inputs!$B$13</f>
        <v/>
      </c>
      <c r="AH357" s="35">
        <f>N357-AA357-AB357-P357</f>
        <v/>
      </c>
      <c r="AJ357" s="19">
        <f>AJ356/(1+(Inputs!$B$19)*C356)</f>
        <v/>
      </c>
      <c r="AK357" s="19">
        <f>AG357*AJ357</f>
        <v/>
      </c>
    </row>
    <row r="358" ht="13" customHeight="1" s="53">
      <c r="A358" s="3">
        <f>A357+1</f>
        <v/>
      </c>
      <c r="B358" s="37">
        <f>EDATE(B357, 1)</f>
        <v/>
      </c>
      <c r="C358" s="3">
        <f>C357</f>
        <v/>
      </c>
      <c r="F358" s="3">
        <f>K357</f>
        <v/>
      </c>
      <c r="G358" s="3">
        <f>IF(Inputs!$B$15="Fixed",G357, "Not Implemented Yet")</f>
        <v/>
      </c>
      <c r="H358" s="3">
        <f>IF(Inputs!$B$15="Fixed", IF(K357&gt;H357, -PMT(G358*C358, 360/Inputs!$D$6, Inputs!$B$13), 0), "NOT AVALABLE RN")</f>
        <v/>
      </c>
      <c r="I358" s="3">
        <f>C358*F358*G358</f>
        <v/>
      </c>
      <c r="J358" s="3">
        <f>H358-I358</f>
        <v/>
      </c>
      <c r="K358" s="3">
        <f>K357-J358</f>
        <v/>
      </c>
      <c r="N358" s="35">
        <f>AH357</f>
        <v/>
      </c>
      <c r="O358" s="19">
        <f>VLOOKUP(A358,Curves!$B$3:'Curves'!$D$15,3)/(VLOOKUP(A358,Curves!$B$3:'Curves'!$D$15,2)-(VLOOKUP(A358,Curves!$B$3:'Curves'!$D$15,1)-1))</f>
        <v/>
      </c>
      <c r="P358" s="35">
        <f>MIN(N358,(O358*Inputs!$B$35)*$N$5)</f>
        <v/>
      </c>
      <c r="Q358" s="3">
        <f>IF(ISERROR(Inputs!$B$32*OFFSET(P358,-Inputs!$B$33,0)),0,Inputs!$B$32*OFFSET(P358,-Inputs!$B$33,0))</f>
        <v/>
      </c>
      <c r="R358" s="3">
        <f>IF(ISERROR((1-Inputs!$B$32)*OFFSET(P358,-Inputs!$B$33,0)),0,(1-Inputs!$B$32)*OFFSET(P358,-Inputs!$B$33,0))</f>
        <v/>
      </c>
      <c r="S358" s="35">
        <f>N358-P358</f>
        <v/>
      </c>
      <c r="T358" s="19">
        <f>S358/Inputs!$B$13</f>
        <v/>
      </c>
      <c r="U358" s="19">
        <f>K358/$K$4</f>
        <v/>
      </c>
      <c r="V358" s="11">
        <f>-PMT(AC358*C358,Inputs!$B$20-A358+1,S358)-X358</f>
        <v/>
      </c>
      <c r="W358" s="11">
        <f>IF(A358&lt;Inputs!$B$23-Inputs!$B$24,0,IF(A358&lt;Inputs!$B$22-Inputs!$B$24,S358*AC358/12,IF(ISERROR(-PMT(AC358/12,Inputs!$B$20+1-A358-Inputs!$B$24,S358)),0,-PMT(AC358/12,Inputs!$B$20+1-A358-Inputs!$B$24,S358)+IF(A358=Inputs!$B$21-Inputs!$B$24,AC358+PMT(AC358/12,Inputs!$B$20+1-A358-Inputs!$B$24,S358)+(S358*AC358/12),0))))</f>
        <v/>
      </c>
      <c r="X358" s="3">
        <f>S358*(AC358*C358)</f>
        <v/>
      </c>
      <c r="Y358" s="11">
        <f>W358-X358</f>
        <v/>
      </c>
      <c r="Z358" s="19">
        <f>VLOOKUP(A358,Curves!$B$20:'Curves'!$D$32,3)</f>
        <v/>
      </c>
      <c r="AA358" s="35">
        <f>MIN(S358,S358*(1-(1-Z358)^(1/12)))</f>
        <v/>
      </c>
      <c r="AB358" s="3">
        <f>(N358-P358)*IFERROR((1-U358/U357),0)</f>
        <v/>
      </c>
      <c r="AC358" s="36">
        <f>Inputs!$B$16</f>
        <v/>
      </c>
      <c r="AD358" s="3">
        <f>AC358*C358*(N358-P358)</f>
        <v/>
      </c>
      <c r="AE358" s="11">
        <f>X358+Y358+AA358+Q358</f>
        <v/>
      </c>
      <c r="AF358" s="11">
        <f>X358+V358+AA358+Q358</f>
        <v/>
      </c>
      <c r="AG358" s="19">
        <f>AE358/Inputs!$B$13</f>
        <v/>
      </c>
      <c r="AH358" s="35">
        <f>N358-AA358-AB358-P358</f>
        <v/>
      </c>
      <c r="AJ358" s="19">
        <f>AJ357/(1+(Inputs!$B$19)*C357)</f>
        <v/>
      </c>
      <c r="AK358" s="19">
        <f>AG358*AJ358</f>
        <v/>
      </c>
    </row>
    <row r="359" ht="13" customHeight="1" s="53">
      <c r="A359" s="3">
        <f>A358+1</f>
        <v/>
      </c>
      <c r="B359" s="37">
        <f>EDATE(B358, 1)</f>
        <v/>
      </c>
      <c r="C359" s="3">
        <f>C358</f>
        <v/>
      </c>
      <c r="F359" s="3">
        <f>K358</f>
        <v/>
      </c>
      <c r="G359" s="3">
        <f>IF(Inputs!$B$15="Fixed",G358, "Not Implemented Yet")</f>
        <v/>
      </c>
      <c r="H359" s="3">
        <f>IF(Inputs!$B$15="Fixed", IF(K358&gt;H358, -PMT(G359*C359, 360/Inputs!$D$6, Inputs!$B$13), 0), "NOT AVALABLE RN")</f>
        <v/>
      </c>
      <c r="I359" s="3">
        <f>C359*F359*G359</f>
        <v/>
      </c>
      <c r="J359" s="3">
        <f>H359-I359</f>
        <v/>
      </c>
      <c r="K359" s="3">
        <f>K358-J359</f>
        <v/>
      </c>
      <c r="N359" s="35">
        <f>AH358</f>
        <v/>
      </c>
      <c r="O359" s="19">
        <f>VLOOKUP(A359,Curves!$B$3:'Curves'!$D$15,3)/(VLOOKUP(A359,Curves!$B$3:'Curves'!$D$15,2)-(VLOOKUP(A359,Curves!$B$3:'Curves'!$D$15,1)-1))</f>
        <v/>
      </c>
      <c r="P359" s="35">
        <f>MIN(N359,(O359*Inputs!$B$35)*$N$5)</f>
        <v/>
      </c>
      <c r="Q359" s="3">
        <f>IF(ISERROR(Inputs!$B$32*OFFSET(P359,-Inputs!$B$33,0)),0,Inputs!$B$32*OFFSET(P359,-Inputs!$B$33,0))</f>
        <v/>
      </c>
      <c r="R359" s="3">
        <f>IF(ISERROR((1-Inputs!$B$32)*OFFSET(P359,-Inputs!$B$33,0)),0,(1-Inputs!$B$32)*OFFSET(P359,-Inputs!$B$33,0))</f>
        <v/>
      </c>
      <c r="S359" s="35">
        <f>N359-P359</f>
        <v/>
      </c>
      <c r="T359" s="19">
        <f>S359/Inputs!$B$13</f>
        <v/>
      </c>
      <c r="U359" s="19">
        <f>K359/$K$4</f>
        <v/>
      </c>
      <c r="V359" s="11">
        <f>-PMT(AC359*C359,Inputs!$B$20-A359+1,S359)-X359</f>
        <v/>
      </c>
      <c r="W359" s="11">
        <f>IF(A359&lt;Inputs!$B$23-Inputs!$B$24,0,IF(A359&lt;Inputs!$B$22-Inputs!$B$24,S359*AC359/12,IF(ISERROR(-PMT(AC359/12,Inputs!$B$20+1-A359-Inputs!$B$24,S359)),0,-PMT(AC359/12,Inputs!$B$20+1-A359-Inputs!$B$24,S359)+IF(A359=Inputs!$B$21-Inputs!$B$24,AC359+PMT(AC359/12,Inputs!$B$20+1-A359-Inputs!$B$24,S359)+(S359*AC359/12),0))))</f>
        <v/>
      </c>
      <c r="X359" s="3">
        <f>S359*(AC359*C359)</f>
        <v/>
      </c>
      <c r="Y359" s="11">
        <f>W359-X359</f>
        <v/>
      </c>
      <c r="Z359" s="19">
        <f>VLOOKUP(A359,Curves!$B$20:'Curves'!$D$32,3)</f>
        <v/>
      </c>
      <c r="AA359" s="35">
        <f>MIN(S359,S359*(1-(1-Z359)^(1/12)))</f>
        <v/>
      </c>
      <c r="AB359" s="3">
        <f>(N359-P359)*IFERROR((1-U359/U358),0)</f>
        <v/>
      </c>
      <c r="AC359" s="36">
        <f>Inputs!$B$16</f>
        <v/>
      </c>
      <c r="AD359" s="3">
        <f>AC359*C359*(N359-P359)</f>
        <v/>
      </c>
      <c r="AE359" s="11">
        <f>X359+Y359+AA359+Q359</f>
        <v/>
      </c>
      <c r="AF359" s="11">
        <f>X359+V359+AA359+Q359</f>
        <v/>
      </c>
      <c r="AG359" s="19">
        <f>AE359/Inputs!$B$13</f>
        <v/>
      </c>
      <c r="AH359" s="35">
        <f>N359-AA359-AB359-P359</f>
        <v/>
      </c>
      <c r="AJ359" s="19">
        <f>AJ358/(1+(Inputs!$B$19)*C358)</f>
        <v/>
      </c>
      <c r="AK359" s="19">
        <f>AG359*AJ359</f>
        <v/>
      </c>
    </row>
    <row r="360" ht="13" customHeight="1" s="53">
      <c r="A360" s="3">
        <f>A359+1</f>
        <v/>
      </c>
      <c r="B360" s="37">
        <f>EDATE(B359, 1)</f>
        <v/>
      </c>
      <c r="C360" s="3">
        <f>C359</f>
        <v/>
      </c>
      <c r="F360" s="3">
        <f>K359</f>
        <v/>
      </c>
      <c r="G360" s="3">
        <f>IF(Inputs!$B$15="Fixed",G359, "Not Implemented Yet")</f>
        <v/>
      </c>
      <c r="H360" s="3">
        <f>IF(Inputs!$B$15="Fixed", IF(K359&gt;H359, -PMT(G360*C360, 360/Inputs!$D$6, Inputs!$B$13), 0), "NOT AVALABLE RN")</f>
        <v/>
      </c>
      <c r="I360" s="3">
        <f>C360*F360*G360</f>
        <v/>
      </c>
      <c r="J360" s="3">
        <f>H360-I360</f>
        <v/>
      </c>
      <c r="K360" s="3">
        <f>K359-J360</f>
        <v/>
      </c>
      <c r="N360" s="35">
        <f>AH359</f>
        <v/>
      </c>
      <c r="O360" s="19">
        <f>VLOOKUP(A360,Curves!$B$3:'Curves'!$D$15,3)/(VLOOKUP(A360,Curves!$B$3:'Curves'!$D$15,2)-(VLOOKUP(A360,Curves!$B$3:'Curves'!$D$15,1)-1))</f>
        <v/>
      </c>
      <c r="P360" s="35">
        <f>MIN(N360,(O360*Inputs!$B$35)*$N$5)</f>
        <v/>
      </c>
      <c r="Q360" s="3">
        <f>IF(ISERROR(Inputs!$B$32*OFFSET(P360,-Inputs!$B$33,0)),0,Inputs!$B$32*OFFSET(P360,-Inputs!$B$33,0))</f>
        <v/>
      </c>
      <c r="R360" s="3">
        <f>IF(ISERROR((1-Inputs!$B$32)*OFFSET(P360,-Inputs!$B$33,0)),0,(1-Inputs!$B$32)*OFFSET(P360,-Inputs!$B$33,0))</f>
        <v/>
      </c>
      <c r="S360" s="35">
        <f>N360-P360</f>
        <v/>
      </c>
      <c r="T360" s="19">
        <f>S360/Inputs!$B$13</f>
        <v/>
      </c>
      <c r="U360" s="19">
        <f>K360/$K$4</f>
        <v/>
      </c>
      <c r="V360" s="11">
        <f>-PMT(AC360*C360,Inputs!$B$20-A360+1,S360)-X360</f>
        <v/>
      </c>
      <c r="W360" s="11">
        <f>IF(A360&lt;Inputs!$B$23-Inputs!$B$24,0,IF(A360&lt;Inputs!$B$22-Inputs!$B$24,S360*AC360/12,IF(ISERROR(-PMT(AC360/12,Inputs!$B$20+1-A360-Inputs!$B$24,S360)),0,-PMT(AC360/12,Inputs!$B$20+1-A360-Inputs!$B$24,S360)+IF(A360=Inputs!$B$21-Inputs!$B$24,AC360+PMT(AC360/12,Inputs!$B$20+1-A360-Inputs!$B$24,S360)+(S360*AC360/12),0))))</f>
        <v/>
      </c>
      <c r="X360" s="3">
        <f>S360*(AC360*C360)</f>
        <v/>
      </c>
      <c r="Y360" s="11">
        <f>W360-X360</f>
        <v/>
      </c>
      <c r="Z360" s="19">
        <f>VLOOKUP(A360,Curves!$B$20:'Curves'!$D$32,3)</f>
        <v/>
      </c>
      <c r="AA360" s="35">
        <f>MIN(S360,S360*(1-(1-Z360)^(1/12)))</f>
        <v/>
      </c>
      <c r="AB360" s="3">
        <f>(N360-P360)*IFERROR((1-U360/U359),0)</f>
        <v/>
      </c>
      <c r="AC360" s="36">
        <f>Inputs!$B$16</f>
        <v/>
      </c>
      <c r="AD360" s="3">
        <f>AC360*C360*(N360-P360)</f>
        <v/>
      </c>
      <c r="AE360" s="11">
        <f>X360+Y360+AA360+Q360</f>
        <v/>
      </c>
      <c r="AF360" s="11">
        <f>X360+V360+AA360+Q360</f>
        <v/>
      </c>
      <c r="AG360" s="19">
        <f>AE360/Inputs!$B$13</f>
        <v/>
      </c>
      <c r="AH360" s="35">
        <f>N360-AA360-AB360-P360</f>
        <v/>
      </c>
      <c r="AJ360" s="19">
        <f>AJ359/(1+(Inputs!$B$19)*C359)</f>
        <v/>
      </c>
      <c r="AK360" s="19">
        <f>AG360*AJ360</f>
        <v/>
      </c>
    </row>
    <row r="361" ht="13" customHeight="1" s="53">
      <c r="A361" s="3">
        <f>A360+1</f>
        <v/>
      </c>
      <c r="B361" s="37">
        <f>EDATE(B360, 1)</f>
        <v/>
      </c>
      <c r="C361" s="3">
        <f>C360</f>
        <v/>
      </c>
      <c r="F361" s="3">
        <f>K360</f>
        <v/>
      </c>
      <c r="G361" s="3">
        <f>IF(Inputs!$B$15="Fixed",G360, "Not Implemented Yet")</f>
        <v/>
      </c>
      <c r="H361" s="3">
        <f>IF(Inputs!$B$15="Fixed", IF(K360&gt;H360, -PMT(G361*C361, 360/Inputs!$D$6, Inputs!$B$13), 0), "NOT AVALABLE RN")</f>
        <v/>
      </c>
      <c r="I361" s="3">
        <f>C361*F361*G361</f>
        <v/>
      </c>
      <c r="J361" s="3">
        <f>H361-I361</f>
        <v/>
      </c>
      <c r="K361" s="3">
        <f>K360-J361</f>
        <v/>
      </c>
      <c r="N361" s="35">
        <f>AH360</f>
        <v/>
      </c>
      <c r="O361" s="19">
        <f>VLOOKUP(A361,Curves!$B$3:'Curves'!$D$15,3)/(VLOOKUP(A361,Curves!$B$3:'Curves'!$D$15,2)-(VLOOKUP(A361,Curves!$B$3:'Curves'!$D$15,1)-1))</f>
        <v/>
      </c>
      <c r="P361" s="35">
        <f>MIN(N361,(O361*Inputs!$B$35)*$N$5)</f>
        <v/>
      </c>
      <c r="Q361" s="3">
        <f>IF(ISERROR(Inputs!$B$32*OFFSET(P361,-Inputs!$B$33,0)),0,Inputs!$B$32*OFFSET(P361,-Inputs!$B$33,0))</f>
        <v/>
      </c>
      <c r="R361" s="3">
        <f>IF(ISERROR((1-Inputs!$B$32)*OFFSET(P361,-Inputs!$B$33,0)),0,(1-Inputs!$B$32)*OFFSET(P361,-Inputs!$B$33,0))</f>
        <v/>
      </c>
      <c r="S361" s="35">
        <f>N361-P361</f>
        <v/>
      </c>
      <c r="T361" s="19">
        <f>S361/Inputs!$B$13</f>
        <v/>
      </c>
      <c r="U361" s="19">
        <f>K361/$K$4</f>
        <v/>
      </c>
      <c r="V361" s="11">
        <f>-PMT(AC361*C361,Inputs!$B$20-A361+1,S361)-X361</f>
        <v/>
      </c>
      <c r="W361" s="11">
        <f>IF(A361&lt;Inputs!$B$23-Inputs!$B$24,0,IF(A361&lt;Inputs!$B$22-Inputs!$B$24,S361*AC361/12,IF(ISERROR(-PMT(AC361/12,Inputs!$B$20+1-A361-Inputs!$B$24,S361)),0,-PMT(AC361/12,Inputs!$B$20+1-A361-Inputs!$B$24,S361)+IF(A361=Inputs!$B$21-Inputs!$B$24,AC361+PMT(AC361/12,Inputs!$B$20+1-A361-Inputs!$B$24,S361)+(S361*AC361/12),0))))</f>
        <v/>
      </c>
      <c r="X361" s="3">
        <f>S361*(AC361*C361)</f>
        <v/>
      </c>
      <c r="Y361" s="11">
        <f>W361-X361</f>
        <v/>
      </c>
      <c r="Z361" s="19">
        <f>VLOOKUP(A361,Curves!$B$20:'Curves'!$D$32,3)</f>
        <v/>
      </c>
      <c r="AA361" s="35">
        <f>MIN(S361,S361*(1-(1-Z361)^(1/12)))</f>
        <v/>
      </c>
      <c r="AB361" s="3">
        <f>(N361-P361)*IFERROR((1-U361/U360),0)</f>
        <v/>
      </c>
      <c r="AC361" s="36">
        <f>Inputs!$B$16</f>
        <v/>
      </c>
      <c r="AD361" s="3">
        <f>AC361*C361*(N361-P361)</f>
        <v/>
      </c>
      <c r="AE361" s="11">
        <f>X361+Y361+AA361+Q361</f>
        <v/>
      </c>
      <c r="AF361" s="11">
        <f>X361+V361+AA361+Q361</f>
        <v/>
      </c>
      <c r="AG361" s="19">
        <f>AE361/Inputs!$B$13</f>
        <v/>
      </c>
      <c r="AH361" s="35">
        <f>N361-AA361-AB361-P361</f>
        <v/>
      </c>
      <c r="AJ361" s="19">
        <f>AJ360/(1+(Inputs!$B$19)*C360)</f>
        <v/>
      </c>
      <c r="AK361" s="19">
        <f>AG361*AJ361</f>
        <v/>
      </c>
    </row>
    <row r="362" ht="13" customHeight="1" s="53">
      <c r="A362" s="3">
        <f>A361+1</f>
        <v/>
      </c>
      <c r="B362" s="37">
        <f>EDATE(B361, 1)</f>
        <v/>
      </c>
      <c r="C362" s="3">
        <f>C361</f>
        <v/>
      </c>
      <c r="F362" s="3">
        <f>K361</f>
        <v/>
      </c>
      <c r="G362" s="3">
        <f>IF(Inputs!$B$15="Fixed",G361, "Not Implemented Yet")</f>
        <v/>
      </c>
      <c r="H362" s="3">
        <f>IF(Inputs!$B$15="Fixed", IF(K361&gt;H361, -PMT(G362*C362, 360/Inputs!$D$6, Inputs!$B$13), 0), "NOT AVALABLE RN")</f>
        <v/>
      </c>
      <c r="I362" s="3">
        <f>C362*F362*G362</f>
        <v/>
      </c>
      <c r="J362" s="3">
        <f>H362-I362</f>
        <v/>
      </c>
      <c r="K362" s="3">
        <f>K361-J362</f>
        <v/>
      </c>
      <c r="N362" s="35">
        <f>AH361</f>
        <v/>
      </c>
      <c r="O362" s="19">
        <f>VLOOKUP(A362,Curves!$B$3:'Curves'!$D$15,3)/(VLOOKUP(A362,Curves!$B$3:'Curves'!$D$15,2)-(VLOOKUP(A362,Curves!$B$3:'Curves'!$D$15,1)-1))</f>
        <v/>
      </c>
      <c r="P362" s="35">
        <f>MIN(N362,(O362*Inputs!$B$35)*$N$5)</f>
        <v/>
      </c>
      <c r="Q362" s="3">
        <f>IF(ISERROR(Inputs!$B$32*OFFSET(P362,-Inputs!$B$33,0)),0,Inputs!$B$32*OFFSET(P362,-Inputs!$B$33,0))</f>
        <v/>
      </c>
      <c r="R362" s="3">
        <f>IF(ISERROR((1-Inputs!$B$32)*OFFSET(P362,-Inputs!$B$33,0)),0,(1-Inputs!$B$32)*OFFSET(P362,-Inputs!$B$33,0))</f>
        <v/>
      </c>
      <c r="S362" s="35">
        <f>N362-P362</f>
        <v/>
      </c>
      <c r="T362" s="19">
        <f>S362/Inputs!$B$13</f>
        <v/>
      </c>
      <c r="U362" s="19">
        <f>K362/$K$4</f>
        <v/>
      </c>
      <c r="V362" s="11">
        <f>-PMT(AC362*C362,Inputs!$B$20-A362+1,S362)-X362</f>
        <v/>
      </c>
      <c r="W362" s="11">
        <f>IF(A362&lt;Inputs!$B$23-Inputs!$B$24,0,IF(A362&lt;Inputs!$B$22-Inputs!$B$24,S362*AC362/12,IF(ISERROR(-PMT(AC362/12,Inputs!$B$20+1-A362-Inputs!$B$24,S362)),0,-PMT(AC362/12,Inputs!$B$20+1-A362-Inputs!$B$24,S362)+IF(A362=Inputs!$B$21-Inputs!$B$24,AC362+PMT(AC362/12,Inputs!$B$20+1-A362-Inputs!$B$24,S362)+(S362*AC362/12),0))))</f>
        <v/>
      </c>
      <c r="X362" s="3">
        <f>S362*(AC362*C362)</f>
        <v/>
      </c>
      <c r="Y362" s="11">
        <f>W362-X362</f>
        <v/>
      </c>
      <c r="Z362" s="19">
        <f>VLOOKUP(A362,Curves!$B$20:'Curves'!$D$32,3)</f>
        <v/>
      </c>
      <c r="AA362" s="35">
        <f>MIN(S362,S362*(1-(1-Z362)^(1/12)))</f>
        <v/>
      </c>
      <c r="AB362" s="3">
        <f>(N362-P362)*IFERROR((1-U362/U361),0)</f>
        <v/>
      </c>
      <c r="AC362" s="36">
        <f>Inputs!$B$16</f>
        <v/>
      </c>
      <c r="AD362" s="3">
        <f>AC362*C362*(N362-P362)</f>
        <v/>
      </c>
      <c r="AE362" s="11">
        <f>X362+Y362+AA362+Q362</f>
        <v/>
      </c>
      <c r="AF362" s="11">
        <f>X362+V362+AA362+Q362</f>
        <v/>
      </c>
      <c r="AG362" s="19">
        <f>AE362/Inputs!$B$13</f>
        <v/>
      </c>
      <c r="AH362" s="35">
        <f>N362-AA362-AB362-P362</f>
        <v/>
      </c>
      <c r="AJ362" s="19">
        <f>AJ361/(1+(Inputs!$B$19)*C361)</f>
        <v/>
      </c>
      <c r="AK362" s="19">
        <f>AG362*AJ362</f>
        <v/>
      </c>
    </row>
    <row r="363" ht="13" customHeight="1" s="53">
      <c r="A363" s="3">
        <f>A362+1</f>
        <v/>
      </c>
      <c r="B363" s="37">
        <f>EDATE(B362, 1)</f>
        <v/>
      </c>
      <c r="C363" s="3">
        <f>C362</f>
        <v/>
      </c>
      <c r="F363" s="3">
        <f>K362</f>
        <v/>
      </c>
      <c r="G363" s="3">
        <f>IF(Inputs!$B$15="Fixed",G362, "Not Implemented Yet")</f>
        <v/>
      </c>
      <c r="H363" s="3">
        <f>IF(Inputs!$B$15="Fixed", IF(K362&gt;H362, -PMT(G363*C363, 360/Inputs!$D$6, Inputs!$B$13), 0), "NOT AVALABLE RN")</f>
        <v/>
      </c>
      <c r="I363" s="3">
        <f>C363*F363*G363</f>
        <v/>
      </c>
      <c r="J363" s="3">
        <f>H363-I363</f>
        <v/>
      </c>
      <c r="K363" s="3">
        <f>K362-J363</f>
        <v/>
      </c>
      <c r="N363" s="35">
        <f>AH362</f>
        <v/>
      </c>
      <c r="O363" s="19">
        <f>VLOOKUP(A363,Curves!$B$3:'Curves'!$D$15,3)/(VLOOKUP(A363,Curves!$B$3:'Curves'!$D$15,2)-(VLOOKUP(A363,Curves!$B$3:'Curves'!$D$15,1)-1))</f>
        <v/>
      </c>
      <c r="P363" s="35">
        <f>MIN(N363,(O363*Inputs!$B$35)*$N$5)</f>
        <v/>
      </c>
      <c r="Q363" s="3">
        <f>IF(ISERROR(Inputs!$B$32*OFFSET(P363,-Inputs!$B$33,0)),0,Inputs!$B$32*OFFSET(P363,-Inputs!$B$33,0))</f>
        <v/>
      </c>
      <c r="R363" s="3">
        <f>IF(ISERROR((1-Inputs!$B$32)*OFFSET(P363,-Inputs!$B$33,0)),0,(1-Inputs!$B$32)*OFFSET(P363,-Inputs!$B$33,0))</f>
        <v/>
      </c>
      <c r="S363" s="35">
        <f>N363-P363</f>
        <v/>
      </c>
      <c r="T363" s="19">
        <f>S363/Inputs!$B$13</f>
        <v/>
      </c>
      <c r="U363" s="19">
        <f>K363/$K$4</f>
        <v/>
      </c>
      <c r="V363" s="11">
        <f>-PMT(AC363*C363,Inputs!$B$20-A363+1,S363)-X363</f>
        <v/>
      </c>
      <c r="W363" s="11">
        <f>IF(A363&lt;Inputs!$B$23-Inputs!$B$24,0,IF(A363&lt;Inputs!$B$22-Inputs!$B$24,S363*AC363/12,IF(ISERROR(-PMT(AC363/12,Inputs!$B$20+1-A363-Inputs!$B$24,S363)),0,-PMT(AC363/12,Inputs!$B$20+1-A363-Inputs!$B$24,S363)+IF(A363=Inputs!$B$21-Inputs!$B$24,AC363+PMT(AC363/12,Inputs!$B$20+1-A363-Inputs!$B$24,S363)+(S363*AC363/12),0))))</f>
        <v/>
      </c>
      <c r="X363" s="3">
        <f>S363*(AC363*C363)</f>
        <v/>
      </c>
      <c r="Y363" s="11">
        <f>W363-X363</f>
        <v/>
      </c>
      <c r="Z363" s="19">
        <f>VLOOKUP(A363,Curves!$B$20:'Curves'!$D$32,3)</f>
        <v/>
      </c>
      <c r="AA363" s="35">
        <f>MIN(S363,S363*(1-(1-Z363)^(1/12)))</f>
        <v/>
      </c>
      <c r="AB363" s="3">
        <f>(N363-P363)*IFERROR((1-U363/U362),0)</f>
        <v/>
      </c>
      <c r="AC363" s="36">
        <f>Inputs!$B$16</f>
        <v/>
      </c>
      <c r="AD363" s="3">
        <f>AC363*C363*(N363-P363)</f>
        <v/>
      </c>
      <c r="AE363" s="11">
        <f>X363+Y363+AA363+Q363</f>
        <v/>
      </c>
      <c r="AF363" s="11">
        <f>X363+V363+AA363+Q363</f>
        <v/>
      </c>
      <c r="AG363" s="19">
        <f>AE363/Inputs!$B$13</f>
        <v/>
      </c>
      <c r="AH363" s="35">
        <f>N363-AA363-AB363-P363</f>
        <v/>
      </c>
      <c r="AJ363" s="19">
        <f>AJ362/(1+(Inputs!$B$19)*C362)</f>
        <v/>
      </c>
      <c r="AK363" s="19">
        <f>AG363*AJ363</f>
        <v/>
      </c>
    </row>
    <row r="364" ht="13" customHeight="1" s="53">
      <c r="A364" s="3">
        <f>A363+1</f>
        <v/>
      </c>
      <c r="B364" s="37">
        <f>EDATE(B363, 1)</f>
        <v/>
      </c>
      <c r="C364" s="3">
        <f>C363</f>
        <v/>
      </c>
      <c r="F364" s="3">
        <f>K363</f>
        <v/>
      </c>
      <c r="G364" s="3">
        <f>IF(Inputs!$B$15="Fixed",G363, "Not Implemented Yet")</f>
        <v/>
      </c>
      <c r="H364" s="3">
        <f>IF(Inputs!$B$15="Fixed", IF(K363&gt;H363, -PMT(G364*C364, 360/Inputs!$D$6, Inputs!$B$13), 0), "NOT AVALABLE RN")</f>
        <v/>
      </c>
      <c r="I364" s="3">
        <f>C364*F364*G364</f>
        <v/>
      </c>
      <c r="J364" s="3">
        <f>H364-I364</f>
        <v/>
      </c>
      <c r="K364" s="3">
        <f>K363-J364</f>
        <v/>
      </c>
      <c r="N364" s="35">
        <f>AH363</f>
        <v/>
      </c>
      <c r="O364" s="19">
        <f>VLOOKUP(A364,Curves!$B$3:'Curves'!$D$15,3)/(VLOOKUP(A364,Curves!$B$3:'Curves'!$D$15,2)-(VLOOKUP(A364,Curves!$B$3:'Curves'!$D$15,1)-1))</f>
        <v/>
      </c>
      <c r="P364" s="35">
        <f>MIN(N364,(O364*Inputs!$B$35)*$N$5)</f>
        <v/>
      </c>
      <c r="Q364" s="3">
        <f>IF(ISERROR(Inputs!$B$32*OFFSET(P364,-Inputs!$B$33,0)),0,Inputs!$B$32*OFFSET(P364,-Inputs!$B$33,0))</f>
        <v/>
      </c>
      <c r="R364" s="3">
        <f>IF(ISERROR((1-Inputs!$B$32)*OFFSET(P364,-Inputs!$B$33,0)),0,(1-Inputs!$B$32)*OFFSET(P364,-Inputs!$B$33,0))</f>
        <v/>
      </c>
      <c r="S364" s="35">
        <f>N364-P364</f>
        <v/>
      </c>
      <c r="T364" s="19">
        <f>S364/Inputs!$B$13</f>
        <v/>
      </c>
      <c r="U364" s="19">
        <f>K364/$K$4</f>
        <v/>
      </c>
      <c r="V364" s="11">
        <f>-PMT(AC364*C364,Inputs!$B$20-A364+1,S364)-X364</f>
        <v/>
      </c>
      <c r="W364" s="11">
        <f>IF(A364&lt;Inputs!$B$23-Inputs!$B$24,0,IF(A364&lt;Inputs!$B$22-Inputs!$B$24,S364*AC364/12,IF(ISERROR(-PMT(AC364/12,Inputs!$B$20+1-A364-Inputs!$B$24,S364)),0,-PMT(AC364/12,Inputs!$B$20+1-A364-Inputs!$B$24,S364)+IF(A364=Inputs!$B$21-Inputs!$B$24,AC364+PMT(AC364/12,Inputs!$B$20+1-A364-Inputs!$B$24,S364)+(S364*AC364/12),0))))</f>
        <v/>
      </c>
      <c r="X364" s="3">
        <f>S364*(AC364*C364)</f>
        <v/>
      </c>
      <c r="Y364" s="11">
        <f>W364-X364</f>
        <v/>
      </c>
      <c r="Z364" s="19">
        <f>VLOOKUP(A364,Curves!$B$20:'Curves'!$D$32,3)</f>
        <v/>
      </c>
      <c r="AA364" s="35">
        <f>MIN(S364,S364*(1-(1-Z364)^(1/12)))</f>
        <v/>
      </c>
      <c r="AB364" s="3">
        <f>(N364-P364)*IFERROR((1-U364/U363),0)</f>
        <v/>
      </c>
      <c r="AC364" s="36">
        <f>Inputs!$B$16</f>
        <v/>
      </c>
      <c r="AD364" s="3">
        <f>AC364*C364*(N364-P364)</f>
        <v/>
      </c>
      <c r="AE364" s="11">
        <f>X364+Y364+AA364+Q364</f>
        <v/>
      </c>
      <c r="AF364" s="11">
        <f>X364+V364+AA364+Q364</f>
        <v/>
      </c>
      <c r="AG364" s="19">
        <f>AE364/Inputs!$B$13</f>
        <v/>
      </c>
      <c r="AH364" s="35">
        <f>N364-AA364-AB364-P364</f>
        <v/>
      </c>
      <c r="AI364" s="3" t="n"/>
      <c r="AJ364" s="19">
        <f>AJ363/(1+(Inputs!$B$19)*C363)</f>
        <v/>
      </c>
      <c r="AK364" s="19">
        <f>AG364*AJ364</f>
        <v/>
      </c>
    </row>
    <row r="365" ht="13" customHeight="1" s="53">
      <c r="A365" s="3" t="n"/>
      <c r="AB365" s="3" t="n"/>
      <c r="AF365" s="11" t="n"/>
    </row>
    <row r="366" ht="13" customHeight="1" s="53">
      <c r="A366" s="3" t="n"/>
      <c r="AF366" s="11" t="n"/>
    </row>
    <row r="367" ht="13" customHeight="1" s="53">
      <c r="W367" s="19" t="n"/>
      <c r="AB367" s="3" t="n"/>
      <c r="AF367" s="11" t="n"/>
    </row>
    <row r="368" ht="13" customHeight="1" s="53">
      <c r="AB368" s="3" t="n"/>
      <c r="AF368" s="11" t="n"/>
    </row>
    <row r="369" ht="13" customHeight="1" s="53">
      <c r="AB369" s="3" t="n"/>
      <c r="AF369" s="11" t="n"/>
    </row>
    <row r="370" ht="13" customHeight="1" s="53">
      <c r="AB370" s="3" t="n"/>
      <c r="AF370" s="11" t="n"/>
    </row>
    <row r="371" ht="13" customHeight="1" s="53">
      <c r="AB371" s="3" t="n"/>
      <c r="AF371" s="11" t="n"/>
    </row>
    <row r="372" ht="13" customHeight="1" s="53">
      <c r="AB372" s="3" t="n"/>
      <c r="AF372" s="11" t="n"/>
    </row>
    <row r="373" ht="13" customHeight="1" s="53">
      <c r="AB373" s="3" t="n"/>
      <c r="AF373" s="11" t="n"/>
    </row>
    <row r="374" ht="13" customHeight="1" s="53">
      <c r="AB374" s="3" t="n"/>
      <c r="AF374" s="11" t="n"/>
    </row>
    <row r="375" ht="13" customHeight="1" s="53">
      <c r="AB375" s="3" t="n"/>
      <c r="AF375" s="11" t="n"/>
    </row>
    <row r="376" ht="13" customHeight="1" s="53">
      <c r="AB376" s="3" t="n"/>
      <c r="AF376" s="11" t="n"/>
    </row>
    <row r="377" ht="13" customHeight="1" s="53">
      <c r="AB377" s="3" t="n"/>
      <c r="AF377" s="11" t="n"/>
    </row>
    <row r="378" ht="13" customHeight="1" s="53">
      <c r="AB378" s="3" t="n"/>
      <c r="AF378" s="11" t="n"/>
    </row>
    <row r="379" ht="13" customHeight="1" s="53">
      <c r="AB379" s="3" t="n"/>
      <c r="AF379" s="11" t="n"/>
    </row>
    <row r="380" ht="13" customHeight="1" s="53">
      <c r="AB380" s="3" t="n"/>
      <c r="AF380" s="11" t="n"/>
    </row>
    <row r="381" ht="13" customHeight="1" s="53">
      <c r="AB381" s="3" t="n"/>
      <c r="AF381" s="11" t="n"/>
    </row>
    <row r="382" ht="13" customHeight="1" s="53">
      <c r="AB382" s="3" t="n"/>
      <c r="AF382" s="11" t="n"/>
    </row>
    <row r="383" ht="13" customHeight="1" s="53">
      <c r="AB383" s="3" t="n"/>
      <c r="AF383" s="11" t="n"/>
    </row>
    <row r="384" ht="13" customHeight="1" s="53">
      <c r="AB384" s="3" t="n"/>
      <c r="AF384" s="11" t="n"/>
    </row>
    <row r="385" ht="13" customHeight="1" s="53">
      <c r="AB385" s="3" t="n"/>
      <c r="AF385" s="11" t="n"/>
    </row>
    <row r="386" ht="13" customHeight="1" s="53">
      <c r="AB386" s="3" t="n"/>
      <c r="AF386" s="11" t="n"/>
    </row>
    <row r="387" ht="13" customHeight="1" s="53">
      <c r="AB387" s="3" t="n"/>
      <c r="AF387" s="11" t="n"/>
    </row>
    <row r="388" ht="13" customHeight="1" s="53">
      <c r="AB388" s="3" t="n"/>
      <c r="AF388" s="11" t="n"/>
    </row>
    <row r="389" ht="13" customHeight="1" s="53">
      <c r="AB389" s="3" t="n"/>
      <c r="AF389" s="11" t="n"/>
    </row>
    <row r="390" ht="13" customHeight="1" s="53">
      <c r="AB390" s="3" t="n"/>
      <c r="AF390" s="11" t="n"/>
    </row>
    <row r="391" ht="13" customHeight="1" s="53">
      <c r="AB391" s="3" t="n"/>
      <c r="AF391" s="11" t="n"/>
    </row>
    <row r="392" ht="13" customHeight="1" s="53">
      <c r="AB392" s="3" t="n"/>
      <c r="AF392" s="11" t="n"/>
    </row>
    <row r="393" ht="13" customHeight="1" s="53">
      <c r="AB393" s="3" t="n"/>
      <c r="AF393" s="11" t="n"/>
    </row>
    <row r="394" ht="13" customHeight="1" s="53">
      <c r="AB394" s="3" t="n"/>
      <c r="AF394" s="11" t="n"/>
    </row>
    <row r="395" ht="13" customHeight="1" s="53">
      <c r="AB395" s="3" t="n"/>
      <c r="AF395" s="11" t="n"/>
    </row>
    <row r="396" ht="13" customHeight="1" s="53">
      <c r="AB396" s="3" t="n"/>
      <c r="AF396" s="11" t="n"/>
    </row>
    <row r="397" ht="13" customHeight="1" s="53">
      <c r="AB397" s="3" t="n"/>
      <c r="AF397" s="11" t="n"/>
    </row>
    <row r="398" ht="13" customHeight="1" s="53">
      <c r="AB398" s="3" t="n"/>
      <c r="AF398" s="11" t="n"/>
    </row>
    <row r="399" ht="13" customHeight="1" s="53">
      <c r="AB399" s="3" t="n"/>
      <c r="AF399" s="11" t="n"/>
    </row>
    <row r="400" ht="13" customHeight="1" s="53">
      <c r="AB400" s="3" t="n"/>
      <c r="AF400" s="11" t="n"/>
    </row>
    <row r="401" ht="13" customHeight="1" s="53">
      <c r="AB401" s="3" t="n"/>
      <c r="AF401" s="11" t="n"/>
    </row>
    <row r="402" ht="13" customHeight="1" s="53">
      <c r="AB402" s="3" t="n"/>
      <c r="AF402" s="11" t="n"/>
    </row>
    <row r="403" ht="13" customHeight="1" s="53">
      <c r="AB403" s="3" t="n"/>
      <c r="AF403" s="11" t="n"/>
    </row>
    <row r="404" ht="13" customHeight="1" s="53">
      <c r="AB404" s="3" t="n"/>
      <c r="AF404" s="11" t="n"/>
    </row>
    <row r="405" ht="13" customHeight="1" s="53">
      <c r="AB405" s="3" t="n"/>
      <c r="AF405" s="11" t="n"/>
    </row>
    <row r="406" ht="13" customHeight="1" s="53">
      <c r="AB406" s="3" t="n"/>
      <c r="AF406" s="11" t="n"/>
    </row>
    <row r="407" ht="13" customHeight="1" s="53">
      <c r="AB407" s="3" t="n"/>
      <c r="AF407" s="11" t="n"/>
    </row>
    <row r="408" ht="13" customHeight="1" s="53">
      <c r="AB408" s="3" t="n"/>
      <c r="AF408" s="11" t="n"/>
    </row>
    <row r="409" ht="13" customHeight="1" s="53">
      <c r="AB409" s="3" t="n"/>
      <c r="AF409" s="11" t="n"/>
    </row>
    <row r="410" ht="13" customHeight="1" s="53">
      <c r="AB410" s="3" t="n"/>
      <c r="AF410" s="11" t="n"/>
    </row>
    <row r="411" ht="13" customHeight="1" s="53">
      <c r="AB411" s="3" t="n"/>
      <c r="AF411" s="11" t="n"/>
    </row>
    <row r="412" ht="13" customHeight="1" s="53">
      <c r="AB412" s="3" t="n"/>
      <c r="AF412" s="11" t="n"/>
    </row>
    <row r="413" ht="13" customHeight="1" s="53">
      <c r="AB413" s="3" t="n"/>
      <c r="AF413" s="11" t="n"/>
    </row>
    <row r="414" ht="13" customHeight="1" s="53">
      <c r="AB414" s="3" t="n"/>
      <c r="AF414" s="11" t="n"/>
    </row>
    <row r="415" ht="13" customHeight="1" s="53">
      <c r="AB415" s="3" t="n"/>
      <c r="AF415" s="11" t="n"/>
    </row>
    <row r="416" ht="13" customHeight="1" s="53">
      <c r="AB416" s="3" t="n"/>
      <c r="AF416" s="11" t="n"/>
    </row>
    <row r="417" ht="13" customHeight="1" s="53">
      <c r="AB417" s="3" t="n"/>
      <c r="AF417" s="11" t="n"/>
    </row>
    <row r="418" ht="13" customHeight="1" s="53">
      <c r="AB418" s="3" t="n"/>
      <c r="AF418" s="11" t="n"/>
    </row>
    <row r="419" ht="13" customHeight="1" s="53">
      <c r="AB419" s="3" t="n"/>
      <c r="AF419" s="11" t="n"/>
    </row>
    <row r="420" ht="13" customHeight="1" s="53">
      <c r="AB420" s="3" t="n"/>
      <c r="AF420" s="11" t="n"/>
    </row>
    <row r="421" ht="13" customHeight="1" s="53">
      <c r="AB421" s="3" t="n"/>
      <c r="AF421" s="11" t="n"/>
    </row>
    <row r="422" ht="13" customHeight="1" s="53">
      <c r="AB422" s="3" t="n"/>
      <c r="AF422" s="11" t="n"/>
    </row>
    <row r="423" ht="13" customHeight="1" s="53">
      <c r="AB423" s="3" t="n"/>
      <c r="AF423" s="11" t="n"/>
    </row>
    <row r="424" ht="13" customHeight="1" s="53">
      <c r="AB424" s="3" t="n"/>
      <c r="AF424" s="11" t="n"/>
    </row>
    <row r="425" ht="13" customHeight="1" s="53">
      <c r="AB425" s="3" t="n"/>
      <c r="AF425" s="11" t="n"/>
    </row>
    <row r="426" ht="13" customHeight="1" s="53">
      <c r="AB426" s="3" t="n"/>
      <c r="AF426" s="11" t="n"/>
    </row>
    <row r="427" ht="13" customHeight="1" s="53">
      <c r="AB427" s="3" t="n"/>
      <c r="AF427" s="11" t="n"/>
    </row>
    <row r="428" ht="13" customHeight="1" s="53">
      <c r="AB428" s="3" t="n"/>
      <c r="AF428" s="11" t="n"/>
    </row>
    <row r="429" ht="13" customHeight="1" s="53">
      <c r="AB429" s="3" t="n"/>
      <c r="AF429" s="11" t="n"/>
    </row>
    <row r="430" ht="13" customHeight="1" s="53">
      <c r="AB430" s="3" t="n"/>
      <c r="AF430" s="11" t="n"/>
    </row>
    <row r="431" ht="13" customHeight="1" s="53">
      <c r="AB431" s="3" t="n"/>
      <c r="AF431" s="11" t="n"/>
    </row>
    <row r="432" ht="13" customHeight="1" s="53">
      <c r="AB432" s="3" t="n"/>
      <c r="AF432" s="11" t="n"/>
    </row>
    <row r="433" ht="13" customHeight="1" s="53">
      <c r="AB433" s="3" t="n"/>
      <c r="AF433" s="11" t="n"/>
    </row>
    <row r="434" ht="13" customHeight="1" s="53">
      <c r="AB434" s="3" t="n"/>
      <c r="AF434" s="11" t="n"/>
    </row>
    <row r="435" ht="13" customHeight="1" s="53">
      <c r="AB435" s="3" t="n"/>
      <c r="AF435" s="11" t="n"/>
    </row>
    <row r="436" ht="13" customHeight="1" s="53">
      <c r="AB436" s="3" t="n"/>
      <c r="AF436" s="11" t="n"/>
    </row>
    <row r="437" ht="13" customHeight="1" s="53">
      <c r="AB437" s="3" t="n"/>
      <c r="AF437" s="11" t="n"/>
    </row>
    <row r="438" ht="13" customHeight="1" s="53">
      <c r="AB438" s="3" t="n"/>
      <c r="AF438" s="11" t="n"/>
    </row>
    <row r="439" ht="13" customHeight="1" s="53">
      <c r="AB439" s="3" t="n"/>
      <c r="AF439" s="11" t="n"/>
    </row>
    <row r="440" ht="13" customHeight="1" s="53">
      <c r="AB440" s="3" t="n"/>
      <c r="AF440" s="11" t="n"/>
    </row>
    <row r="441" ht="13" customHeight="1" s="53">
      <c r="AB441" s="3" t="n"/>
      <c r="AF441" s="11" t="n"/>
    </row>
    <row r="442" ht="13" customHeight="1" s="53">
      <c r="AB442" s="3" t="n"/>
      <c r="AF442" s="11" t="n"/>
    </row>
    <row r="443" ht="13" customHeight="1" s="53">
      <c r="AB443" s="3" t="n"/>
      <c r="AF443" s="11" t="n"/>
    </row>
    <row r="444" ht="13" customHeight="1" s="53">
      <c r="AB444" s="3" t="n"/>
      <c r="AF444" s="11" t="n"/>
    </row>
    <row r="445" ht="13" customHeight="1" s="53">
      <c r="AB445" s="3" t="n"/>
      <c r="AF445" s="11" t="n"/>
    </row>
    <row r="446" ht="13" customHeight="1" s="53">
      <c r="AB446" s="3" t="n"/>
      <c r="AF446" s="11" t="n"/>
    </row>
    <row r="447" ht="13" customHeight="1" s="53">
      <c r="AB447" s="3" t="n"/>
      <c r="AF447" s="11" t="n"/>
    </row>
    <row r="448" ht="13" customHeight="1" s="53">
      <c r="AB448" s="3" t="n"/>
      <c r="AF448" s="11" t="n"/>
    </row>
    <row r="449" ht="13" customHeight="1" s="53">
      <c r="AB449" s="3" t="n"/>
      <c r="AF449" s="11" t="n"/>
    </row>
    <row r="450" ht="13" customHeight="1" s="53">
      <c r="AB450" s="3" t="n"/>
      <c r="AF450" s="11" t="n"/>
    </row>
    <row r="451" ht="13" customHeight="1" s="53">
      <c r="AB451" s="3" t="n"/>
      <c r="AF451" s="11" t="n"/>
    </row>
    <row r="452" ht="13" customHeight="1" s="53">
      <c r="AB452" s="3" t="n"/>
      <c r="AF452" s="11" t="n"/>
    </row>
    <row r="453" ht="13" customHeight="1" s="53">
      <c r="AB453" s="3" t="n"/>
      <c r="AF453" s="11" t="n"/>
    </row>
    <row r="454" ht="13" customHeight="1" s="53">
      <c r="AB454" s="3" t="n"/>
      <c r="AF454" s="11" t="n"/>
    </row>
    <row r="455" ht="13" customHeight="1" s="53">
      <c r="AB455" s="3" t="n"/>
      <c r="AF455" s="11" t="n"/>
    </row>
    <row r="456" ht="13" customHeight="1" s="53">
      <c r="AB456" s="3" t="n"/>
      <c r="AF456" s="11" t="n"/>
    </row>
    <row r="457" ht="13" customHeight="1" s="53">
      <c r="AB457" s="3" t="n"/>
      <c r="AF457" s="11" t="n"/>
    </row>
    <row r="458" ht="13" customHeight="1" s="53">
      <c r="AB458" s="3" t="n"/>
      <c r="AF458" s="11" t="n"/>
    </row>
    <row r="459" ht="13" customHeight="1" s="53">
      <c r="AB459" s="3" t="n"/>
      <c r="AF459" s="11" t="n"/>
    </row>
    <row r="460" ht="13" customHeight="1" s="53">
      <c r="AB460" s="3" t="n"/>
      <c r="AF460" s="11" t="n"/>
    </row>
    <row r="461" ht="13" customHeight="1" s="53">
      <c r="AB461" s="3" t="n"/>
      <c r="AF461" s="11" t="n"/>
    </row>
    <row r="462" ht="13" customHeight="1" s="53">
      <c r="AB462" s="3" t="n"/>
      <c r="AF462" s="11" t="n"/>
    </row>
    <row r="463" ht="13" customHeight="1" s="53">
      <c r="AB463" s="3" t="n"/>
      <c r="AF463" s="11" t="n"/>
    </row>
    <row r="464" ht="13" customHeight="1" s="53">
      <c r="AB464" s="3" t="n"/>
      <c r="AF464" s="11" t="n"/>
    </row>
    <row r="465" ht="13" customHeight="1" s="53">
      <c r="AB465" s="3" t="n"/>
      <c r="AF465" s="11" t="n"/>
    </row>
    <row r="466" ht="13" customHeight="1" s="53">
      <c r="AB466" s="3" t="n"/>
      <c r="AF466" s="11" t="n"/>
    </row>
    <row r="467" ht="13" customHeight="1" s="53">
      <c r="AB467" s="3" t="n"/>
      <c r="AF467" s="11" t="n"/>
    </row>
    <row r="468" ht="13" customHeight="1" s="53">
      <c r="AB468" s="3" t="n"/>
      <c r="AF468" s="11" t="n"/>
    </row>
    <row r="469" ht="13" customHeight="1" s="53">
      <c r="AB469" s="3" t="n"/>
      <c r="AF469" s="11" t="n"/>
    </row>
    <row r="470" ht="13" customHeight="1" s="53">
      <c r="AB470" s="3" t="n"/>
      <c r="AF470" s="11" t="n"/>
    </row>
    <row r="471" ht="13" customHeight="1" s="53">
      <c r="AB471" s="3" t="n"/>
      <c r="AF471" s="11" t="n"/>
    </row>
    <row r="472" ht="13" customHeight="1" s="53">
      <c r="AB472" s="3" t="n"/>
      <c r="AF472" s="11" t="n"/>
    </row>
    <row r="473" ht="13" customHeight="1" s="53">
      <c r="AB473" s="3" t="n"/>
      <c r="AF473" s="11" t="n"/>
    </row>
    <row r="474" ht="13" customHeight="1" s="53">
      <c r="AB474" s="3" t="n"/>
      <c r="AF474" s="11" t="n"/>
    </row>
    <row r="475" ht="13" customHeight="1" s="53">
      <c r="AB475" s="3" t="n"/>
      <c r="AF475" s="11" t="n"/>
    </row>
    <row r="476" ht="13" customHeight="1" s="53">
      <c r="AB476" s="3" t="n"/>
      <c r="AF476" s="11" t="n"/>
    </row>
    <row r="477" ht="13" customHeight="1" s="53">
      <c r="AB477" s="3" t="n"/>
      <c r="AF477" s="11" t="n"/>
    </row>
    <row r="478" ht="13" customHeight="1" s="53">
      <c r="AB478" s="3" t="n"/>
      <c r="AF478" s="11" t="n"/>
    </row>
    <row r="479" ht="13" customHeight="1" s="53">
      <c r="AB479" s="3" t="n"/>
      <c r="AF479" s="11" t="n"/>
    </row>
    <row r="480" ht="13" customHeight="1" s="53">
      <c r="AB480" s="3" t="n"/>
      <c r="AF480" s="11" t="n"/>
    </row>
    <row r="481" ht="13" customHeight="1" s="53">
      <c r="AB481" s="3" t="n"/>
      <c r="AF481" s="11" t="n"/>
    </row>
    <row r="482" ht="13" customHeight="1" s="53">
      <c r="AB482" s="3" t="n"/>
      <c r="AF482" s="11" t="n"/>
    </row>
    <row r="483" ht="13" customHeight="1" s="53">
      <c r="AB483" s="3" t="n"/>
      <c r="AF483" s="11" t="n"/>
    </row>
    <row r="484" ht="13" customHeight="1" s="53">
      <c r="AB484" s="3" t="n"/>
      <c r="AF484" s="11" t="n"/>
    </row>
    <row r="485" ht="13" customHeight="1" s="53">
      <c r="AB485" s="3" t="n"/>
      <c r="AF485" s="11" t="n"/>
    </row>
    <row r="486" ht="13" customHeight="1" s="53">
      <c r="AB486" s="3" t="n"/>
      <c r="AF486" s="11" t="n"/>
    </row>
    <row r="487" ht="13" customHeight="1" s="53">
      <c r="AB487" s="3" t="n"/>
      <c r="AF487" s="11" t="n"/>
    </row>
    <row r="488" ht="13" customHeight="1" s="53">
      <c r="AB488" s="3" t="n"/>
      <c r="AF488" s="11" t="n"/>
    </row>
    <row r="489" ht="13" customHeight="1" s="53">
      <c r="AB489" s="3" t="n"/>
      <c r="AF489" s="11" t="n"/>
    </row>
    <row r="490" ht="13" customHeight="1" s="53">
      <c r="AB490" s="3" t="n"/>
      <c r="AF490" s="11" t="n"/>
    </row>
    <row r="491" ht="13" customHeight="1" s="53">
      <c r="AB491" s="3" t="n"/>
      <c r="AF491" s="11" t="n"/>
    </row>
    <row r="492" ht="13" customHeight="1" s="53">
      <c r="AB492" s="3" t="n"/>
      <c r="AF492" s="11" t="n"/>
    </row>
    <row r="493" ht="13" customHeight="1" s="53">
      <c r="AB493" s="3" t="n"/>
      <c r="AF493" s="11" t="n"/>
    </row>
    <row r="494" ht="13" customHeight="1" s="53">
      <c r="AB494" s="3" t="n"/>
      <c r="AF494" s="11" t="n"/>
    </row>
    <row r="495" ht="13" customHeight="1" s="53">
      <c r="AB495" s="3" t="n"/>
      <c r="AF495" s="11" t="n"/>
    </row>
    <row r="496" ht="13" customHeight="1" s="53">
      <c r="AB496" s="3" t="n"/>
      <c r="AF496" s="11" t="n"/>
    </row>
    <row r="497" ht="13" customHeight="1" s="53">
      <c r="AB497" s="3" t="n"/>
      <c r="AF497" s="11" t="n"/>
    </row>
    <row r="498" ht="13" customHeight="1" s="53">
      <c r="AB498" s="3" t="n"/>
      <c r="AF498" s="11" t="n"/>
    </row>
    <row r="499" ht="13" customHeight="1" s="53">
      <c r="AB499" s="3" t="n"/>
      <c r="AF499" s="11" t="n"/>
    </row>
    <row r="500" ht="13" customHeight="1" s="53">
      <c r="AB500" s="3" t="n"/>
      <c r="AF500" s="11" t="n"/>
    </row>
    <row r="501" ht="13" customHeight="1" s="53">
      <c r="AB501" s="3" t="n"/>
      <c r="AF501" s="11" t="n"/>
    </row>
    <row r="502" ht="13" customHeight="1" s="53">
      <c r="AB502" s="3" t="n"/>
      <c r="AF502" s="11" t="n"/>
    </row>
    <row r="503" ht="13" customHeight="1" s="53">
      <c r="AB503" s="3" t="n"/>
      <c r="AF503" s="11" t="n"/>
    </row>
    <row r="504" ht="13" customHeight="1" s="53">
      <c r="AB504" s="3" t="n"/>
      <c r="AF504" s="11" t="n"/>
    </row>
    <row r="505" ht="13" customHeight="1" s="53">
      <c r="AB505" s="3" t="n"/>
      <c r="AF505" s="11" t="n"/>
    </row>
    <row r="506" ht="13" customHeight="1" s="53">
      <c r="AB506" s="3" t="n"/>
      <c r="AF506" s="11" t="n"/>
    </row>
    <row r="507" ht="13" customHeight="1" s="53">
      <c r="AB507" s="3" t="n"/>
      <c r="AF507" s="11" t="n"/>
    </row>
    <row r="508" ht="13" customHeight="1" s="53">
      <c r="AB508" s="3" t="n"/>
      <c r="AF508" s="11" t="n"/>
    </row>
    <row r="509" ht="13" customHeight="1" s="53">
      <c r="AB509" s="3" t="n"/>
      <c r="AF509" s="11" t="n"/>
    </row>
    <row r="510" ht="13" customHeight="1" s="53">
      <c r="AB510" s="3" t="n"/>
      <c r="AF510" s="11" t="n"/>
    </row>
    <row r="511" ht="13" customHeight="1" s="53">
      <c r="AB511" s="3" t="n"/>
      <c r="AF511" s="11" t="n"/>
    </row>
    <row r="512" ht="13" customHeight="1" s="53">
      <c r="AB512" s="3" t="n"/>
      <c r="AF512" s="11" t="n"/>
    </row>
    <row r="513" ht="13" customHeight="1" s="53">
      <c r="AB513" s="3" t="n"/>
      <c r="AF513" s="11" t="n"/>
    </row>
    <row r="514" ht="13" customHeight="1" s="53">
      <c r="AB514" s="3" t="n"/>
      <c r="AF514" s="11" t="n"/>
    </row>
    <row r="515" ht="13" customHeight="1" s="53">
      <c r="AB515" s="3" t="n"/>
      <c r="AF515" s="11" t="n"/>
    </row>
    <row r="516" ht="13" customHeight="1" s="53">
      <c r="AB516" s="3" t="n"/>
      <c r="AF516" s="11" t="n"/>
    </row>
    <row r="517" ht="13" customHeight="1" s="53">
      <c r="AB517" s="3" t="n"/>
      <c r="AF517" s="11" t="n"/>
    </row>
    <row r="518" ht="13" customHeight="1" s="53">
      <c r="AB518" s="3" t="n"/>
      <c r="AF518" s="11" t="n"/>
    </row>
    <row r="519" ht="13" customHeight="1" s="53">
      <c r="AB519" s="3" t="n"/>
      <c r="AF519" s="11" t="n"/>
    </row>
    <row r="520" ht="13" customHeight="1" s="53">
      <c r="AB520" s="3" t="n"/>
      <c r="AF520" s="11" t="n"/>
    </row>
    <row r="521" ht="13" customHeight="1" s="53">
      <c r="AB521" s="3" t="n"/>
      <c r="AF521" s="11" t="n"/>
    </row>
    <row r="522" ht="13" customHeight="1" s="53">
      <c r="AB522" s="3" t="n"/>
      <c r="AF522" s="11" t="n"/>
    </row>
    <row r="523" ht="13" customHeight="1" s="53">
      <c r="AB523" s="3" t="n"/>
      <c r="AF523" s="11" t="n"/>
    </row>
    <row r="524" ht="13" customHeight="1" s="53">
      <c r="AB524" s="3" t="n"/>
      <c r="AF524" s="11" t="n"/>
    </row>
    <row r="525" ht="13" customHeight="1" s="53">
      <c r="AB525" s="3" t="n"/>
      <c r="AF525" s="11" t="n"/>
    </row>
    <row r="526" ht="13" customHeight="1" s="53">
      <c r="AB526" s="3" t="n"/>
      <c r="AF526" s="11" t="n"/>
    </row>
    <row r="527" ht="13" customHeight="1" s="53">
      <c r="AB527" s="3" t="n"/>
      <c r="AF527" s="11" t="n"/>
    </row>
    <row r="528" ht="13" customHeight="1" s="53">
      <c r="AB528" s="3" t="n"/>
      <c r="AF528" s="11" t="n"/>
    </row>
    <row r="529" ht="13" customHeight="1" s="53">
      <c r="AB529" s="3" t="n"/>
      <c r="AF529" s="11" t="n"/>
    </row>
    <row r="530" ht="13" customHeight="1" s="53">
      <c r="AB530" s="3" t="n"/>
      <c r="AF530" s="11" t="n"/>
    </row>
    <row r="531" ht="13" customHeight="1" s="53">
      <c r="AB531" s="3" t="n"/>
      <c r="AF531" s="11" t="n"/>
    </row>
    <row r="532" ht="13" customHeight="1" s="53">
      <c r="AB532" s="3" t="n"/>
      <c r="AF532" s="11" t="n"/>
    </row>
    <row r="533" ht="13" customHeight="1" s="53">
      <c r="AB533" s="3" t="n"/>
      <c r="AF533" s="11" t="n"/>
    </row>
    <row r="534" ht="13" customHeight="1" s="53">
      <c r="AB534" s="3" t="n"/>
      <c r="AF534" s="11" t="n"/>
    </row>
    <row r="535" ht="13" customHeight="1" s="53">
      <c r="AB535" s="3" t="n"/>
      <c r="AF535" s="11" t="n"/>
    </row>
    <row r="536" ht="13" customHeight="1" s="53">
      <c r="AB536" s="3" t="n"/>
      <c r="AF536" s="11" t="n"/>
    </row>
    <row r="537" ht="13" customHeight="1" s="53">
      <c r="AB537" s="3" t="n"/>
      <c r="AF537" s="11" t="n"/>
    </row>
    <row r="538" ht="13" customHeight="1" s="53">
      <c r="AB538" s="3" t="n"/>
      <c r="AF538" s="11" t="n"/>
    </row>
    <row r="539" ht="13" customHeight="1" s="53">
      <c r="AB539" s="3" t="n"/>
      <c r="AF539" s="11" t="n"/>
    </row>
    <row r="540" ht="13" customHeight="1" s="53">
      <c r="AB540" s="3" t="n"/>
      <c r="AF540" s="11" t="n"/>
    </row>
    <row r="541" ht="13" customHeight="1" s="53">
      <c r="AB541" s="3" t="n"/>
      <c r="AF541" s="11" t="n"/>
    </row>
    <row r="542" ht="13" customHeight="1" s="53">
      <c r="AB542" s="3" t="n"/>
      <c r="AF542" s="11" t="n"/>
    </row>
    <row r="543" ht="13" customHeight="1" s="53">
      <c r="AB543" s="3" t="n"/>
      <c r="AF543" s="11" t="n"/>
    </row>
    <row r="544" ht="13" customHeight="1" s="53">
      <c r="AB544" s="3" t="n"/>
      <c r="AF544" s="11" t="n"/>
    </row>
    <row r="545" ht="13" customHeight="1" s="53">
      <c r="AB545" s="3" t="n"/>
      <c r="AF545" s="11" t="n"/>
    </row>
    <row r="546" ht="13" customHeight="1" s="53">
      <c r="AB546" s="3" t="n"/>
      <c r="AF546" s="11" t="n"/>
    </row>
    <row r="547" ht="13" customHeight="1" s="53">
      <c r="AB547" s="3" t="n"/>
      <c r="AF547" s="11" t="n"/>
    </row>
    <row r="548" ht="13" customHeight="1" s="53">
      <c r="AB548" s="3" t="n"/>
      <c r="AF548" s="11" t="n"/>
    </row>
    <row r="549" ht="13" customHeight="1" s="53">
      <c r="AB549" s="3" t="n"/>
      <c r="AF549" s="11" t="n"/>
    </row>
    <row r="550" ht="13" customHeight="1" s="53">
      <c r="AB550" s="3" t="n"/>
      <c r="AF550" s="11" t="n"/>
    </row>
    <row r="551" ht="13" customHeight="1" s="53">
      <c r="AB551" s="3" t="n"/>
      <c r="AF551" s="11" t="n"/>
    </row>
    <row r="552" ht="13" customHeight="1" s="53">
      <c r="AB552" s="3" t="n"/>
      <c r="AF552" s="11" t="n"/>
    </row>
    <row r="553" ht="13" customHeight="1" s="53">
      <c r="AB553" s="3" t="n"/>
      <c r="AF553" s="11" t="n"/>
    </row>
    <row r="554" ht="13" customHeight="1" s="53">
      <c r="AB554" s="3" t="n"/>
      <c r="AF554" s="11" t="n"/>
    </row>
    <row r="555" ht="13" customHeight="1" s="53">
      <c r="AB555" s="3" t="n"/>
      <c r="AF555" s="11" t="n"/>
    </row>
    <row r="556" ht="13" customHeight="1" s="53">
      <c r="AB556" s="3" t="n"/>
      <c r="AF556" s="11" t="n"/>
    </row>
    <row r="557" ht="13" customHeight="1" s="53">
      <c r="AB557" s="3" t="n"/>
      <c r="AF557" s="11" t="n"/>
    </row>
    <row r="558" ht="13" customHeight="1" s="53">
      <c r="AB558" s="3" t="n"/>
      <c r="AF558" s="11" t="n"/>
    </row>
    <row r="559" ht="13" customHeight="1" s="53">
      <c r="AB559" s="3" t="n"/>
      <c r="AF559" s="11" t="n"/>
    </row>
    <row r="560" ht="13" customHeight="1" s="53">
      <c r="AB560" s="3" t="n"/>
      <c r="AF560" s="11" t="n"/>
    </row>
    <row r="561" ht="13" customHeight="1" s="53">
      <c r="AB561" s="3" t="n"/>
      <c r="AF561" s="11" t="n"/>
    </row>
    <row r="562" ht="13" customHeight="1" s="53">
      <c r="AB562" s="3" t="n"/>
      <c r="AF562" s="11" t="n"/>
    </row>
    <row r="563" ht="13" customHeight="1" s="53">
      <c r="AB563" s="3" t="n"/>
      <c r="AF563" s="11" t="n"/>
    </row>
    <row r="564" ht="13" customHeight="1" s="53">
      <c r="AB564" s="3" t="n"/>
      <c r="AF564" s="11" t="n"/>
    </row>
    <row r="565" ht="13" customHeight="1" s="53">
      <c r="AB565" s="3" t="n"/>
      <c r="AF565" s="11" t="n"/>
    </row>
    <row r="566" ht="13" customHeight="1" s="53">
      <c r="AB566" s="3" t="n"/>
      <c r="AF566" s="11" t="n"/>
    </row>
    <row r="567" ht="13" customHeight="1" s="53">
      <c r="AB567" s="3" t="n"/>
      <c r="AF567" s="11" t="n"/>
    </row>
    <row r="568" ht="13" customHeight="1" s="53">
      <c r="AB568" s="3" t="n"/>
      <c r="AF568" s="11" t="n"/>
    </row>
    <row r="569" ht="13" customHeight="1" s="53">
      <c r="AB569" s="3" t="n"/>
      <c r="AF569" s="11" t="n"/>
    </row>
    <row r="570" ht="13" customHeight="1" s="53">
      <c r="AB570" s="3" t="n"/>
      <c r="AF570" s="11" t="n"/>
    </row>
    <row r="571" ht="13" customHeight="1" s="53">
      <c r="AB571" s="3" t="n"/>
      <c r="AF571" s="11" t="n"/>
    </row>
    <row r="572" ht="13" customHeight="1" s="53">
      <c r="AB572" s="3" t="n"/>
      <c r="AF572" s="11" t="n"/>
    </row>
    <row r="573" ht="13" customHeight="1" s="53">
      <c r="AB573" s="3" t="n"/>
      <c r="AF573" s="11" t="n"/>
    </row>
    <row r="574" ht="13" customHeight="1" s="53">
      <c r="AB574" s="3" t="n"/>
      <c r="AF574" s="11" t="n"/>
    </row>
    <row r="575" ht="13" customHeight="1" s="53">
      <c r="AB575" s="3" t="n"/>
      <c r="AF575" s="11" t="n"/>
    </row>
    <row r="576" ht="13" customHeight="1" s="53">
      <c r="AB576" s="3" t="n"/>
      <c r="AF576" s="11" t="n"/>
    </row>
    <row r="577" ht="13" customHeight="1" s="53">
      <c r="AB577" s="3" t="n"/>
      <c r="AF577" s="11" t="n"/>
    </row>
    <row r="578" ht="13" customHeight="1" s="53">
      <c r="AB578" s="3" t="n"/>
      <c r="AF578" s="11" t="n"/>
    </row>
    <row r="579" ht="13" customHeight="1" s="53">
      <c r="AB579" s="3" t="n"/>
      <c r="AF579" s="11" t="n"/>
    </row>
    <row r="580" ht="13" customHeight="1" s="53">
      <c r="AB580" s="3" t="n"/>
      <c r="AF580" s="11" t="n"/>
    </row>
    <row r="581" ht="13" customHeight="1" s="53">
      <c r="AB581" s="3" t="n"/>
      <c r="AF581" s="11" t="n"/>
    </row>
    <row r="582" ht="13" customHeight="1" s="53">
      <c r="AB582" s="3" t="n"/>
      <c r="AF582" s="11" t="n"/>
    </row>
    <row r="583" ht="13" customHeight="1" s="53">
      <c r="AB583" s="3" t="n"/>
      <c r="AF583" s="11" t="n"/>
    </row>
    <row r="584" ht="13" customHeight="1" s="53">
      <c r="AB584" s="3" t="n"/>
      <c r="AF584" s="11" t="n"/>
    </row>
    <row r="585" ht="13" customHeight="1" s="53">
      <c r="AB585" s="3" t="n"/>
      <c r="AF585" s="11" t="n"/>
    </row>
    <row r="586" ht="13" customHeight="1" s="53">
      <c r="AB586" s="3" t="n"/>
      <c r="AF586" s="11" t="n"/>
    </row>
    <row r="587" ht="13" customHeight="1" s="53">
      <c r="AB587" s="3" t="n"/>
      <c r="AF587" s="11" t="n"/>
    </row>
    <row r="588" ht="13" customHeight="1" s="53">
      <c r="AB588" s="3" t="n"/>
      <c r="AF588" s="11" t="n"/>
    </row>
    <row r="589" ht="13" customHeight="1" s="53">
      <c r="AB589" s="3" t="n"/>
      <c r="AF589" s="11" t="n"/>
    </row>
    <row r="590" ht="13" customHeight="1" s="53">
      <c r="AB590" s="3" t="n"/>
      <c r="AF590" s="11" t="n"/>
    </row>
    <row r="591" ht="13" customHeight="1" s="53">
      <c r="AB591" s="3" t="n"/>
      <c r="AF591" s="11" t="n"/>
    </row>
    <row r="592" ht="13" customHeight="1" s="53">
      <c r="AB592" s="3" t="n"/>
      <c r="AF592" s="11" t="n"/>
    </row>
    <row r="593" ht="13" customHeight="1" s="53">
      <c r="AB593" s="3" t="n"/>
      <c r="AF593" s="11" t="n"/>
    </row>
    <row r="594" ht="13" customHeight="1" s="53">
      <c r="AB594" s="3" t="n"/>
      <c r="AF594" s="11" t="n"/>
    </row>
    <row r="595" ht="13" customHeight="1" s="53">
      <c r="AB595" s="3" t="n"/>
      <c r="AF595" s="11" t="n"/>
    </row>
    <row r="596" ht="13" customHeight="1" s="53">
      <c r="AB596" s="3" t="n"/>
      <c r="AF596" s="11" t="n"/>
    </row>
    <row r="597" ht="13" customHeight="1" s="53">
      <c r="AB597" s="3" t="n"/>
      <c r="AF597" s="11" t="n"/>
    </row>
    <row r="598" ht="13" customHeight="1" s="53">
      <c r="AB598" s="3" t="n"/>
      <c r="AF598" s="11" t="n"/>
    </row>
    <row r="599" ht="13" customHeight="1" s="53">
      <c r="AB599" s="3" t="n"/>
      <c r="AF599" s="11" t="n"/>
    </row>
    <row r="600" ht="13" customHeight="1" s="53">
      <c r="AB600" s="3" t="n"/>
      <c r="AF600" s="11" t="n"/>
    </row>
    <row r="601" ht="13" customHeight="1" s="53">
      <c r="AB601" s="3" t="n"/>
      <c r="AF601" s="11" t="n"/>
    </row>
    <row r="602" ht="13" customHeight="1" s="53">
      <c r="AB602" s="3" t="n"/>
      <c r="AF602" s="11" t="n"/>
    </row>
    <row r="603" ht="13" customHeight="1" s="53">
      <c r="AB603" s="3" t="n"/>
      <c r="AF603" s="11" t="n"/>
    </row>
    <row r="604" ht="13" customHeight="1" s="53">
      <c r="AB604" s="3" t="n"/>
      <c r="AF604" s="11" t="n"/>
    </row>
    <row r="605" ht="13" customHeight="1" s="53">
      <c r="AB605" s="3" t="n"/>
      <c r="AF605" s="11" t="n"/>
    </row>
    <row r="606" ht="13" customHeight="1" s="53">
      <c r="AB606" s="3" t="n"/>
      <c r="AF606" s="11" t="n"/>
    </row>
    <row r="607" ht="13" customHeight="1" s="53">
      <c r="AB607" s="3" t="n"/>
      <c r="AF607" s="11" t="n"/>
    </row>
    <row r="608" ht="13" customHeight="1" s="53">
      <c r="AB608" s="3" t="n"/>
      <c r="AF608" s="11" t="n"/>
    </row>
    <row r="609" ht="13" customHeight="1" s="53">
      <c r="AB609" s="3" t="n"/>
      <c r="AF609" s="11" t="n"/>
    </row>
    <row r="610" ht="13" customHeight="1" s="53">
      <c r="AB610" s="3" t="n"/>
      <c r="AF610" s="11" t="n"/>
    </row>
    <row r="611" ht="13" customHeight="1" s="53">
      <c r="AB611" s="3" t="n"/>
      <c r="AF611" s="11" t="n"/>
    </row>
    <row r="612" ht="13" customHeight="1" s="53">
      <c r="AB612" s="3" t="n"/>
      <c r="AF612" s="11" t="n"/>
    </row>
    <row r="613" ht="13" customHeight="1" s="53">
      <c r="AB613" s="3" t="n"/>
      <c r="AF613" s="11" t="n"/>
    </row>
    <row r="614" ht="13" customHeight="1" s="53">
      <c r="AB614" s="3" t="n"/>
      <c r="AF614" s="11" t="n"/>
    </row>
    <row r="615" ht="13" customHeight="1" s="53">
      <c r="AB615" s="3" t="n"/>
      <c r="AF615" s="11" t="n"/>
    </row>
    <row r="616" ht="13" customHeight="1" s="53">
      <c r="AB616" s="3" t="n"/>
      <c r="AF616" s="11" t="n"/>
    </row>
    <row r="617" ht="13" customHeight="1" s="53">
      <c r="AB617" s="3" t="n"/>
      <c r="AF617" s="11" t="n"/>
    </row>
    <row r="618" ht="13" customHeight="1" s="53">
      <c r="AB618" s="3" t="n"/>
      <c r="AF618" s="11" t="n"/>
    </row>
    <row r="619" ht="13" customHeight="1" s="53">
      <c r="AB619" s="3" t="n"/>
      <c r="AF619" s="11" t="n"/>
    </row>
    <row r="620" ht="13" customHeight="1" s="53">
      <c r="AB620" s="3" t="n"/>
      <c r="AF620" s="11" t="n"/>
    </row>
    <row r="621" ht="13" customHeight="1" s="53">
      <c r="AB621" s="3" t="n"/>
      <c r="AF621" s="11" t="n"/>
    </row>
    <row r="622" ht="13" customHeight="1" s="53">
      <c r="AB622" s="3" t="n"/>
      <c r="AF622" s="11" t="n"/>
    </row>
    <row r="623" ht="13" customHeight="1" s="53">
      <c r="AB623" s="3" t="n"/>
      <c r="AF623" s="11" t="n"/>
    </row>
    <row r="624" ht="13" customHeight="1" s="53">
      <c r="AB624" s="3" t="n"/>
      <c r="AF624" s="11" t="n"/>
    </row>
    <row r="625" ht="13" customHeight="1" s="53">
      <c r="AB625" s="3" t="n"/>
      <c r="AF625" s="11" t="n"/>
    </row>
    <row r="626" ht="13" customHeight="1" s="53">
      <c r="AB626" s="3" t="n"/>
      <c r="AF626" s="11" t="n"/>
    </row>
    <row r="627" ht="13" customHeight="1" s="53">
      <c r="AB627" s="3" t="n"/>
      <c r="AF627" s="11" t="n"/>
    </row>
    <row r="628" ht="13" customHeight="1" s="53">
      <c r="AB628" s="3" t="n"/>
      <c r="AF628" s="11" t="n"/>
    </row>
    <row r="629" ht="13" customHeight="1" s="53">
      <c r="AB629" s="3" t="n"/>
      <c r="AF629" s="11" t="n"/>
    </row>
    <row r="630" ht="13" customHeight="1" s="53">
      <c r="AB630" s="3" t="n"/>
      <c r="AF630" s="11" t="n"/>
    </row>
    <row r="631" ht="13" customHeight="1" s="53">
      <c r="AB631" s="3" t="n"/>
      <c r="AF631" s="11" t="n"/>
    </row>
    <row r="632" ht="13" customHeight="1" s="53">
      <c r="AB632" s="3" t="n"/>
      <c r="AF632" s="11" t="n"/>
    </row>
    <row r="633" ht="13" customHeight="1" s="53">
      <c r="AB633" s="3" t="n"/>
      <c r="AF633" s="11" t="n"/>
    </row>
    <row r="634" ht="13" customHeight="1" s="53">
      <c r="AB634" s="3" t="n"/>
      <c r="AF634" s="11" t="n"/>
    </row>
    <row r="635" ht="13" customHeight="1" s="53">
      <c r="AB635" s="3" t="n"/>
      <c r="AF635" s="11" t="n"/>
    </row>
    <row r="636" ht="13" customHeight="1" s="53">
      <c r="AB636" s="3" t="n"/>
      <c r="AF636" s="11" t="n"/>
    </row>
    <row r="637" ht="13" customHeight="1" s="53">
      <c r="AB637" s="3" t="n"/>
      <c r="AF637" s="11" t="n"/>
    </row>
    <row r="638" ht="13" customHeight="1" s="53">
      <c r="AB638" s="3" t="n"/>
      <c r="AF638" s="11" t="n"/>
    </row>
    <row r="639" ht="13" customHeight="1" s="53">
      <c r="AB639" s="3" t="n"/>
      <c r="AF639" s="11" t="n"/>
    </row>
    <row r="640" ht="13" customHeight="1" s="53">
      <c r="AB640" s="3" t="n"/>
      <c r="AF640" s="11" t="n"/>
    </row>
    <row r="641" ht="13" customHeight="1" s="53">
      <c r="AB641" s="3" t="n"/>
      <c r="AF641" s="11" t="n"/>
    </row>
    <row r="642" ht="13" customHeight="1" s="53">
      <c r="AB642" s="3" t="n"/>
      <c r="AF642" s="11" t="n"/>
    </row>
    <row r="643" ht="13" customHeight="1" s="53">
      <c r="AB643" s="3" t="n"/>
      <c r="AF643" s="11" t="n"/>
    </row>
    <row r="644" ht="13" customHeight="1" s="53">
      <c r="AB644" s="3" t="n"/>
      <c r="AF644" s="11" t="n"/>
    </row>
    <row r="645" ht="13" customHeight="1" s="53">
      <c r="AB645" s="3" t="n"/>
      <c r="AF645" s="11" t="n"/>
    </row>
    <row r="646" ht="13" customHeight="1" s="53">
      <c r="AB646" s="3" t="n"/>
      <c r="AF646" s="11" t="n"/>
    </row>
    <row r="647" ht="13" customHeight="1" s="53">
      <c r="AB647" s="3" t="n"/>
      <c r="AF647" s="11" t="n"/>
    </row>
    <row r="648" ht="13" customHeight="1" s="53">
      <c r="AB648" s="3" t="n"/>
      <c r="AF648" s="11" t="n"/>
    </row>
    <row r="649" ht="13" customHeight="1" s="53">
      <c r="AB649" s="3" t="n"/>
      <c r="AF649" s="11" t="n"/>
    </row>
    <row r="650" ht="13" customHeight="1" s="53">
      <c r="AB650" s="3" t="n"/>
      <c r="AF650" s="11" t="n"/>
    </row>
    <row r="651" ht="13" customHeight="1" s="53">
      <c r="AB651" s="3" t="n"/>
      <c r="AF651" s="11" t="n"/>
    </row>
    <row r="652" ht="13" customHeight="1" s="53">
      <c r="AB652" s="3" t="n"/>
      <c r="AF652" s="11" t="n"/>
    </row>
    <row r="653" ht="13" customHeight="1" s="53">
      <c r="AB653" s="3" t="n"/>
      <c r="AF653" s="11" t="n"/>
    </row>
    <row r="654" ht="13" customHeight="1" s="53">
      <c r="AB654" s="3" t="n"/>
      <c r="AF654" s="11" t="n"/>
    </row>
    <row r="655" ht="13" customHeight="1" s="53">
      <c r="AB655" s="3" t="n"/>
      <c r="AF655" s="11" t="n"/>
    </row>
    <row r="656" ht="13" customHeight="1" s="53">
      <c r="AB656" s="3" t="n"/>
      <c r="AF656" s="11" t="n"/>
    </row>
    <row r="657" ht="13" customHeight="1" s="53">
      <c r="AB657" s="3" t="n"/>
      <c r="AF657" s="11" t="n"/>
    </row>
    <row r="658" ht="13" customHeight="1" s="53">
      <c r="AB658" s="3" t="n"/>
      <c r="AF658" s="11" t="n"/>
    </row>
    <row r="659" ht="13" customHeight="1" s="53">
      <c r="AB659" s="3" t="n"/>
      <c r="AF659" s="11" t="n"/>
    </row>
    <row r="660" ht="13" customHeight="1" s="53">
      <c r="AB660" s="3" t="n"/>
      <c r="AF660" s="11" t="n"/>
    </row>
    <row r="661" ht="13" customHeight="1" s="53">
      <c r="AB661" s="3" t="n"/>
      <c r="AF661" s="11" t="n"/>
    </row>
    <row r="662" ht="13" customHeight="1" s="53">
      <c r="AB662" s="3" t="n"/>
      <c r="AF662" s="11" t="n"/>
    </row>
    <row r="663" ht="13" customHeight="1" s="53">
      <c r="AB663" s="3" t="n"/>
      <c r="AF663" s="11" t="n"/>
    </row>
    <row r="664" ht="13" customHeight="1" s="53">
      <c r="AB664" s="3" t="n"/>
      <c r="AF664" s="11" t="n"/>
    </row>
    <row r="665" ht="13" customHeight="1" s="53">
      <c r="AB665" s="3" t="n"/>
      <c r="AF665" s="11" t="n"/>
    </row>
    <row r="666" ht="13" customHeight="1" s="53">
      <c r="AB666" s="3" t="n"/>
      <c r="AF666" s="11" t="n"/>
    </row>
    <row r="667" ht="13" customHeight="1" s="53">
      <c r="AB667" s="3" t="n"/>
      <c r="AF667" s="11" t="n"/>
    </row>
    <row r="668" ht="13" customHeight="1" s="53">
      <c r="AB668" s="3" t="n"/>
      <c r="AF668" s="11" t="n"/>
    </row>
    <row r="669" ht="13" customHeight="1" s="53">
      <c r="AB669" s="3" t="n"/>
      <c r="AF669" s="11" t="n"/>
    </row>
    <row r="670" ht="13" customHeight="1" s="53">
      <c r="AB670" s="3" t="n"/>
      <c r="AF670" s="11" t="n"/>
    </row>
    <row r="671" ht="13" customHeight="1" s="53">
      <c r="AB671" s="3" t="n"/>
      <c r="AF671" s="11" t="n"/>
    </row>
    <row r="672" ht="13" customHeight="1" s="53">
      <c r="AB672" s="3" t="n"/>
      <c r="AF672" s="11" t="n"/>
    </row>
    <row r="673" ht="13" customHeight="1" s="53">
      <c r="AB673" s="3" t="n"/>
      <c r="AF673" s="11" t="n"/>
    </row>
    <row r="674" ht="13" customHeight="1" s="53">
      <c r="AB674" s="3" t="n"/>
      <c r="AF674" s="11" t="n"/>
    </row>
    <row r="675" ht="13" customHeight="1" s="53">
      <c r="AB675" s="3" t="n"/>
      <c r="AF675" s="11" t="n"/>
    </row>
    <row r="676" ht="13" customHeight="1" s="53">
      <c r="AB676" s="3" t="n"/>
      <c r="AF676" s="11" t="n"/>
    </row>
    <row r="677" ht="13" customHeight="1" s="53">
      <c r="AB677" s="3" t="n"/>
      <c r="AF677" s="11" t="n"/>
    </row>
    <row r="678" ht="13" customHeight="1" s="53">
      <c r="AB678" s="3" t="n"/>
      <c r="AF678" s="11" t="n"/>
    </row>
    <row r="679" ht="13" customHeight="1" s="53">
      <c r="AB679" s="3" t="n"/>
      <c r="AF679" s="11" t="n"/>
    </row>
    <row r="680" ht="13" customHeight="1" s="53">
      <c r="AB680" s="3" t="n"/>
      <c r="AF680" s="11" t="n"/>
    </row>
    <row r="681" ht="13" customHeight="1" s="53">
      <c r="AB681" s="3" t="n"/>
      <c r="AF681" s="11" t="n"/>
    </row>
    <row r="682" ht="13" customHeight="1" s="53">
      <c r="AB682" s="3" t="n"/>
      <c r="AF682" s="11" t="n"/>
    </row>
    <row r="683" ht="13" customHeight="1" s="53">
      <c r="AB683" s="3" t="n"/>
      <c r="AF683" s="11" t="n"/>
    </row>
    <row r="684" ht="13" customHeight="1" s="53">
      <c r="AB684" s="3" t="n"/>
      <c r="AF684" s="11" t="n"/>
    </row>
    <row r="685" ht="13" customHeight="1" s="53">
      <c r="AB685" s="3" t="n"/>
      <c r="AF685" s="11" t="n"/>
    </row>
    <row r="686" ht="13" customHeight="1" s="53">
      <c r="AB686" s="3" t="n"/>
      <c r="AF686" s="11" t="n"/>
    </row>
    <row r="687" ht="13" customHeight="1" s="53">
      <c r="AB687" s="3" t="n"/>
      <c r="AF687" s="11" t="n"/>
    </row>
    <row r="688" ht="13" customHeight="1" s="53">
      <c r="AB688" s="3" t="n"/>
      <c r="AF688" s="11" t="n"/>
    </row>
    <row r="689" ht="13" customHeight="1" s="53">
      <c r="AB689" s="3" t="n"/>
      <c r="AF689" s="11" t="n"/>
    </row>
    <row r="690" ht="13" customHeight="1" s="53">
      <c r="AB690" s="3" t="n"/>
      <c r="AF690" s="11" t="n"/>
    </row>
    <row r="691" ht="13" customHeight="1" s="53">
      <c r="AB691" s="3" t="n"/>
      <c r="AF691" s="11" t="n"/>
    </row>
    <row r="692" ht="13" customHeight="1" s="53">
      <c r="AB692" s="3" t="n"/>
      <c r="AF692" s="11" t="n"/>
    </row>
    <row r="693" ht="13" customHeight="1" s="53">
      <c r="AB693" s="3" t="n"/>
      <c r="AF693" s="11" t="n"/>
    </row>
    <row r="694" ht="13" customHeight="1" s="53">
      <c r="AB694" s="3" t="n"/>
      <c r="AF694" s="11" t="n"/>
    </row>
    <row r="695" ht="13" customHeight="1" s="53">
      <c r="AB695" s="3" t="n"/>
      <c r="AF695" s="11" t="n"/>
    </row>
    <row r="696" ht="13" customHeight="1" s="53">
      <c r="AB696" s="3" t="n"/>
      <c r="AF696" s="11" t="n"/>
    </row>
    <row r="697" ht="13" customHeight="1" s="53">
      <c r="AB697" s="3" t="n"/>
      <c r="AF697" s="11" t="n"/>
    </row>
    <row r="698" ht="13" customHeight="1" s="53">
      <c r="AB698" s="3" t="n"/>
      <c r="AF698" s="11" t="n"/>
    </row>
    <row r="699" ht="13" customHeight="1" s="53">
      <c r="AB699" s="3" t="n"/>
      <c r="AF699" s="11" t="n"/>
    </row>
    <row r="700" ht="13" customHeight="1" s="53">
      <c r="AB700" s="3" t="n"/>
      <c r="AF700" s="11" t="n"/>
    </row>
    <row r="701" ht="13" customHeight="1" s="53">
      <c r="AB701" s="3" t="n"/>
      <c r="AF701" s="11" t="n"/>
    </row>
    <row r="702" ht="13" customHeight="1" s="53">
      <c r="AB702" s="3" t="n"/>
      <c r="AF702" s="11" t="n"/>
    </row>
    <row r="703" ht="13" customHeight="1" s="53">
      <c r="AB703" s="3" t="n"/>
      <c r="AF703" s="11" t="n"/>
    </row>
    <row r="704" ht="13" customHeight="1" s="53">
      <c r="AB704" s="3" t="n"/>
      <c r="AF704" s="11" t="n"/>
    </row>
    <row r="705" ht="13" customHeight="1" s="53">
      <c r="AB705" s="3" t="n"/>
      <c r="AF705" s="11" t="n"/>
    </row>
    <row r="706" ht="13" customHeight="1" s="53">
      <c r="AB706" s="3" t="n"/>
      <c r="AF706" s="11" t="n"/>
    </row>
    <row r="707" ht="13" customHeight="1" s="53">
      <c r="AB707" s="3" t="n"/>
      <c r="AF707" s="11" t="n"/>
    </row>
    <row r="708" ht="13" customHeight="1" s="53">
      <c r="AB708" s="3" t="n"/>
      <c r="AF708" s="11" t="n"/>
    </row>
    <row r="709" ht="13" customHeight="1" s="53">
      <c r="AB709" s="3" t="n"/>
      <c r="AF709" s="11" t="n"/>
    </row>
    <row r="710" ht="13" customHeight="1" s="53">
      <c r="AB710" s="3" t="n"/>
      <c r="AF710" s="11" t="n"/>
    </row>
    <row r="711" ht="13" customHeight="1" s="53">
      <c r="AB711" s="3" t="n"/>
      <c r="AF711" s="11" t="n"/>
    </row>
    <row r="712" ht="13" customHeight="1" s="53">
      <c r="AB712" s="3" t="n"/>
      <c r="AF712" s="11" t="n"/>
    </row>
    <row r="713" ht="13" customHeight="1" s="53">
      <c r="AB713" s="3" t="n"/>
      <c r="AF713" s="11" t="n"/>
    </row>
    <row r="714" ht="13" customHeight="1" s="53">
      <c r="AB714" s="3" t="n"/>
      <c r="AF714" s="11" t="n"/>
    </row>
    <row r="715" ht="13" customHeight="1" s="53">
      <c r="AB715" s="3" t="n"/>
      <c r="AF715" s="11" t="n"/>
    </row>
    <row r="716" ht="13" customHeight="1" s="53">
      <c r="AB716" s="3" t="n"/>
      <c r="AF716" s="11" t="n"/>
    </row>
    <row r="717" ht="13" customHeight="1" s="53">
      <c r="AB717" s="3" t="n"/>
      <c r="AF717" s="11" t="n"/>
    </row>
    <row r="718" ht="13" customHeight="1" s="53">
      <c r="AB718" s="3" t="n"/>
      <c r="AF718" s="11" t="n"/>
    </row>
    <row r="719" ht="13" customHeight="1" s="53">
      <c r="AB719" s="3" t="n"/>
      <c r="AF719" s="11" t="n"/>
    </row>
    <row r="720" ht="13" customHeight="1" s="53">
      <c r="AB720" s="3" t="n"/>
      <c r="AF720" s="11" t="n"/>
    </row>
    <row r="721" ht="13" customHeight="1" s="53">
      <c r="AB721" s="3" t="n"/>
      <c r="AF721" s="11" t="n"/>
    </row>
    <row r="722" ht="13" customHeight="1" s="53">
      <c r="AB722" s="3" t="n"/>
      <c r="AF722" s="11" t="n"/>
    </row>
    <row r="723" ht="13" customHeight="1" s="53">
      <c r="AB723" s="3" t="n"/>
      <c r="AF723" s="11" t="n"/>
    </row>
    <row r="724" ht="13" customHeight="1" s="53">
      <c r="AB724" s="3" t="n"/>
      <c r="AF724" s="11" t="n"/>
    </row>
    <row r="725" ht="13" customHeight="1" s="53">
      <c r="AB725" s="3" t="n"/>
      <c r="AF725" s="11" t="n"/>
    </row>
    <row r="726" ht="13" customHeight="1" s="53">
      <c r="AB726" s="3" t="n"/>
      <c r="AF726" s="11" t="n"/>
    </row>
    <row r="727" ht="13" customHeight="1" s="53">
      <c r="AB727" s="3" t="n"/>
      <c r="AF727" s="11" t="n"/>
    </row>
    <row r="728" ht="13" customHeight="1" s="53">
      <c r="AB728" s="3" t="n"/>
      <c r="AF728" s="11" t="n"/>
    </row>
    <row r="729" ht="13" customHeight="1" s="53">
      <c r="AB729" s="3" t="n"/>
      <c r="AF729" s="11" t="n"/>
    </row>
    <row r="730" ht="13" customHeight="1" s="53">
      <c r="AB730" s="3" t="n"/>
      <c r="AF730" s="11" t="n"/>
    </row>
    <row r="731" ht="13" customHeight="1" s="53">
      <c r="AB731" s="3" t="n"/>
      <c r="AF731" s="11" t="n"/>
    </row>
    <row r="732" ht="13" customHeight="1" s="53">
      <c r="AB732" s="3" t="n"/>
      <c r="AF732" s="11" t="n"/>
    </row>
    <row r="733" ht="13" customHeight="1" s="53">
      <c r="AB733" s="3" t="n"/>
      <c r="AF733" s="11" t="n"/>
    </row>
    <row r="734" ht="13" customHeight="1" s="53">
      <c r="AB734" s="3" t="n"/>
      <c r="AF734" s="11" t="n"/>
    </row>
    <row r="735" ht="13" customHeight="1" s="53">
      <c r="AB735" s="3" t="n"/>
      <c r="AF735" s="11" t="n"/>
    </row>
    <row r="736" ht="13" customHeight="1" s="53">
      <c r="AB736" s="3" t="n"/>
      <c r="AF736" s="11" t="n"/>
    </row>
    <row r="737" ht="13" customHeight="1" s="53">
      <c r="AB737" s="3" t="n"/>
      <c r="AF737" s="11" t="n"/>
    </row>
    <row r="738" ht="13" customHeight="1" s="53">
      <c r="AB738" s="3" t="n"/>
      <c r="AF738" s="11" t="n"/>
    </row>
    <row r="739" ht="13" customHeight="1" s="53">
      <c r="AB739" s="3" t="n"/>
      <c r="AF739" s="11" t="n"/>
    </row>
    <row r="740" ht="13" customHeight="1" s="53">
      <c r="AB740" s="3" t="n"/>
      <c r="AF740" s="11" t="n"/>
    </row>
    <row r="741" ht="13" customHeight="1" s="53">
      <c r="AB741" s="3" t="n"/>
      <c r="AF741" s="11" t="n"/>
    </row>
    <row r="742" ht="13" customHeight="1" s="53">
      <c r="AB742" s="3" t="n"/>
      <c r="AF742" s="11" t="n"/>
    </row>
    <row r="743" ht="13" customHeight="1" s="53">
      <c r="AB743" s="3" t="n"/>
      <c r="AF743" s="11" t="n"/>
    </row>
    <row r="744" ht="13" customHeight="1" s="53">
      <c r="AB744" s="3" t="n"/>
      <c r="AF744" s="11" t="n"/>
    </row>
    <row r="745" ht="13" customHeight="1" s="53">
      <c r="AB745" s="3" t="n"/>
      <c r="AF745" s="11" t="n"/>
    </row>
    <row r="746" ht="13" customHeight="1" s="53">
      <c r="AB746" s="3" t="n"/>
      <c r="AF746" s="11" t="n"/>
    </row>
    <row r="747" ht="13" customHeight="1" s="53">
      <c r="AB747" s="3" t="n"/>
      <c r="AF747" s="11" t="n"/>
    </row>
    <row r="748" ht="13" customHeight="1" s="53">
      <c r="AB748" s="3" t="n"/>
      <c r="AF748" s="11" t="n"/>
    </row>
    <row r="749" ht="13" customHeight="1" s="53">
      <c r="AB749" s="3" t="n"/>
      <c r="AF749" s="11" t="n"/>
    </row>
    <row r="750" ht="13" customHeight="1" s="53">
      <c r="AB750" s="3" t="n"/>
      <c r="AF750" s="11" t="n"/>
    </row>
    <row r="751" ht="13" customHeight="1" s="53">
      <c r="AB751" s="3" t="n"/>
      <c r="AF751" s="11" t="n"/>
    </row>
    <row r="752" ht="13" customHeight="1" s="53">
      <c r="AB752" s="3" t="n"/>
      <c r="AF752" s="11" t="n"/>
    </row>
    <row r="753" ht="13" customHeight="1" s="53">
      <c r="AB753" s="3" t="n"/>
      <c r="AF753" s="11" t="n"/>
    </row>
    <row r="754" ht="13" customHeight="1" s="53">
      <c r="AB754" s="3" t="n"/>
      <c r="AF754" s="11" t="n"/>
    </row>
    <row r="755" ht="13" customHeight="1" s="53">
      <c r="AB755" s="3" t="n"/>
      <c r="AF755" s="11" t="n"/>
    </row>
    <row r="756" ht="13" customHeight="1" s="53">
      <c r="AB756" s="3" t="n"/>
      <c r="AF756" s="11" t="n"/>
    </row>
    <row r="757" ht="13" customHeight="1" s="53">
      <c r="AB757" s="3" t="n"/>
      <c r="AF757" s="11" t="n"/>
    </row>
    <row r="758" ht="13" customHeight="1" s="53">
      <c r="AB758" s="3" t="n"/>
      <c r="AF758" s="11" t="n"/>
    </row>
    <row r="759" ht="13" customHeight="1" s="53">
      <c r="AB759" s="3" t="n"/>
      <c r="AF759" s="11" t="n"/>
    </row>
    <row r="760" ht="13" customHeight="1" s="53">
      <c r="AB760" s="3" t="n"/>
      <c r="AF760" s="11" t="n"/>
    </row>
    <row r="761" ht="13" customHeight="1" s="53">
      <c r="AB761" s="3" t="n"/>
      <c r="AF761" s="11" t="n"/>
    </row>
    <row r="762" ht="13" customHeight="1" s="53">
      <c r="AB762" s="3" t="n"/>
      <c r="AF762" s="11" t="n"/>
    </row>
    <row r="763" ht="13" customHeight="1" s="53">
      <c r="AB763" s="3" t="n"/>
      <c r="AF763" s="11" t="n"/>
    </row>
    <row r="764" ht="13" customHeight="1" s="53">
      <c r="AB764" s="3" t="n"/>
      <c r="AF764" s="11" t="n"/>
    </row>
    <row r="765" ht="13" customHeight="1" s="53">
      <c r="AB765" s="3" t="n"/>
      <c r="AF765" s="11" t="n"/>
    </row>
    <row r="766" ht="13" customHeight="1" s="53">
      <c r="AB766" s="3" t="n"/>
      <c r="AF766" s="11" t="n"/>
    </row>
    <row r="767" ht="13" customHeight="1" s="53">
      <c r="AB767" s="3" t="n"/>
      <c r="AF767" s="11" t="n"/>
    </row>
    <row r="768" ht="13" customHeight="1" s="53">
      <c r="AB768" s="3" t="n"/>
      <c r="AF768" s="11" t="n"/>
    </row>
    <row r="769" ht="13" customHeight="1" s="53">
      <c r="AB769" s="3" t="n"/>
      <c r="AF769" s="11" t="n"/>
    </row>
    <row r="770" ht="13" customHeight="1" s="53">
      <c r="AB770" s="3" t="n"/>
      <c r="AF770" s="11" t="n"/>
    </row>
    <row r="771" ht="13" customHeight="1" s="53">
      <c r="AB771" s="3" t="n"/>
      <c r="AF771" s="11" t="n"/>
    </row>
    <row r="772" ht="13" customHeight="1" s="53">
      <c r="AB772" s="3" t="n"/>
      <c r="AF772" s="11" t="n"/>
    </row>
    <row r="773" ht="13" customHeight="1" s="53">
      <c r="AB773" s="3" t="n"/>
      <c r="AF773" s="11" t="n"/>
    </row>
    <row r="774" ht="13" customHeight="1" s="53">
      <c r="AB774" s="3" t="n"/>
      <c r="AF774" s="11" t="n"/>
    </row>
    <row r="775" ht="13" customHeight="1" s="53">
      <c r="AB775" s="3" t="n"/>
      <c r="AF775" s="11" t="n"/>
    </row>
    <row r="776" ht="13" customHeight="1" s="53">
      <c r="AB776" s="3" t="n"/>
      <c r="AF776" s="11" t="n"/>
    </row>
    <row r="777" ht="13" customHeight="1" s="53">
      <c r="AB777" s="3" t="n"/>
      <c r="AF777" s="11" t="n"/>
    </row>
    <row r="778" ht="13" customHeight="1" s="53">
      <c r="AB778" s="3" t="n"/>
      <c r="AF778" s="11" t="n"/>
    </row>
    <row r="779" ht="13" customHeight="1" s="53">
      <c r="AB779" s="3" t="n"/>
      <c r="AF779" s="11" t="n"/>
    </row>
    <row r="780" ht="13" customHeight="1" s="53">
      <c r="AB780" s="3" t="n"/>
      <c r="AF780" s="11" t="n"/>
    </row>
    <row r="781" ht="13" customHeight="1" s="53">
      <c r="AB781" s="3" t="n"/>
      <c r="AF781" s="11" t="n"/>
    </row>
    <row r="782" ht="13" customHeight="1" s="53">
      <c r="AB782" s="3" t="n"/>
      <c r="AF782" s="11" t="n"/>
    </row>
    <row r="783" ht="13" customHeight="1" s="53">
      <c r="AB783" s="3" t="n"/>
      <c r="AF783" s="11" t="n"/>
    </row>
    <row r="784" ht="13" customHeight="1" s="53">
      <c r="AB784" s="3" t="n"/>
      <c r="AF784" s="11" t="n"/>
    </row>
    <row r="785" ht="13" customHeight="1" s="53">
      <c r="AB785" s="3" t="n"/>
      <c r="AF785" s="11" t="n"/>
    </row>
    <row r="786" ht="13" customHeight="1" s="53">
      <c r="AB786" s="3" t="n"/>
      <c r="AF786" s="11" t="n"/>
    </row>
    <row r="787" ht="13" customHeight="1" s="53">
      <c r="AB787" s="3" t="n"/>
      <c r="AF787" s="11" t="n"/>
    </row>
    <row r="788" ht="13" customHeight="1" s="53">
      <c r="AB788" s="3" t="n"/>
      <c r="AF788" s="11" t="n"/>
    </row>
    <row r="789" ht="13" customHeight="1" s="53">
      <c r="AB789" s="3" t="n"/>
      <c r="AF789" s="11" t="n"/>
    </row>
    <row r="790" ht="13" customHeight="1" s="53">
      <c r="AB790" s="3" t="n"/>
      <c r="AF790" s="11" t="n"/>
    </row>
    <row r="791" ht="13" customHeight="1" s="53">
      <c r="AB791" s="3" t="n"/>
      <c r="AF791" s="11" t="n"/>
    </row>
    <row r="792" ht="13" customHeight="1" s="53">
      <c r="AB792" s="3" t="n"/>
      <c r="AF792" s="11" t="n"/>
    </row>
    <row r="793" ht="13" customHeight="1" s="53">
      <c r="AB793" s="3" t="n"/>
      <c r="AF793" s="11" t="n"/>
    </row>
    <row r="794" ht="13" customHeight="1" s="53">
      <c r="AB794" s="3" t="n"/>
      <c r="AF794" s="11" t="n"/>
    </row>
    <row r="795" ht="13" customHeight="1" s="53">
      <c r="AB795" s="3" t="n"/>
      <c r="AF795" s="11" t="n"/>
    </row>
    <row r="796" ht="13" customHeight="1" s="53">
      <c r="AB796" s="3" t="n"/>
      <c r="AF796" s="11" t="n"/>
    </row>
    <row r="797" ht="13" customHeight="1" s="53">
      <c r="AB797" s="3" t="n"/>
      <c r="AF797" s="11" t="n"/>
    </row>
    <row r="798" ht="13" customHeight="1" s="53">
      <c r="AB798" s="3" t="n"/>
      <c r="AF798" s="11" t="n"/>
    </row>
    <row r="799" ht="13" customHeight="1" s="53">
      <c r="AB799" s="3" t="n"/>
      <c r="AF799" s="11" t="n"/>
    </row>
    <row r="800" ht="13" customHeight="1" s="53">
      <c r="AB800" s="3" t="n"/>
      <c r="AF800" s="11" t="n"/>
    </row>
    <row r="801" ht="13" customHeight="1" s="53">
      <c r="AB801" s="3" t="n"/>
      <c r="AF801" s="11" t="n"/>
    </row>
    <row r="802" ht="13" customHeight="1" s="53">
      <c r="AB802" s="3" t="n"/>
      <c r="AF802" s="11" t="n"/>
    </row>
    <row r="803" ht="13" customHeight="1" s="53">
      <c r="AB803" s="3" t="n"/>
      <c r="AF803" s="11" t="n"/>
    </row>
    <row r="804" ht="13" customHeight="1" s="53">
      <c r="AB804" s="3" t="n"/>
      <c r="AF804" s="11" t="n"/>
    </row>
    <row r="805" ht="13" customHeight="1" s="53">
      <c r="AB805" s="3" t="n"/>
      <c r="AF805" s="11" t="n"/>
    </row>
    <row r="806" ht="13" customHeight="1" s="53">
      <c r="AB806" s="3" t="n"/>
      <c r="AF806" s="11" t="n"/>
    </row>
    <row r="807" ht="13" customHeight="1" s="53">
      <c r="AB807" s="3" t="n"/>
      <c r="AF807" s="11" t="n"/>
    </row>
    <row r="808" ht="13" customHeight="1" s="53">
      <c r="AB808" s="3" t="n"/>
      <c r="AF808" s="11" t="n"/>
    </row>
    <row r="809" ht="13" customHeight="1" s="53">
      <c r="AB809" s="3" t="n"/>
      <c r="AF809" s="11" t="n"/>
    </row>
    <row r="810" ht="13" customHeight="1" s="53">
      <c r="AB810" s="3" t="n"/>
      <c r="AF810" s="11" t="n"/>
    </row>
    <row r="811" ht="13" customHeight="1" s="53">
      <c r="AB811" s="3" t="n"/>
      <c r="AF811" s="11" t="n"/>
    </row>
    <row r="812" ht="13" customHeight="1" s="53">
      <c r="AB812" s="3" t="n"/>
      <c r="AF812" s="11" t="n"/>
    </row>
    <row r="813" ht="13" customHeight="1" s="53">
      <c r="AB813" s="3" t="n"/>
      <c r="AF813" s="11" t="n"/>
    </row>
    <row r="814" ht="13" customHeight="1" s="53">
      <c r="AB814" s="3" t="n"/>
      <c r="AF814" s="11" t="n"/>
    </row>
    <row r="815" ht="13" customHeight="1" s="53">
      <c r="AB815" s="3" t="n"/>
      <c r="AF815" s="11" t="n"/>
    </row>
    <row r="816" ht="13" customHeight="1" s="53">
      <c r="AB816" s="3" t="n"/>
      <c r="AF816" s="11" t="n"/>
    </row>
    <row r="817" ht="13" customHeight="1" s="53">
      <c r="AB817" s="3" t="n"/>
      <c r="AF817" s="11" t="n"/>
    </row>
    <row r="818" ht="13" customHeight="1" s="53">
      <c r="AB818" s="3" t="n"/>
      <c r="AF818" s="11" t="n"/>
    </row>
    <row r="819" ht="13" customHeight="1" s="53">
      <c r="AB819" s="3" t="n"/>
      <c r="AF819" s="11" t="n"/>
    </row>
    <row r="820" ht="13" customHeight="1" s="53">
      <c r="AB820" s="3" t="n"/>
      <c r="AF820" s="11" t="n"/>
    </row>
    <row r="821" ht="13" customHeight="1" s="53">
      <c r="AB821" s="3" t="n"/>
      <c r="AF821" s="11" t="n"/>
    </row>
    <row r="822" ht="13" customHeight="1" s="53">
      <c r="AB822" s="3" t="n"/>
      <c r="AF822" s="11" t="n"/>
    </row>
    <row r="823" ht="13" customHeight="1" s="53">
      <c r="AB823" s="3" t="n"/>
      <c r="AF823" s="11" t="n"/>
    </row>
    <row r="824" ht="13" customHeight="1" s="53">
      <c r="AB824" s="3" t="n"/>
      <c r="AF824" s="11" t="n"/>
    </row>
    <row r="825" ht="13" customHeight="1" s="53">
      <c r="AB825" s="3" t="n"/>
      <c r="AF825" s="11" t="n"/>
    </row>
    <row r="826" ht="13" customHeight="1" s="53">
      <c r="AB826" s="3" t="n"/>
      <c r="AF826" s="11" t="n"/>
    </row>
    <row r="827" ht="13" customHeight="1" s="53">
      <c r="AB827" s="3" t="n"/>
      <c r="AF827" s="11" t="n"/>
    </row>
    <row r="828" ht="13" customHeight="1" s="53">
      <c r="AB828" s="3" t="n"/>
      <c r="AF828" s="11" t="n"/>
    </row>
    <row r="829" ht="13" customHeight="1" s="53">
      <c r="AB829" s="3" t="n"/>
      <c r="AF829" s="11" t="n"/>
    </row>
    <row r="830" ht="13" customHeight="1" s="53">
      <c r="AB830" s="3" t="n"/>
      <c r="AF830" s="11" t="n"/>
    </row>
    <row r="831" ht="13" customHeight="1" s="53">
      <c r="AB831" s="3" t="n"/>
      <c r="AF831" s="11" t="n"/>
    </row>
    <row r="832" ht="13" customHeight="1" s="53">
      <c r="AB832" s="3" t="n"/>
      <c r="AF832" s="11" t="n"/>
    </row>
    <row r="833" ht="13" customHeight="1" s="53">
      <c r="AB833" s="3" t="n"/>
      <c r="AF833" s="11" t="n"/>
    </row>
    <row r="834" ht="13" customHeight="1" s="53">
      <c r="AB834" s="3" t="n"/>
      <c r="AF834" s="11" t="n"/>
    </row>
    <row r="835" ht="13" customHeight="1" s="53">
      <c r="AB835" s="3" t="n"/>
      <c r="AF835" s="11" t="n"/>
    </row>
    <row r="836" ht="13" customHeight="1" s="53">
      <c r="AB836" s="3" t="n"/>
      <c r="AF836" s="11" t="n"/>
    </row>
    <row r="837" ht="13" customHeight="1" s="53">
      <c r="AB837" s="3" t="n"/>
      <c r="AF837" s="11" t="n"/>
    </row>
    <row r="838" ht="13" customHeight="1" s="53">
      <c r="AB838" s="3" t="n"/>
      <c r="AF838" s="11" t="n"/>
    </row>
    <row r="839" ht="13" customHeight="1" s="53">
      <c r="AB839" s="3" t="n"/>
      <c r="AF839" s="11" t="n"/>
    </row>
    <row r="840" ht="13" customHeight="1" s="53">
      <c r="AB840" s="3" t="n"/>
      <c r="AF840" s="11" t="n"/>
    </row>
    <row r="841" ht="13" customHeight="1" s="53">
      <c r="AB841" s="3" t="n"/>
      <c r="AF841" s="11" t="n"/>
    </row>
    <row r="842" ht="13" customHeight="1" s="53">
      <c r="AB842" s="3" t="n"/>
      <c r="AF842" s="11" t="n"/>
    </row>
    <row r="843" ht="13" customHeight="1" s="53">
      <c r="AB843" s="3" t="n"/>
      <c r="AF843" s="11" t="n"/>
    </row>
    <row r="844" ht="13" customHeight="1" s="53">
      <c r="AB844" s="3" t="n"/>
      <c r="AF844" s="11" t="n"/>
    </row>
    <row r="845" ht="13" customHeight="1" s="53">
      <c r="AB845" s="3" t="n"/>
      <c r="AF845" s="11" t="n"/>
    </row>
    <row r="846" ht="13" customHeight="1" s="53">
      <c r="AB846" s="3" t="n"/>
      <c r="AF846" s="11" t="n"/>
    </row>
    <row r="847" ht="13" customHeight="1" s="53">
      <c r="AB847" s="3" t="n"/>
      <c r="AF847" s="11" t="n"/>
    </row>
    <row r="848" ht="13" customHeight="1" s="53">
      <c r="AB848" s="3" t="n"/>
      <c r="AF848" s="11" t="n"/>
    </row>
    <row r="849" ht="13" customHeight="1" s="53">
      <c r="AB849" s="3" t="n"/>
      <c r="AF849" s="11" t="n"/>
    </row>
    <row r="850" ht="13" customHeight="1" s="53">
      <c r="AB850" s="3" t="n"/>
      <c r="AF850" s="11" t="n"/>
    </row>
    <row r="851" ht="13" customHeight="1" s="53">
      <c r="AB851" s="3" t="n"/>
      <c r="AF851" s="11" t="n"/>
    </row>
    <row r="852" ht="13" customHeight="1" s="53">
      <c r="AB852" s="3" t="n"/>
      <c r="AF852" s="11" t="n"/>
    </row>
    <row r="853" ht="13" customHeight="1" s="53">
      <c r="AB853" s="3" t="n"/>
      <c r="AF853" s="11" t="n"/>
    </row>
    <row r="854" ht="13" customHeight="1" s="53">
      <c r="AB854" s="3" t="n"/>
      <c r="AF854" s="11" t="n"/>
    </row>
    <row r="855" ht="13" customHeight="1" s="53">
      <c r="AB855" s="3" t="n"/>
      <c r="AF855" s="11" t="n"/>
    </row>
    <row r="856" ht="13" customHeight="1" s="53">
      <c r="AB856" s="3" t="n"/>
      <c r="AF856" s="11" t="n"/>
    </row>
    <row r="857" ht="13" customHeight="1" s="53">
      <c r="AB857" s="3" t="n"/>
      <c r="AF857" s="11" t="n"/>
    </row>
    <row r="858" ht="13" customHeight="1" s="53">
      <c r="AB858" s="3" t="n"/>
      <c r="AF858" s="11" t="n"/>
    </row>
    <row r="859" ht="13" customHeight="1" s="53">
      <c r="AB859" s="3" t="n"/>
      <c r="AF859" s="11" t="n"/>
    </row>
    <row r="860" ht="13" customHeight="1" s="53">
      <c r="AB860" s="3" t="n"/>
      <c r="AF860" s="11" t="n"/>
    </row>
    <row r="861" ht="13" customHeight="1" s="53">
      <c r="AB861" s="3" t="n"/>
      <c r="AF861" s="11" t="n"/>
    </row>
    <row r="862" ht="13" customHeight="1" s="53">
      <c r="AB862" s="3" t="n"/>
      <c r="AF862" s="11" t="n"/>
    </row>
    <row r="863" ht="13" customHeight="1" s="53">
      <c r="AB863" s="3" t="n"/>
      <c r="AF863" s="11" t="n"/>
    </row>
    <row r="864" ht="13" customHeight="1" s="53">
      <c r="AB864" s="3" t="n"/>
      <c r="AF864" s="11" t="n"/>
    </row>
    <row r="865" ht="13" customHeight="1" s="53">
      <c r="AB865" s="3" t="n"/>
      <c r="AF865" s="11" t="n"/>
    </row>
    <row r="866" ht="13" customHeight="1" s="53">
      <c r="AB866" s="3" t="n"/>
      <c r="AF866" s="11" t="n"/>
    </row>
    <row r="867" ht="13" customHeight="1" s="53">
      <c r="AB867" s="3" t="n"/>
      <c r="AF867" s="11" t="n"/>
    </row>
    <row r="868" ht="13" customHeight="1" s="53">
      <c r="AB868" s="3" t="n"/>
      <c r="AF868" s="11" t="n"/>
    </row>
    <row r="869" ht="13" customHeight="1" s="53">
      <c r="AB869" s="3" t="n"/>
      <c r="AF869" s="11" t="n"/>
    </row>
    <row r="870" ht="13" customHeight="1" s="53">
      <c r="AB870" s="3" t="n"/>
      <c r="AF870" s="11" t="n"/>
    </row>
    <row r="871" ht="13" customHeight="1" s="53">
      <c r="AB871" s="3" t="n"/>
      <c r="AF871" s="11" t="n"/>
    </row>
    <row r="872" ht="13" customHeight="1" s="53">
      <c r="AB872" s="3" t="n"/>
      <c r="AF872" s="11" t="n"/>
    </row>
    <row r="873" ht="13" customHeight="1" s="53">
      <c r="AB873" s="3" t="n"/>
      <c r="AF873" s="11" t="n"/>
    </row>
    <row r="874" ht="13" customHeight="1" s="53">
      <c r="AB874" s="3" t="n"/>
      <c r="AF874" s="11" t="n"/>
    </row>
    <row r="875" ht="13" customHeight="1" s="53">
      <c r="AB875" s="3" t="n"/>
      <c r="AF875" s="11" t="n"/>
    </row>
    <row r="876" ht="13" customHeight="1" s="53">
      <c r="AB876" s="3" t="n"/>
      <c r="AF876" s="11" t="n"/>
    </row>
    <row r="877" ht="13" customHeight="1" s="53">
      <c r="AB877" s="3" t="n"/>
      <c r="AF877" s="11" t="n"/>
    </row>
    <row r="878" ht="13" customHeight="1" s="53">
      <c r="AB878" s="3" t="n"/>
      <c r="AF878" s="11" t="n"/>
    </row>
    <row r="879" ht="13" customHeight="1" s="53">
      <c r="AB879" s="3" t="n"/>
      <c r="AF879" s="11" t="n"/>
    </row>
    <row r="880" ht="13" customHeight="1" s="53">
      <c r="AB880" s="3" t="n"/>
      <c r="AF880" s="11" t="n"/>
    </row>
    <row r="881" ht="13" customHeight="1" s="53">
      <c r="AB881" s="3" t="n"/>
      <c r="AF881" s="11" t="n"/>
    </row>
    <row r="882" ht="13" customHeight="1" s="53">
      <c r="AB882" s="3" t="n"/>
      <c r="AF882" s="11" t="n"/>
    </row>
    <row r="883" ht="13" customHeight="1" s="53">
      <c r="AB883" s="3" t="n"/>
      <c r="AF883" s="11" t="n"/>
    </row>
    <row r="884" ht="13" customHeight="1" s="53">
      <c r="AB884" s="3" t="n"/>
      <c r="AF884" s="11" t="n"/>
    </row>
    <row r="885" ht="13" customHeight="1" s="53">
      <c r="AB885" s="3" t="n"/>
      <c r="AF885" s="11" t="n"/>
    </row>
    <row r="886" ht="13" customHeight="1" s="53">
      <c r="AB886" s="3" t="n"/>
      <c r="AF886" s="11" t="n"/>
    </row>
    <row r="887" ht="13" customHeight="1" s="53">
      <c r="AB887" s="3" t="n"/>
      <c r="AF887" s="11" t="n"/>
    </row>
    <row r="888" ht="13" customHeight="1" s="53">
      <c r="AB888" s="3" t="n"/>
      <c r="AF888" s="11" t="n"/>
    </row>
    <row r="889" ht="13" customHeight="1" s="53">
      <c r="AB889" s="3" t="n"/>
      <c r="AF889" s="11" t="n"/>
    </row>
    <row r="890" ht="13" customHeight="1" s="53">
      <c r="AB890" s="3" t="n"/>
      <c r="AF890" s="11" t="n"/>
    </row>
    <row r="891" ht="13" customHeight="1" s="53">
      <c r="AB891" s="3" t="n"/>
      <c r="AF891" s="11" t="n"/>
    </row>
    <row r="892" ht="13" customHeight="1" s="53">
      <c r="AB892" s="3" t="n"/>
      <c r="AF892" s="11" t="n"/>
    </row>
    <row r="893" ht="13" customHeight="1" s="53">
      <c r="AB893" s="3" t="n"/>
      <c r="AF893" s="11" t="n"/>
    </row>
    <row r="894" ht="13" customHeight="1" s="53">
      <c r="AB894" s="3" t="n"/>
      <c r="AF894" s="11" t="n"/>
    </row>
    <row r="895" ht="13" customHeight="1" s="53">
      <c r="AB895" s="3" t="n"/>
      <c r="AF895" s="11" t="n"/>
    </row>
    <row r="896" ht="13" customHeight="1" s="53">
      <c r="AB896" s="3" t="n"/>
      <c r="AF896" s="11" t="n"/>
    </row>
    <row r="897" ht="13" customHeight="1" s="53">
      <c r="AB897" s="3" t="n"/>
      <c r="AF897" s="11" t="n"/>
    </row>
    <row r="898" ht="13" customHeight="1" s="53">
      <c r="AB898" s="3" t="n"/>
      <c r="AF898" s="11" t="n"/>
    </row>
    <row r="899" ht="13" customHeight="1" s="53">
      <c r="AB899" s="3" t="n"/>
      <c r="AF899" s="11" t="n"/>
    </row>
    <row r="900" ht="13" customHeight="1" s="53">
      <c r="AB900" s="3" t="n"/>
      <c r="AF900" s="11" t="n"/>
    </row>
    <row r="901" ht="13" customHeight="1" s="53">
      <c r="AB901" s="3" t="n"/>
      <c r="AF901" s="11" t="n"/>
    </row>
    <row r="902" ht="13" customHeight="1" s="53">
      <c r="AB902" s="3" t="n"/>
      <c r="AF902" s="11" t="n"/>
    </row>
    <row r="903" ht="13" customHeight="1" s="53">
      <c r="AB903" s="3" t="n"/>
      <c r="AF903" s="11" t="n"/>
    </row>
    <row r="904" ht="13" customHeight="1" s="53">
      <c r="AB904" s="3" t="n"/>
      <c r="AF904" s="11" t="n"/>
    </row>
    <row r="905" ht="13" customHeight="1" s="53">
      <c r="AB905" s="3" t="n"/>
      <c r="AF905" s="11" t="n"/>
    </row>
    <row r="906" ht="13" customHeight="1" s="53">
      <c r="AB906" s="3" t="n"/>
      <c r="AF906" s="11" t="n"/>
    </row>
    <row r="907" ht="13" customHeight="1" s="53">
      <c r="AB907" s="3" t="n"/>
      <c r="AF907" s="11" t="n"/>
    </row>
    <row r="908" ht="13" customHeight="1" s="53">
      <c r="AB908" s="3" t="n"/>
      <c r="AF908" s="11" t="n"/>
    </row>
    <row r="909" ht="13" customHeight="1" s="53">
      <c r="AB909" s="3" t="n"/>
      <c r="AF909" s="11" t="n"/>
    </row>
    <row r="910" ht="13" customHeight="1" s="53">
      <c r="AB910" s="3" t="n"/>
      <c r="AF910" s="11" t="n"/>
    </row>
    <row r="911" ht="13" customHeight="1" s="53">
      <c r="AB911" s="3" t="n"/>
      <c r="AF911" s="11" t="n"/>
    </row>
    <row r="912" ht="13" customHeight="1" s="53">
      <c r="AB912" s="3" t="n"/>
      <c r="AF912" s="11" t="n"/>
    </row>
    <row r="913" ht="13" customHeight="1" s="53">
      <c r="AB913" s="3" t="n"/>
      <c r="AF913" s="11" t="n"/>
    </row>
    <row r="914" ht="13" customHeight="1" s="53">
      <c r="AB914" s="3" t="n"/>
      <c r="AF914" s="11" t="n"/>
    </row>
    <row r="915" ht="13" customHeight="1" s="53">
      <c r="AB915" s="3" t="n"/>
      <c r="AF915" s="11" t="n"/>
    </row>
    <row r="916" ht="13" customHeight="1" s="53">
      <c r="AB916" s="3" t="n"/>
      <c r="AF916" s="11" t="n"/>
    </row>
    <row r="917" ht="13" customHeight="1" s="53">
      <c r="AB917" s="3" t="n"/>
      <c r="AF917" s="11" t="n"/>
    </row>
    <row r="918" ht="13" customHeight="1" s="53">
      <c r="AB918" s="3" t="n"/>
      <c r="AF918" s="11" t="n"/>
    </row>
    <row r="919" ht="13" customHeight="1" s="53">
      <c r="AB919" s="3" t="n"/>
      <c r="AF919" s="11" t="n"/>
    </row>
    <row r="920" ht="13" customHeight="1" s="53">
      <c r="AB920" s="3" t="n"/>
      <c r="AF920" s="11" t="n"/>
    </row>
    <row r="921" ht="13" customHeight="1" s="53">
      <c r="AB921" s="3" t="n"/>
      <c r="AF921" s="11" t="n"/>
    </row>
    <row r="922" ht="13" customHeight="1" s="53">
      <c r="AB922" s="3" t="n"/>
      <c r="AF922" s="11" t="n"/>
    </row>
    <row r="923" ht="13" customHeight="1" s="53">
      <c r="AB923" s="3" t="n"/>
      <c r="AF923" s="11" t="n"/>
    </row>
    <row r="924" ht="13" customHeight="1" s="53">
      <c r="AB924" s="3" t="n"/>
      <c r="AF924" s="11" t="n"/>
    </row>
    <row r="925" ht="13" customHeight="1" s="53">
      <c r="AB925" s="3" t="n"/>
      <c r="AF925" s="11" t="n"/>
    </row>
    <row r="926" ht="13" customHeight="1" s="53">
      <c r="AB926" s="3" t="n"/>
      <c r="AF926" s="11" t="n"/>
    </row>
    <row r="927" ht="13" customHeight="1" s="53">
      <c r="AB927" s="3" t="n"/>
      <c r="AF927" s="11" t="n"/>
    </row>
    <row r="928" ht="13" customHeight="1" s="53">
      <c r="AB928" s="3" t="n"/>
      <c r="AF928" s="11" t="n"/>
    </row>
    <row r="929" ht="13" customHeight="1" s="53">
      <c r="AB929" s="3" t="n"/>
      <c r="AF929" s="11" t="n"/>
    </row>
    <row r="930" ht="13" customHeight="1" s="53">
      <c r="AB930" s="3" t="n"/>
      <c r="AF930" s="11" t="n"/>
    </row>
    <row r="931" ht="13" customHeight="1" s="53">
      <c r="AB931" s="3" t="n"/>
      <c r="AF931" s="11" t="n"/>
    </row>
    <row r="932" ht="13" customHeight="1" s="53">
      <c r="AB932" s="3" t="n"/>
      <c r="AF932" s="11" t="n"/>
    </row>
    <row r="933" ht="13" customHeight="1" s="53">
      <c r="AB933" s="3" t="n"/>
      <c r="AF933" s="11" t="n"/>
    </row>
    <row r="934" ht="13" customHeight="1" s="53">
      <c r="AB934" s="3" t="n"/>
      <c r="AF934" s="11" t="n"/>
    </row>
    <row r="935" ht="13" customHeight="1" s="53">
      <c r="AB935" s="3" t="n"/>
      <c r="AF935" s="11" t="n"/>
    </row>
    <row r="936" ht="13" customHeight="1" s="53">
      <c r="AB936" s="3" t="n"/>
      <c r="AF936" s="11" t="n"/>
    </row>
    <row r="937" ht="13" customHeight="1" s="53">
      <c r="AB937" s="3" t="n"/>
      <c r="AF937" s="11" t="n"/>
    </row>
    <row r="938" ht="13" customHeight="1" s="53">
      <c r="AB938" s="3" t="n"/>
      <c r="AF938" s="11" t="n"/>
    </row>
    <row r="939" ht="13" customHeight="1" s="53">
      <c r="AB939" s="3" t="n"/>
      <c r="AF939" s="11" t="n"/>
    </row>
    <row r="940" ht="13" customHeight="1" s="53">
      <c r="AB940" s="3" t="n"/>
      <c r="AF940" s="11" t="n"/>
    </row>
    <row r="941" ht="13" customHeight="1" s="53">
      <c r="AB941" s="3" t="n"/>
      <c r="AF941" s="11" t="n"/>
    </row>
    <row r="942" ht="13" customHeight="1" s="53">
      <c r="AB942" s="3" t="n"/>
      <c r="AF942" s="11" t="n"/>
    </row>
    <row r="943" ht="13" customHeight="1" s="53">
      <c r="AB943" s="3" t="n"/>
      <c r="AF943" s="11" t="n"/>
    </row>
    <row r="944" ht="13" customHeight="1" s="53">
      <c r="AB944" s="3" t="n"/>
      <c r="AF944" s="11" t="n"/>
    </row>
    <row r="945" ht="13" customHeight="1" s="53">
      <c r="AB945" s="3" t="n"/>
      <c r="AF945" s="11" t="n"/>
    </row>
    <row r="946" ht="13" customHeight="1" s="53">
      <c r="AB946" s="3" t="n"/>
      <c r="AF946" s="11" t="n"/>
    </row>
    <row r="947" ht="13" customHeight="1" s="53">
      <c r="AB947" s="3" t="n"/>
      <c r="AF947" s="11" t="n"/>
    </row>
    <row r="948" ht="13" customHeight="1" s="53">
      <c r="AB948" s="3" t="n"/>
      <c r="AF948" s="11" t="n"/>
    </row>
    <row r="949" ht="13" customHeight="1" s="53">
      <c r="AB949" s="3" t="n"/>
      <c r="AF949" s="11" t="n"/>
    </row>
    <row r="950" ht="13" customHeight="1" s="53">
      <c r="AB950" s="3" t="n"/>
      <c r="AF950" s="11" t="n"/>
    </row>
    <row r="951" ht="13" customHeight="1" s="53">
      <c r="AB951" s="3" t="n"/>
      <c r="AF951" s="11" t="n"/>
    </row>
    <row r="952" ht="13" customHeight="1" s="53">
      <c r="AB952" s="3" t="n"/>
      <c r="AF952" s="11" t="n"/>
    </row>
    <row r="953" ht="13" customHeight="1" s="53">
      <c r="AB953" s="3" t="n"/>
      <c r="AF953" s="11" t="n"/>
    </row>
    <row r="954" ht="13" customHeight="1" s="53">
      <c r="AB954" s="3" t="n"/>
      <c r="AF954" s="11" t="n"/>
    </row>
    <row r="955" ht="13" customHeight="1" s="53">
      <c r="AB955" s="3" t="n"/>
      <c r="AF955" s="11" t="n"/>
    </row>
    <row r="956" ht="13" customHeight="1" s="53">
      <c r="AB956" s="3" t="n"/>
      <c r="AF956" s="11" t="n"/>
    </row>
    <row r="957" ht="13" customHeight="1" s="53">
      <c r="AB957" s="3" t="n"/>
      <c r="AF957" s="11" t="n"/>
    </row>
    <row r="958" ht="13" customHeight="1" s="53">
      <c r="AB958" s="3" t="n"/>
      <c r="AF958" s="11" t="n"/>
    </row>
    <row r="959" ht="13" customHeight="1" s="53">
      <c r="AB959" s="3" t="n"/>
      <c r="AF959" s="11" t="n"/>
    </row>
    <row r="960" ht="13" customHeight="1" s="53">
      <c r="AB960" s="3" t="n"/>
      <c r="AF960" s="11" t="n"/>
    </row>
    <row r="961" ht="13" customHeight="1" s="53">
      <c r="AB961" s="3" t="n"/>
      <c r="AF961" s="11" t="n"/>
    </row>
    <row r="962" ht="13" customHeight="1" s="53">
      <c r="AB962" s="3" t="n"/>
      <c r="AF962" s="11" t="n"/>
    </row>
    <row r="963" ht="13" customHeight="1" s="53">
      <c r="AB963" s="3" t="n"/>
      <c r="AF963" s="11" t="n"/>
    </row>
    <row r="964" ht="13" customHeight="1" s="53">
      <c r="AB964" s="3" t="n"/>
      <c r="AF964" s="11" t="n"/>
    </row>
    <row r="965" ht="13" customHeight="1" s="53">
      <c r="AB965" s="3" t="n"/>
      <c r="AF965" s="11" t="n"/>
    </row>
    <row r="966" ht="13" customHeight="1" s="53">
      <c r="AB966" s="3" t="n"/>
      <c r="AF966" s="11" t="n"/>
    </row>
    <row r="967" ht="13" customHeight="1" s="53">
      <c r="AB967" s="3" t="n"/>
      <c r="AF967" s="11" t="n"/>
    </row>
    <row r="968" ht="13" customHeight="1" s="53">
      <c r="AB968" s="3" t="n"/>
      <c r="AF968" s="11" t="n"/>
    </row>
    <row r="969" ht="13" customHeight="1" s="53">
      <c r="AB969" s="3" t="n"/>
      <c r="AF969" s="11" t="n"/>
    </row>
    <row r="970" ht="13" customHeight="1" s="53">
      <c r="AB970" s="3" t="n"/>
      <c r="AF970" s="11" t="n"/>
    </row>
    <row r="971" ht="13" customHeight="1" s="53">
      <c r="AB971" s="3" t="n"/>
      <c r="AF971" s="11" t="n"/>
    </row>
    <row r="972" ht="13" customHeight="1" s="53">
      <c r="AB972" s="3" t="n"/>
      <c r="AF972" s="11" t="n"/>
    </row>
    <row r="973" ht="13" customHeight="1" s="53">
      <c r="AB973" s="3" t="n"/>
      <c r="AF973" s="11" t="n"/>
    </row>
    <row r="974" ht="13" customHeight="1" s="53">
      <c r="AB974" s="3" t="n"/>
      <c r="AF974" s="11" t="n"/>
    </row>
    <row r="975" ht="13" customHeight="1" s="53">
      <c r="AB975" s="3" t="n"/>
      <c r="AF975" s="11" t="n"/>
    </row>
    <row r="976" ht="13" customHeight="1" s="53">
      <c r="AB976" s="3" t="n"/>
      <c r="AF976" s="11" t="n"/>
    </row>
    <row r="977" ht="13" customHeight="1" s="53">
      <c r="AB977" s="3" t="n"/>
      <c r="AF977" s="11" t="n"/>
    </row>
    <row r="978" ht="13" customHeight="1" s="53">
      <c r="AB978" s="3" t="n"/>
      <c r="AF978" s="11" t="n"/>
    </row>
    <row r="979" ht="13" customHeight="1" s="53">
      <c r="AB979" s="19" t="n"/>
      <c r="AF979" s="11" t="n"/>
    </row>
    <row r="980" ht="13" customHeight="1" s="53">
      <c r="AB980" s="19" t="n"/>
      <c r="AF980" s="11" t="n"/>
    </row>
    <row r="981" ht="13" customHeight="1" s="53">
      <c r="AF981" s="11" t="n"/>
    </row>
    <row r="982" ht="13" customHeight="1" s="53">
      <c r="AF982" s="11" t="n"/>
    </row>
    <row r="983" ht="13" customHeight="1" s="53">
      <c r="AF983" s="11" t="n"/>
    </row>
    <row r="984" ht="13" customHeight="1" s="53">
      <c r="AF984" s="11" t="n"/>
    </row>
    <row r="985" ht="13" customHeight="1" s="53">
      <c r="AF985" s="11" t="n"/>
    </row>
    <row r="986" ht="13" customHeight="1" s="53">
      <c r="AF986" s="11" t="n"/>
    </row>
    <row r="987" ht="13" customHeight="1" s="53">
      <c r="AF987" s="11" t="n"/>
    </row>
    <row r="988" ht="13" customHeight="1" s="53">
      <c r="AF988" s="11" t="n"/>
    </row>
    <row r="989" ht="13" customHeight="1" s="53">
      <c r="AF989" s="11" t="n"/>
    </row>
    <row r="990" ht="13" customHeight="1" s="53">
      <c r="AF990" s="11" t="n"/>
    </row>
    <row r="991" ht="13" customHeight="1" s="53">
      <c r="AF991" s="11" t="n"/>
    </row>
    <row r="992" ht="13" customHeight="1" s="53">
      <c r="AF992" s="11" t="n"/>
    </row>
    <row r="993" ht="13" customHeight="1" s="53">
      <c r="AF993" s="11" t="n"/>
    </row>
    <row r="994" ht="13" customHeight="1" s="53">
      <c r="AF994" s="11" t="n"/>
    </row>
    <row r="995" ht="13" customHeight="1" s="53">
      <c r="AF995" s="11" t="n"/>
    </row>
    <row r="996" ht="13" customHeight="1" s="53">
      <c r="AF996" s="11" t="n"/>
    </row>
    <row r="997" ht="13" customHeight="1" s="53">
      <c r="AF997" s="11" t="n"/>
    </row>
    <row r="998" ht="13" customHeight="1" s="53">
      <c r="AF998" s="11" t="n"/>
    </row>
    <row r="999" ht="13" customHeight="1" s="53">
      <c r="AF999" s="11" t="n"/>
    </row>
  </sheetData>
  <mergeCells count="4">
    <mergeCell ref="F2:K2"/>
    <mergeCell ref="N2:AH2"/>
    <mergeCell ref="AJ2:AK2"/>
    <mergeCell ref="A2:C2"/>
  </mergeCells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A364"/>
  <sheetViews>
    <sheetView workbookViewId="0">
      <selection activeCell="A1" sqref="A1"/>
    </sheetView>
  </sheetViews>
  <sheetFormatPr baseColWidth="10" defaultColWidth="12.6640625" defaultRowHeight="15.75" customHeight="1"/>
  <cols>
    <col width="9.1640625" customWidth="1" style="53" min="1" max="1"/>
    <col width="22.6640625" customWidth="1" style="53" min="6" max="6"/>
    <col width="16.5" customWidth="1" style="53" min="8" max="8"/>
    <col width="16.6640625" customWidth="1" style="53" min="9" max="9"/>
    <col width="17.33203125" customWidth="1" style="53" min="10" max="10"/>
    <col width="15" customWidth="1" style="53" min="11" max="11"/>
  </cols>
  <sheetData>
    <row r="1" ht="27.75" customHeight="1" s="53">
      <c r="A1" s="38" t="n"/>
      <c r="B1" s="38" t="n"/>
      <c r="C1" s="38" t="n"/>
      <c r="D1" s="38" t="n"/>
      <c r="F1" s="3" t="inlineStr">
        <is>
          <t>Credit swap not needed for pricing</t>
        </is>
      </c>
    </row>
    <row r="2" ht="46.5" customHeight="1" s="53">
      <c r="A2" s="38" t="n"/>
      <c r="B2" s="59" t="inlineStr">
        <is>
          <t>Day Count</t>
        </is>
      </c>
      <c r="F2" s="60" t="inlineStr">
        <is>
          <t>Credit Swap</t>
        </is>
      </c>
    </row>
    <row r="3" ht="39.75" customHeight="1" s="53">
      <c r="A3" s="40" t="n"/>
      <c r="B3" s="29" t="inlineStr">
        <is>
          <t>Term</t>
        </is>
      </c>
      <c r="C3" s="29" t="inlineStr">
        <is>
          <t>Date</t>
        </is>
      </c>
      <c r="D3" s="29" t="inlineStr">
        <is>
          <t>Day Adj.</t>
        </is>
      </c>
      <c r="E3" s="30" t="n"/>
      <c r="F3" s="56" t="inlineStr">
        <is>
          <t>National Swap Schedule</t>
        </is>
      </c>
      <c r="G3" s="56" t="inlineStr">
        <is>
          <t>Swap Rate In</t>
        </is>
      </c>
      <c r="H3" s="56" t="inlineStr">
        <is>
          <t>Swap Rate Out</t>
        </is>
      </c>
      <c r="I3" s="56" t="inlineStr">
        <is>
          <t>Swap Flow Out</t>
        </is>
      </c>
      <c r="J3" s="56" t="inlineStr">
        <is>
          <t>Swap Ear/Pay</t>
        </is>
      </c>
      <c r="K3" s="56" t="inlineStr">
        <is>
          <t>Cash Avalable</t>
        </is>
      </c>
      <c r="L3" s="30" t="n"/>
      <c r="M3" s="30" t="n"/>
      <c r="N3" s="30" t="n"/>
      <c r="O3" s="30" t="n"/>
      <c r="P3" s="30" t="n"/>
      <c r="Q3" s="30" t="n"/>
      <c r="R3" s="30" t="n"/>
      <c r="S3" s="30" t="n"/>
      <c r="T3" s="30" t="n"/>
      <c r="U3" s="30" t="n"/>
      <c r="V3" s="30" t="n"/>
      <c r="W3" s="30" t="n"/>
      <c r="X3" s="30" t="n"/>
      <c r="Y3" s="30" t="n"/>
      <c r="Z3" s="30" t="n"/>
      <c r="AA3" s="30" t="n"/>
    </row>
    <row r="4" ht="13" customHeight="1" s="53">
      <c r="A4" s="2" t="n"/>
      <c r="B4" s="2" t="n">
        <v>0</v>
      </c>
      <c r="C4" s="34">
        <f>Inputs!B5</f>
        <v/>
      </c>
      <c r="D4" s="3">
        <f>D5</f>
        <v/>
      </c>
    </row>
    <row r="5" ht="13" customHeight="1" s="53">
      <c r="A5" s="2" t="n"/>
      <c r="B5" s="3" t="n">
        <v>1</v>
      </c>
      <c r="C5" s="34">
        <f>Inputs!B6</f>
        <v/>
      </c>
      <c r="D5" s="3" t="inlineStr"/>
    </row>
    <row r="6" ht="13" customHeight="1" s="53">
      <c r="A6" s="2" t="n"/>
      <c r="B6" s="3">
        <f>B5+1</f>
        <v/>
      </c>
      <c r="C6" s="37">
        <f>EDATE(C5, 1)</f>
        <v/>
      </c>
      <c r="D6" s="3">
        <f>D5</f>
        <v/>
      </c>
    </row>
    <row r="7" ht="13" customHeight="1" s="53">
      <c r="A7" s="2" t="n"/>
      <c r="B7" s="3">
        <f>B6+1</f>
        <v/>
      </c>
      <c r="C7" s="37">
        <f>EDATE(C6, 1)</f>
        <v/>
      </c>
      <c r="D7" s="3">
        <f>D6</f>
        <v/>
      </c>
    </row>
    <row r="8" ht="13" customHeight="1" s="53">
      <c r="A8" s="3" t="n"/>
      <c r="B8" s="3">
        <f>B7+1</f>
        <v/>
      </c>
      <c r="C8" s="37">
        <f>EDATE(C7, 1)</f>
        <v/>
      </c>
      <c r="D8" s="3">
        <f>D7</f>
        <v/>
      </c>
    </row>
    <row r="9" ht="13" customHeight="1" s="53">
      <c r="A9" s="3" t="n"/>
      <c r="B9" s="3">
        <f>B8+1</f>
        <v/>
      </c>
      <c r="C9" s="37">
        <f>EDATE(C8, 1)</f>
        <v/>
      </c>
      <c r="D9" s="3">
        <f>D8</f>
        <v/>
      </c>
    </row>
    <row r="10" ht="13" customHeight="1" s="53">
      <c r="A10" s="3" t="n"/>
      <c r="B10" s="3">
        <f>B9+1</f>
        <v/>
      </c>
      <c r="C10" s="37">
        <f>EDATE(C9, 1)</f>
        <v/>
      </c>
      <c r="D10" s="3">
        <f>D9</f>
        <v/>
      </c>
    </row>
    <row r="11" ht="13" customHeight="1" s="53">
      <c r="A11" s="3" t="n"/>
      <c r="B11" s="3">
        <f>B10+1</f>
        <v/>
      </c>
      <c r="C11" s="37">
        <f>EDATE(C10, 1)</f>
        <v/>
      </c>
      <c r="D11" s="3">
        <f>D10</f>
        <v/>
      </c>
    </row>
    <row r="12" ht="13" customHeight="1" s="53">
      <c r="A12" s="3" t="n"/>
      <c r="B12" s="3">
        <f>B11+1</f>
        <v/>
      </c>
      <c r="C12" s="37">
        <f>EDATE(C11, 1)</f>
        <v/>
      </c>
      <c r="D12" s="3">
        <f>D11</f>
        <v/>
      </c>
    </row>
    <row r="13" ht="13" customHeight="1" s="53">
      <c r="A13" s="3" t="n"/>
      <c r="B13" s="3">
        <f>B12+1</f>
        <v/>
      </c>
      <c r="C13" s="37">
        <f>EDATE(C12, 1)</f>
        <v/>
      </c>
      <c r="D13" s="3">
        <f>D12</f>
        <v/>
      </c>
    </row>
    <row r="14" ht="13" customHeight="1" s="53">
      <c r="A14" s="3" t="n"/>
      <c r="B14" s="3">
        <f>B13+1</f>
        <v/>
      </c>
      <c r="C14" s="37">
        <f>EDATE(C13, 1)</f>
        <v/>
      </c>
      <c r="D14" s="3">
        <f>D13</f>
        <v/>
      </c>
    </row>
    <row r="15" ht="13" customHeight="1" s="53">
      <c r="A15" s="3" t="n"/>
      <c r="B15" s="3">
        <f>B14+1</f>
        <v/>
      </c>
      <c r="C15" s="37">
        <f>EDATE(C14, 1)</f>
        <v/>
      </c>
      <c r="D15" s="3">
        <f>D14</f>
        <v/>
      </c>
    </row>
    <row r="16" ht="13" customHeight="1" s="53">
      <c r="A16" s="3" t="n"/>
      <c r="B16" s="3">
        <f>B15+1</f>
        <v/>
      </c>
      <c r="C16" s="37">
        <f>EDATE(C15, 1)</f>
        <v/>
      </c>
      <c r="D16" s="3">
        <f>D15</f>
        <v/>
      </c>
    </row>
    <row r="17" ht="13" customHeight="1" s="53">
      <c r="A17" s="3" t="n"/>
      <c r="B17" s="3">
        <f>B16+1</f>
        <v/>
      </c>
      <c r="C17" s="37">
        <f>EDATE(C16, 1)</f>
        <v/>
      </c>
      <c r="D17" s="3">
        <f>D16</f>
        <v/>
      </c>
    </row>
    <row r="18" ht="13" customHeight="1" s="53">
      <c r="A18" s="3" t="n"/>
      <c r="B18" s="3">
        <f>B17+1</f>
        <v/>
      </c>
      <c r="C18" s="37">
        <f>EDATE(C17, 1)</f>
        <v/>
      </c>
      <c r="D18" s="3">
        <f>D17</f>
        <v/>
      </c>
    </row>
    <row r="19" ht="13" customHeight="1" s="53">
      <c r="A19" s="3" t="n"/>
      <c r="B19" s="3">
        <f>B18+1</f>
        <v/>
      </c>
      <c r="C19" s="37">
        <f>EDATE(C18, 1)</f>
        <v/>
      </c>
      <c r="D19" s="3">
        <f>D18</f>
        <v/>
      </c>
    </row>
    <row r="20" ht="13" customHeight="1" s="53">
      <c r="A20" s="3" t="n"/>
      <c r="B20" s="3">
        <f>B19+1</f>
        <v/>
      </c>
      <c r="C20" s="37">
        <f>EDATE(C19, 1)</f>
        <v/>
      </c>
      <c r="D20" s="3">
        <f>D19</f>
        <v/>
      </c>
    </row>
    <row r="21" ht="13" customHeight="1" s="53">
      <c r="A21" s="3" t="n"/>
      <c r="B21" s="3">
        <f>B20+1</f>
        <v/>
      </c>
      <c r="C21" s="37">
        <f>EDATE(C20, 1)</f>
        <v/>
      </c>
      <c r="D21" s="3">
        <f>D20</f>
        <v/>
      </c>
    </row>
    <row r="22" ht="13" customHeight="1" s="53">
      <c r="A22" s="3" t="n"/>
      <c r="B22" s="3">
        <f>B21+1</f>
        <v/>
      </c>
      <c r="C22" s="37">
        <f>EDATE(C21, 1)</f>
        <v/>
      </c>
      <c r="D22" s="3">
        <f>D21</f>
        <v/>
      </c>
    </row>
    <row r="23" ht="13" customHeight="1" s="53">
      <c r="A23" s="3" t="n"/>
      <c r="B23" s="3">
        <f>B22+1</f>
        <v/>
      </c>
      <c r="C23" s="37">
        <f>EDATE(C22, 1)</f>
        <v/>
      </c>
      <c r="D23" s="3">
        <f>D22</f>
        <v/>
      </c>
    </row>
    <row r="24" ht="13" customHeight="1" s="53">
      <c r="A24" s="3" t="n"/>
      <c r="B24" s="3">
        <f>B23+1</f>
        <v/>
      </c>
      <c r="C24" s="37">
        <f>EDATE(C23, 1)</f>
        <v/>
      </c>
      <c r="D24" s="3">
        <f>D23</f>
        <v/>
      </c>
    </row>
    <row r="25" ht="13" customHeight="1" s="53">
      <c r="A25" s="3" t="n"/>
      <c r="B25" s="3">
        <f>B24+1</f>
        <v/>
      </c>
      <c r="C25" s="37">
        <f>EDATE(C24, 1)</f>
        <v/>
      </c>
      <c r="D25" s="3">
        <f>D24</f>
        <v/>
      </c>
    </row>
    <row r="26" ht="13" customHeight="1" s="53">
      <c r="A26" s="3" t="n"/>
      <c r="B26" s="3">
        <f>B25+1</f>
        <v/>
      </c>
      <c r="C26" s="37">
        <f>EDATE(C25, 1)</f>
        <v/>
      </c>
      <c r="D26" s="3">
        <f>D25</f>
        <v/>
      </c>
    </row>
    <row r="27" ht="13" customHeight="1" s="53">
      <c r="A27" s="3" t="n"/>
      <c r="B27" s="3">
        <f>B26+1</f>
        <v/>
      </c>
      <c r="C27" s="37">
        <f>EDATE(C26, 1)</f>
        <v/>
      </c>
      <c r="D27" s="3">
        <f>D26</f>
        <v/>
      </c>
    </row>
    <row r="28" ht="13" customHeight="1" s="53">
      <c r="A28" s="3" t="n"/>
      <c r="B28" s="3">
        <f>B27+1</f>
        <v/>
      </c>
      <c r="C28" s="37">
        <f>EDATE(C27, 1)</f>
        <v/>
      </c>
      <c r="D28" s="3">
        <f>D27</f>
        <v/>
      </c>
    </row>
    <row r="29" ht="13" customHeight="1" s="53">
      <c r="A29" s="3" t="n"/>
      <c r="B29" s="3">
        <f>B28+1</f>
        <v/>
      </c>
      <c r="C29" s="37">
        <f>EDATE(C28, 1)</f>
        <v/>
      </c>
      <c r="D29" s="3">
        <f>D28</f>
        <v/>
      </c>
    </row>
    <row r="30" ht="13" customHeight="1" s="53">
      <c r="A30" s="3" t="n"/>
      <c r="B30" s="3">
        <f>B29+1</f>
        <v/>
      </c>
      <c r="C30" s="37">
        <f>EDATE(C29, 1)</f>
        <v/>
      </c>
      <c r="D30" s="3">
        <f>D29</f>
        <v/>
      </c>
    </row>
    <row r="31" ht="13" customHeight="1" s="53">
      <c r="A31" s="3" t="n"/>
      <c r="B31" s="3">
        <f>B30+1</f>
        <v/>
      </c>
      <c r="C31" s="37">
        <f>EDATE(C30, 1)</f>
        <v/>
      </c>
      <c r="D31" s="3">
        <f>D30</f>
        <v/>
      </c>
    </row>
    <row r="32" ht="13" customHeight="1" s="53">
      <c r="A32" s="3" t="n"/>
      <c r="B32" s="3">
        <f>B31+1</f>
        <v/>
      </c>
      <c r="C32" s="37">
        <f>EDATE(C31, 1)</f>
        <v/>
      </c>
      <c r="D32" s="3">
        <f>D31</f>
        <v/>
      </c>
    </row>
    <row r="33" ht="13" customHeight="1" s="53">
      <c r="A33" s="3" t="n"/>
      <c r="B33" s="3">
        <f>B32+1</f>
        <v/>
      </c>
      <c r="C33" s="37">
        <f>EDATE(C32, 1)</f>
        <v/>
      </c>
      <c r="D33" s="3">
        <f>D32</f>
        <v/>
      </c>
    </row>
    <row r="34" ht="13" customHeight="1" s="53">
      <c r="A34" s="3" t="n"/>
      <c r="B34" s="3">
        <f>B33+1</f>
        <v/>
      </c>
      <c r="C34" s="37">
        <f>EDATE(C33, 1)</f>
        <v/>
      </c>
      <c r="D34" s="3">
        <f>D33</f>
        <v/>
      </c>
    </row>
    <row r="35" ht="13" customHeight="1" s="53">
      <c r="A35" s="3" t="n"/>
      <c r="B35" s="3">
        <f>B34+1</f>
        <v/>
      </c>
      <c r="C35" s="37">
        <f>EDATE(C34, 1)</f>
        <v/>
      </c>
      <c r="D35" s="3">
        <f>D34</f>
        <v/>
      </c>
    </row>
    <row r="36" ht="13" customHeight="1" s="53">
      <c r="A36" s="3" t="n"/>
      <c r="B36" s="3">
        <f>B35+1</f>
        <v/>
      </c>
      <c r="C36" s="37">
        <f>EDATE(C35, 1)</f>
        <v/>
      </c>
      <c r="D36" s="3">
        <f>D35</f>
        <v/>
      </c>
    </row>
    <row r="37" ht="13" customHeight="1" s="53">
      <c r="A37" s="3" t="n"/>
      <c r="B37" s="3">
        <f>B36+1</f>
        <v/>
      </c>
      <c r="C37" s="37">
        <f>EDATE(C36, 1)</f>
        <v/>
      </c>
      <c r="D37" s="3">
        <f>D36</f>
        <v/>
      </c>
    </row>
    <row r="38" ht="13" customHeight="1" s="53">
      <c r="A38" s="3" t="n"/>
      <c r="B38" s="3">
        <f>B37+1</f>
        <v/>
      </c>
      <c r="C38" s="37">
        <f>EDATE(C37, 1)</f>
        <v/>
      </c>
      <c r="D38" s="3">
        <f>D37</f>
        <v/>
      </c>
    </row>
    <row r="39" ht="13" customHeight="1" s="53">
      <c r="A39" s="3" t="n"/>
      <c r="B39" s="3">
        <f>B38+1</f>
        <v/>
      </c>
      <c r="C39" s="37">
        <f>EDATE(C38, 1)</f>
        <v/>
      </c>
      <c r="D39" s="3">
        <f>D38</f>
        <v/>
      </c>
    </row>
    <row r="40" ht="13" customHeight="1" s="53">
      <c r="A40" s="3" t="n"/>
      <c r="B40" s="3">
        <f>B39+1</f>
        <v/>
      </c>
      <c r="C40" s="37">
        <f>EDATE(C39, 1)</f>
        <v/>
      </c>
      <c r="D40" s="3">
        <f>D39</f>
        <v/>
      </c>
    </row>
    <row r="41" ht="13" customHeight="1" s="53">
      <c r="A41" s="3" t="n"/>
      <c r="B41" s="3">
        <f>B40+1</f>
        <v/>
      </c>
      <c r="C41" s="37">
        <f>EDATE(C40, 1)</f>
        <v/>
      </c>
      <c r="D41" s="3">
        <f>D40</f>
        <v/>
      </c>
    </row>
    <row r="42" ht="13" customHeight="1" s="53">
      <c r="A42" s="3" t="n"/>
      <c r="B42" s="3">
        <f>B41+1</f>
        <v/>
      </c>
      <c r="C42" s="37">
        <f>EDATE(C41, 1)</f>
        <v/>
      </c>
      <c r="D42" s="3">
        <f>D41</f>
        <v/>
      </c>
    </row>
    <row r="43" ht="13" customHeight="1" s="53">
      <c r="A43" s="3" t="n"/>
      <c r="B43" s="3">
        <f>B42+1</f>
        <v/>
      </c>
      <c r="C43" s="37">
        <f>EDATE(C42, 1)</f>
        <v/>
      </c>
      <c r="D43" s="3">
        <f>D42</f>
        <v/>
      </c>
    </row>
    <row r="44" ht="13" customHeight="1" s="53">
      <c r="A44" s="3" t="n"/>
      <c r="B44" s="3">
        <f>B43+1</f>
        <v/>
      </c>
      <c r="C44" s="37">
        <f>EDATE(C43, 1)</f>
        <v/>
      </c>
      <c r="D44" s="3">
        <f>D43</f>
        <v/>
      </c>
    </row>
    <row r="45" ht="13" customHeight="1" s="53">
      <c r="A45" s="3" t="n"/>
      <c r="B45" s="3">
        <f>B44+1</f>
        <v/>
      </c>
      <c r="C45" s="37">
        <f>EDATE(C44, 1)</f>
        <v/>
      </c>
      <c r="D45" s="3">
        <f>D44</f>
        <v/>
      </c>
    </row>
    <row r="46" ht="13" customHeight="1" s="53">
      <c r="A46" s="3" t="n"/>
      <c r="B46" s="3">
        <f>B45+1</f>
        <v/>
      </c>
      <c r="C46" s="37">
        <f>EDATE(C45, 1)</f>
        <v/>
      </c>
      <c r="D46" s="3">
        <f>D45</f>
        <v/>
      </c>
    </row>
    <row r="47" ht="13" customHeight="1" s="53">
      <c r="A47" s="3" t="n"/>
      <c r="B47" s="3">
        <f>B46+1</f>
        <v/>
      </c>
      <c r="C47" s="37">
        <f>EDATE(C46, 1)</f>
        <v/>
      </c>
      <c r="D47" s="3">
        <f>D46</f>
        <v/>
      </c>
    </row>
    <row r="48" ht="13" customHeight="1" s="53">
      <c r="A48" s="3" t="n"/>
      <c r="B48" s="3">
        <f>B47+1</f>
        <v/>
      </c>
      <c r="C48" s="37">
        <f>EDATE(C47, 1)</f>
        <v/>
      </c>
      <c r="D48" s="3">
        <f>D47</f>
        <v/>
      </c>
    </row>
    <row r="49" ht="13" customHeight="1" s="53">
      <c r="A49" s="3" t="n"/>
      <c r="B49" s="3">
        <f>B48+1</f>
        <v/>
      </c>
      <c r="C49" s="37">
        <f>EDATE(C48, 1)</f>
        <v/>
      </c>
      <c r="D49" s="3">
        <f>D48</f>
        <v/>
      </c>
    </row>
    <row r="50" ht="13" customHeight="1" s="53">
      <c r="A50" s="3" t="n"/>
      <c r="B50" s="3">
        <f>B49+1</f>
        <v/>
      </c>
      <c r="C50" s="37">
        <f>EDATE(C49, 1)</f>
        <v/>
      </c>
      <c r="D50" s="3">
        <f>D49</f>
        <v/>
      </c>
    </row>
    <row r="51" ht="13" customHeight="1" s="53">
      <c r="A51" s="3" t="n"/>
      <c r="B51" s="3">
        <f>B50+1</f>
        <v/>
      </c>
      <c r="C51" s="37">
        <f>EDATE(C50, 1)</f>
        <v/>
      </c>
      <c r="D51" s="3">
        <f>D50</f>
        <v/>
      </c>
    </row>
    <row r="52" ht="13" customHeight="1" s="53">
      <c r="A52" s="3" t="n"/>
      <c r="B52" s="3">
        <f>B51+1</f>
        <v/>
      </c>
      <c r="C52" s="37">
        <f>EDATE(C51, 1)</f>
        <v/>
      </c>
      <c r="D52" s="3">
        <f>D51</f>
        <v/>
      </c>
    </row>
    <row r="53" ht="13" customHeight="1" s="53">
      <c r="A53" s="3" t="n"/>
      <c r="B53" s="3">
        <f>B52+1</f>
        <v/>
      </c>
      <c r="C53" s="37">
        <f>EDATE(C52, 1)</f>
        <v/>
      </c>
      <c r="D53" s="3">
        <f>D52</f>
        <v/>
      </c>
    </row>
    <row r="54" ht="13" customHeight="1" s="53">
      <c r="A54" s="3" t="n"/>
      <c r="B54" s="3">
        <f>B53+1</f>
        <v/>
      </c>
      <c r="C54" s="37">
        <f>EDATE(C53, 1)</f>
        <v/>
      </c>
      <c r="D54" s="3">
        <f>D53</f>
        <v/>
      </c>
    </row>
    <row r="55" ht="13" customHeight="1" s="53">
      <c r="A55" s="3" t="n"/>
      <c r="B55" s="3">
        <f>B54+1</f>
        <v/>
      </c>
      <c r="C55" s="37">
        <f>EDATE(C54, 1)</f>
        <v/>
      </c>
      <c r="D55" s="3">
        <f>D54</f>
        <v/>
      </c>
    </row>
    <row r="56" ht="13" customHeight="1" s="53">
      <c r="A56" s="3" t="n"/>
      <c r="B56" s="3">
        <f>B55+1</f>
        <v/>
      </c>
      <c r="C56" s="37">
        <f>EDATE(C55, 1)</f>
        <v/>
      </c>
      <c r="D56" s="3">
        <f>D55</f>
        <v/>
      </c>
    </row>
    <row r="57" ht="13" customHeight="1" s="53">
      <c r="A57" s="3" t="n"/>
      <c r="B57" s="3">
        <f>B56+1</f>
        <v/>
      </c>
      <c r="C57" s="37">
        <f>EDATE(C56, 1)</f>
        <v/>
      </c>
      <c r="D57" s="3">
        <f>D56</f>
        <v/>
      </c>
    </row>
    <row r="58" ht="13" customHeight="1" s="53">
      <c r="A58" s="3" t="n"/>
      <c r="B58" s="3">
        <f>B57+1</f>
        <v/>
      </c>
      <c r="C58" s="37">
        <f>EDATE(C57, 1)</f>
        <v/>
      </c>
      <c r="D58" s="3">
        <f>D57</f>
        <v/>
      </c>
    </row>
    <row r="59" ht="13" customHeight="1" s="53">
      <c r="A59" s="3" t="n"/>
      <c r="B59" s="3">
        <f>B58+1</f>
        <v/>
      </c>
      <c r="C59" s="37">
        <f>EDATE(C58, 1)</f>
        <v/>
      </c>
      <c r="D59" s="3">
        <f>D58</f>
        <v/>
      </c>
    </row>
    <row r="60" ht="13" customHeight="1" s="53">
      <c r="A60" s="3" t="n"/>
      <c r="B60" s="3">
        <f>B59+1</f>
        <v/>
      </c>
      <c r="C60" s="37">
        <f>EDATE(C59, 1)</f>
        <v/>
      </c>
      <c r="D60" s="3">
        <f>D59</f>
        <v/>
      </c>
    </row>
    <row r="61" ht="13" customHeight="1" s="53">
      <c r="A61" s="3" t="n"/>
      <c r="B61" s="3">
        <f>B60+1</f>
        <v/>
      </c>
      <c r="C61" s="37">
        <f>EDATE(C60, 1)</f>
        <v/>
      </c>
      <c r="D61" s="3">
        <f>D60</f>
        <v/>
      </c>
    </row>
    <row r="62" ht="13" customHeight="1" s="53">
      <c r="A62" s="3" t="n"/>
      <c r="B62" s="3">
        <f>B61+1</f>
        <v/>
      </c>
      <c r="C62" s="37">
        <f>EDATE(C61, 1)</f>
        <v/>
      </c>
      <c r="D62" s="3">
        <f>D61</f>
        <v/>
      </c>
    </row>
    <row r="63" ht="13" customHeight="1" s="53">
      <c r="A63" s="3" t="n"/>
      <c r="B63" s="3">
        <f>B62+1</f>
        <v/>
      </c>
      <c r="C63" s="37">
        <f>EDATE(C62, 1)</f>
        <v/>
      </c>
      <c r="D63" s="3">
        <f>D62</f>
        <v/>
      </c>
    </row>
    <row r="64" ht="13" customHeight="1" s="53">
      <c r="A64" s="3" t="n"/>
      <c r="B64" s="3">
        <f>B63+1</f>
        <v/>
      </c>
      <c r="C64" s="37">
        <f>EDATE(C63, 1)</f>
        <v/>
      </c>
      <c r="D64" s="3">
        <f>D63</f>
        <v/>
      </c>
    </row>
    <row r="65" ht="13" customHeight="1" s="53">
      <c r="A65" s="3" t="n"/>
      <c r="B65" s="3">
        <f>B64+1</f>
        <v/>
      </c>
      <c r="C65" s="37">
        <f>EDATE(C64, 1)</f>
        <v/>
      </c>
      <c r="D65" s="3">
        <f>D64</f>
        <v/>
      </c>
    </row>
    <row r="66" ht="13" customHeight="1" s="53">
      <c r="A66" s="3" t="n"/>
      <c r="B66" s="3">
        <f>B65+1</f>
        <v/>
      </c>
      <c r="C66" s="37">
        <f>EDATE(C65, 1)</f>
        <v/>
      </c>
      <c r="D66" s="3">
        <f>D65</f>
        <v/>
      </c>
    </row>
    <row r="67" ht="13" customHeight="1" s="53">
      <c r="A67" s="3" t="n"/>
      <c r="B67" s="3">
        <f>B66+1</f>
        <v/>
      </c>
      <c r="C67" s="37">
        <f>EDATE(C66, 1)</f>
        <v/>
      </c>
      <c r="D67" s="3">
        <f>D66</f>
        <v/>
      </c>
    </row>
    <row r="68" ht="13" customHeight="1" s="53">
      <c r="A68" s="3" t="n"/>
      <c r="B68" s="3">
        <f>B67+1</f>
        <v/>
      </c>
      <c r="C68" s="37">
        <f>EDATE(C67, 1)</f>
        <v/>
      </c>
      <c r="D68" s="3">
        <f>D67</f>
        <v/>
      </c>
    </row>
    <row r="69" ht="13" customHeight="1" s="53">
      <c r="A69" s="3" t="n"/>
      <c r="B69" s="3">
        <f>B68+1</f>
        <v/>
      </c>
      <c r="C69" s="37">
        <f>EDATE(C68, 1)</f>
        <v/>
      </c>
      <c r="D69" s="3">
        <f>D68</f>
        <v/>
      </c>
    </row>
    <row r="70" ht="13" customHeight="1" s="53">
      <c r="A70" s="3" t="n"/>
      <c r="B70" s="3">
        <f>B69+1</f>
        <v/>
      </c>
      <c r="C70" s="37">
        <f>EDATE(C69, 1)</f>
        <v/>
      </c>
      <c r="D70" s="3">
        <f>D69</f>
        <v/>
      </c>
    </row>
    <row r="71" ht="13" customHeight="1" s="53">
      <c r="A71" s="3" t="n"/>
      <c r="B71" s="3">
        <f>B70+1</f>
        <v/>
      </c>
      <c r="C71" s="37">
        <f>EDATE(C70, 1)</f>
        <v/>
      </c>
      <c r="D71" s="3">
        <f>D70</f>
        <v/>
      </c>
    </row>
    <row r="72" ht="13" customHeight="1" s="53">
      <c r="A72" s="3" t="n"/>
      <c r="B72" s="3">
        <f>B71+1</f>
        <v/>
      </c>
      <c r="C72" s="37">
        <f>EDATE(C71, 1)</f>
        <v/>
      </c>
      <c r="D72" s="3">
        <f>D71</f>
        <v/>
      </c>
    </row>
    <row r="73" ht="13" customHeight="1" s="53">
      <c r="A73" s="3" t="n"/>
      <c r="B73" s="3">
        <f>B72+1</f>
        <v/>
      </c>
      <c r="C73" s="37">
        <f>EDATE(C72, 1)</f>
        <v/>
      </c>
      <c r="D73" s="3">
        <f>D72</f>
        <v/>
      </c>
    </row>
    <row r="74" ht="13" customHeight="1" s="53">
      <c r="A74" s="3" t="n"/>
      <c r="B74" s="3">
        <f>B73+1</f>
        <v/>
      </c>
      <c r="C74" s="37">
        <f>EDATE(C73, 1)</f>
        <v/>
      </c>
      <c r="D74" s="3">
        <f>D73</f>
        <v/>
      </c>
    </row>
    <row r="75" ht="13" customHeight="1" s="53">
      <c r="A75" s="3" t="n"/>
      <c r="B75" s="3">
        <f>B74+1</f>
        <v/>
      </c>
      <c r="C75" s="37">
        <f>EDATE(C74, 1)</f>
        <v/>
      </c>
      <c r="D75" s="3">
        <f>D74</f>
        <v/>
      </c>
    </row>
    <row r="76" ht="13" customHeight="1" s="53">
      <c r="A76" s="3" t="n"/>
      <c r="B76" s="3">
        <f>B75+1</f>
        <v/>
      </c>
      <c r="C76" s="37">
        <f>EDATE(C75, 1)</f>
        <v/>
      </c>
      <c r="D76" s="3">
        <f>D75</f>
        <v/>
      </c>
    </row>
    <row r="77" ht="13" customHeight="1" s="53">
      <c r="A77" s="3" t="n"/>
      <c r="B77" s="3">
        <f>B76+1</f>
        <v/>
      </c>
      <c r="C77" s="37">
        <f>EDATE(C76, 1)</f>
        <v/>
      </c>
      <c r="D77" s="3">
        <f>D76</f>
        <v/>
      </c>
    </row>
    <row r="78" ht="13" customHeight="1" s="53">
      <c r="A78" s="3" t="n"/>
      <c r="B78" s="3">
        <f>B77+1</f>
        <v/>
      </c>
      <c r="C78" s="37">
        <f>EDATE(C77, 1)</f>
        <v/>
      </c>
      <c r="D78" s="3">
        <f>D77</f>
        <v/>
      </c>
    </row>
    <row r="79" ht="13" customHeight="1" s="53">
      <c r="A79" s="3" t="n"/>
      <c r="B79" s="3">
        <f>B78+1</f>
        <v/>
      </c>
      <c r="C79" s="37">
        <f>EDATE(C78, 1)</f>
        <v/>
      </c>
      <c r="D79" s="3">
        <f>D78</f>
        <v/>
      </c>
    </row>
    <row r="80" ht="13" customHeight="1" s="53">
      <c r="A80" s="3" t="n"/>
      <c r="B80" s="3">
        <f>B79+1</f>
        <v/>
      </c>
      <c r="C80" s="37">
        <f>EDATE(C79, 1)</f>
        <v/>
      </c>
      <c r="D80" s="3">
        <f>D79</f>
        <v/>
      </c>
    </row>
    <row r="81" ht="13" customHeight="1" s="53">
      <c r="A81" s="3" t="n"/>
      <c r="B81" s="3">
        <f>B80+1</f>
        <v/>
      </c>
      <c r="C81" s="37">
        <f>EDATE(C80, 1)</f>
        <v/>
      </c>
      <c r="D81" s="3">
        <f>D80</f>
        <v/>
      </c>
    </row>
    <row r="82" ht="13" customHeight="1" s="53">
      <c r="A82" s="3" t="n"/>
      <c r="B82" s="3">
        <f>B81+1</f>
        <v/>
      </c>
      <c r="C82" s="37">
        <f>EDATE(C81, 1)</f>
        <v/>
      </c>
      <c r="D82" s="3">
        <f>D81</f>
        <v/>
      </c>
    </row>
    <row r="83" ht="13" customHeight="1" s="53">
      <c r="A83" s="3" t="n"/>
      <c r="B83" s="3">
        <f>B82+1</f>
        <v/>
      </c>
      <c r="C83" s="37">
        <f>EDATE(C82, 1)</f>
        <v/>
      </c>
      <c r="D83" s="3">
        <f>D82</f>
        <v/>
      </c>
    </row>
    <row r="84" ht="13" customHeight="1" s="53">
      <c r="A84" s="3" t="n"/>
      <c r="B84" s="3">
        <f>B83+1</f>
        <v/>
      </c>
      <c r="C84" s="37">
        <f>EDATE(C83, 1)</f>
        <v/>
      </c>
      <c r="D84" s="3">
        <f>D83</f>
        <v/>
      </c>
    </row>
    <row r="85" ht="13" customHeight="1" s="53">
      <c r="A85" s="3" t="n"/>
      <c r="B85" s="3">
        <f>B84+1</f>
        <v/>
      </c>
      <c r="C85" s="37">
        <f>EDATE(C84, 1)</f>
        <v/>
      </c>
      <c r="D85" s="3">
        <f>D84</f>
        <v/>
      </c>
    </row>
    <row r="86" ht="13" customHeight="1" s="53">
      <c r="A86" s="3" t="n"/>
      <c r="B86" s="3">
        <f>B85+1</f>
        <v/>
      </c>
      <c r="C86" s="37">
        <f>EDATE(C85, 1)</f>
        <v/>
      </c>
      <c r="D86" s="3">
        <f>D85</f>
        <v/>
      </c>
    </row>
    <row r="87" ht="13" customHeight="1" s="53">
      <c r="A87" s="3" t="n"/>
      <c r="B87" s="3">
        <f>B86+1</f>
        <v/>
      </c>
      <c r="C87" s="37">
        <f>EDATE(C86, 1)</f>
        <v/>
      </c>
      <c r="D87" s="3">
        <f>D86</f>
        <v/>
      </c>
    </row>
    <row r="88" ht="13" customHeight="1" s="53">
      <c r="A88" s="3" t="n"/>
      <c r="B88" s="3">
        <f>B87+1</f>
        <v/>
      </c>
      <c r="C88" s="37">
        <f>EDATE(C87, 1)</f>
        <v/>
      </c>
      <c r="D88" s="3">
        <f>D87</f>
        <v/>
      </c>
    </row>
    <row r="89" ht="13" customHeight="1" s="53">
      <c r="A89" s="3" t="n"/>
      <c r="B89" s="3">
        <f>B88+1</f>
        <v/>
      </c>
      <c r="C89" s="37">
        <f>EDATE(C88, 1)</f>
        <v/>
      </c>
      <c r="D89" s="3">
        <f>D88</f>
        <v/>
      </c>
    </row>
    <row r="90" ht="13" customHeight="1" s="53">
      <c r="A90" s="3" t="n"/>
      <c r="B90" s="3">
        <f>B89+1</f>
        <v/>
      </c>
      <c r="C90" s="37">
        <f>EDATE(C89, 1)</f>
        <v/>
      </c>
      <c r="D90" s="3">
        <f>D89</f>
        <v/>
      </c>
    </row>
    <row r="91" ht="13" customHeight="1" s="53">
      <c r="A91" s="3" t="n"/>
      <c r="B91" s="3">
        <f>B90+1</f>
        <v/>
      </c>
      <c r="C91" s="37">
        <f>EDATE(C90, 1)</f>
        <v/>
      </c>
      <c r="D91" s="3">
        <f>D90</f>
        <v/>
      </c>
    </row>
    <row r="92" ht="13" customHeight="1" s="53">
      <c r="A92" s="3" t="n"/>
      <c r="B92" s="3">
        <f>B91+1</f>
        <v/>
      </c>
      <c r="C92" s="37">
        <f>EDATE(C91, 1)</f>
        <v/>
      </c>
      <c r="D92" s="3">
        <f>D91</f>
        <v/>
      </c>
    </row>
    <row r="93" ht="13" customHeight="1" s="53">
      <c r="A93" s="3" t="n"/>
      <c r="B93" s="3">
        <f>B92+1</f>
        <v/>
      </c>
      <c r="C93" s="37">
        <f>EDATE(C92, 1)</f>
        <v/>
      </c>
      <c r="D93" s="3">
        <f>D92</f>
        <v/>
      </c>
    </row>
    <row r="94" ht="13" customHeight="1" s="53">
      <c r="A94" s="3" t="n"/>
      <c r="B94" s="3">
        <f>B93+1</f>
        <v/>
      </c>
      <c r="C94" s="37">
        <f>EDATE(C93, 1)</f>
        <v/>
      </c>
      <c r="D94" s="3">
        <f>D93</f>
        <v/>
      </c>
    </row>
    <row r="95" ht="13" customHeight="1" s="53">
      <c r="A95" s="3" t="n"/>
      <c r="B95" s="3">
        <f>B94+1</f>
        <v/>
      </c>
      <c r="C95" s="37">
        <f>EDATE(C94, 1)</f>
        <v/>
      </c>
      <c r="D95" s="3">
        <f>D94</f>
        <v/>
      </c>
    </row>
    <row r="96" ht="13" customHeight="1" s="53">
      <c r="A96" s="3" t="n"/>
      <c r="B96" s="3">
        <f>B95+1</f>
        <v/>
      </c>
      <c r="C96" s="37">
        <f>EDATE(C95, 1)</f>
        <v/>
      </c>
      <c r="D96" s="3">
        <f>D95</f>
        <v/>
      </c>
    </row>
    <row r="97" ht="13" customHeight="1" s="53">
      <c r="A97" s="3" t="n"/>
      <c r="B97" s="3">
        <f>B96+1</f>
        <v/>
      </c>
      <c r="C97" s="37">
        <f>EDATE(C96, 1)</f>
        <v/>
      </c>
      <c r="D97" s="3">
        <f>D96</f>
        <v/>
      </c>
    </row>
    <row r="98" ht="13" customHeight="1" s="53">
      <c r="A98" s="3" t="n"/>
      <c r="B98" s="3">
        <f>B97+1</f>
        <v/>
      </c>
      <c r="C98" s="37">
        <f>EDATE(C97, 1)</f>
        <v/>
      </c>
      <c r="D98" s="3">
        <f>D97</f>
        <v/>
      </c>
    </row>
    <row r="99" ht="13" customHeight="1" s="53">
      <c r="A99" s="3" t="n"/>
      <c r="B99" s="3">
        <f>B98+1</f>
        <v/>
      </c>
      <c r="C99" s="37">
        <f>EDATE(C98, 1)</f>
        <v/>
      </c>
      <c r="D99" s="3">
        <f>D98</f>
        <v/>
      </c>
    </row>
    <row r="100" ht="13" customHeight="1" s="53">
      <c r="A100" s="3" t="n"/>
      <c r="B100" s="3">
        <f>B99+1</f>
        <v/>
      </c>
      <c r="C100" s="37">
        <f>EDATE(C99, 1)</f>
        <v/>
      </c>
      <c r="D100" s="3">
        <f>D99</f>
        <v/>
      </c>
    </row>
    <row r="101" ht="13" customHeight="1" s="53">
      <c r="A101" s="3" t="n"/>
      <c r="B101" s="3">
        <f>B100+1</f>
        <v/>
      </c>
      <c r="C101" s="37">
        <f>EDATE(C100, 1)</f>
        <v/>
      </c>
      <c r="D101" s="3">
        <f>D100</f>
        <v/>
      </c>
    </row>
    <row r="102" ht="13" customHeight="1" s="53">
      <c r="A102" s="3" t="n"/>
      <c r="B102" s="3">
        <f>B101+1</f>
        <v/>
      </c>
      <c r="C102" s="37">
        <f>EDATE(C101, 1)</f>
        <v/>
      </c>
      <c r="D102" s="3">
        <f>D101</f>
        <v/>
      </c>
    </row>
    <row r="103" ht="13" customHeight="1" s="53">
      <c r="A103" s="3" t="n"/>
      <c r="B103" s="3">
        <f>B102+1</f>
        <v/>
      </c>
      <c r="C103" s="37">
        <f>EDATE(C102, 1)</f>
        <v/>
      </c>
      <c r="D103" s="3">
        <f>D102</f>
        <v/>
      </c>
    </row>
    <row r="104" ht="13" customHeight="1" s="53">
      <c r="A104" s="3" t="n"/>
      <c r="B104" s="3">
        <f>B103+1</f>
        <v/>
      </c>
      <c r="C104" s="37">
        <f>EDATE(C103, 1)</f>
        <v/>
      </c>
      <c r="D104" s="3">
        <f>D103</f>
        <v/>
      </c>
    </row>
    <row r="105" ht="13" customHeight="1" s="53">
      <c r="A105" s="3" t="n"/>
      <c r="B105" s="3">
        <f>B104+1</f>
        <v/>
      </c>
      <c r="C105" s="37">
        <f>EDATE(C104, 1)</f>
        <v/>
      </c>
      <c r="D105" s="3">
        <f>D104</f>
        <v/>
      </c>
    </row>
    <row r="106" ht="13" customHeight="1" s="53">
      <c r="A106" s="3" t="n"/>
      <c r="B106" s="3">
        <f>B105+1</f>
        <v/>
      </c>
      <c r="C106" s="37">
        <f>EDATE(C105, 1)</f>
        <v/>
      </c>
      <c r="D106" s="3">
        <f>D105</f>
        <v/>
      </c>
    </row>
    <row r="107" ht="13" customHeight="1" s="53">
      <c r="A107" s="3" t="n"/>
      <c r="B107" s="3">
        <f>B106+1</f>
        <v/>
      </c>
      <c r="C107" s="37">
        <f>EDATE(C106, 1)</f>
        <v/>
      </c>
      <c r="D107" s="3">
        <f>D106</f>
        <v/>
      </c>
    </row>
    <row r="108" ht="13" customHeight="1" s="53">
      <c r="A108" s="3" t="n"/>
      <c r="B108" s="3">
        <f>B107+1</f>
        <v/>
      </c>
      <c r="C108" s="37">
        <f>EDATE(C107, 1)</f>
        <v/>
      </c>
      <c r="D108" s="3">
        <f>D107</f>
        <v/>
      </c>
    </row>
    <row r="109" ht="13" customHeight="1" s="53">
      <c r="A109" s="3" t="n"/>
      <c r="B109" s="3">
        <f>B108+1</f>
        <v/>
      </c>
      <c r="C109" s="37">
        <f>EDATE(C108, 1)</f>
        <v/>
      </c>
      <c r="D109" s="3">
        <f>D108</f>
        <v/>
      </c>
    </row>
    <row r="110" ht="13" customHeight="1" s="53">
      <c r="A110" s="3" t="n"/>
      <c r="B110" s="3">
        <f>B109+1</f>
        <v/>
      </c>
      <c r="C110" s="37">
        <f>EDATE(C109, 1)</f>
        <v/>
      </c>
      <c r="D110" s="3">
        <f>D109</f>
        <v/>
      </c>
    </row>
    <row r="111" ht="13" customHeight="1" s="53">
      <c r="A111" s="3" t="n"/>
      <c r="B111" s="3">
        <f>B110+1</f>
        <v/>
      </c>
      <c r="C111" s="37">
        <f>EDATE(C110, 1)</f>
        <v/>
      </c>
      <c r="D111" s="3">
        <f>D110</f>
        <v/>
      </c>
    </row>
    <row r="112" ht="13" customHeight="1" s="53">
      <c r="A112" s="3" t="n"/>
      <c r="B112" s="3">
        <f>B111+1</f>
        <v/>
      </c>
      <c r="C112" s="37">
        <f>EDATE(C111, 1)</f>
        <v/>
      </c>
      <c r="D112" s="3">
        <f>D111</f>
        <v/>
      </c>
    </row>
    <row r="113" ht="13" customHeight="1" s="53">
      <c r="A113" s="3" t="n"/>
      <c r="B113" s="3">
        <f>B112+1</f>
        <v/>
      </c>
      <c r="C113" s="37">
        <f>EDATE(C112, 1)</f>
        <v/>
      </c>
      <c r="D113" s="3">
        <f>D112</f>
        <v/>
      </c>
    </row>
    <row r="114" ht="13" customHeight="1" s="53">
      <c r="A114" s="3" t="n"/>
      <c r="B114" s="3">
        <f>B113+1</f>
        <v/>
      </c>
      <c r="C114" s="37">
        <f>EDATE(C113, 1)</f>
        <v/>
      </c>
      <c r="D114" s="3">
        <f>D113</f>
        <v/>
      </c>
    </row>
    <row r="115" ht="13" customHeight="1" s="53">
      <c r="A115" s="3" t="n"/>
      <c r="B115" s="3">
        <f>B114+1</f>
        <v/>
      </c>
      <c r="C115" s="37">
        <f>EDATE(C114, 1)</f>
        <v/>
      </c>
      <c r="D115" s="3">
        <f>D114</f>
        <v/>
      </c>
    </row>
    <row r="116" ht="13" customHeight="1" s="53">
      <c r="A116" s="3" t="n"/>
      <c r="B116" s="3">
        <f>B115+1</f>
        <v/>
      </c>
      <c r="C116" s="37">
        <f>EDATE(C115, 1)</f>
        <v/>
      </c>
      <c r="D116" s="3">
        <f>D115</f>
        <v/>
      </c>
    </row>
    <row r="117" ht="13" customHeight="1" s="53">
      <c r="A117" s="3" t="n"/>
      <c r="B117" s="3">
        <f>B116+1</f>
        <v/>
      </c>
      <c r="C117" s="37">
        <f>EDATE(C116, 1)</f>
        <v/>
      </c>
      <c r="D117" s="3">
        <f>D116</f>
        <v/>
      </c>
    </row>
    <row r="118" ht="13" customHeight="1" s="53">
      <c r="A118" s="3" t="n"/>
      <c r="B118" s="3">
        <f>B117+1</f>
        <v/>
      </c>
      <c r="C118" s="37">
        <f>EDATE(C117, 1)</f>
        <v/>
      </c>
      <c r="D118" s="3">
        <f>D117</f>
        <v/>
      </c>
    </row>
    <row r="119" ht="13" customHeight="1" s="53">
      <c r="A119" s="3" t="n"/>
      <c r="B119" s="3">
        <f>B118+1</f>
        <v/>
      </c>
      <c r="C119" s="37">
        <f>EDATE(C118, 1)</f>
        <v/>
      </c>
      <c r="D119" s="3">
        <f>D118</f>
        <v/>
      </c>
    </row>
    <row r="120" ht="13" customHeight="1" s="53">
      <c r="A120" s="3" t="n"/>
      <c r="B120" s="3">
        <f>B119+1</f>
        <v/>
      </c>
      <c r="C120" s="37">
        <f>EDATE(C119, 1)</f>
        <v/>
      </c>
      <c r="D120" s="3">
        <f>D119</f>
        <v/>
      </c>
    </row>
    <row r="121" ht="13" customHeight="1" s="53">
      <c r="A121" s="3" t="n"/>
      <c r="B121" s="3">
        <f>B120+1</f>
        <v/>
      </c>
      <c r="C121" s="37">
        <f>EDATE(C120, 1)</f>
        <v/>
      </c>
      <c r="D121" s="3">
        <f>D120</f>
        <v/>
      </c>
    </row>
    <row r="122" ht="13" customHeight="1" s="53">
      <c r="A122" s="3" t="n"/>
      <c r="B122" s="3">
        <f>B121+1</f>
        <v/>
      </c>
      <c r="C122" s="37">
        <f>EDATE(C121, 1)</f>
        <v/>
      </c>
      <c r="D122" s="3">
        <f>D121</f>
        <v/>
      </c>
    </row>
    <row r="123" ht="13" customHeight="1" s="53">
      <c r="A123" s="3" t="n"/>
      <c r="B123" s="3">
        <f>B122+1</f>
        <v/>
      </c>
      <c r="C123" s="37">
        <f>EDATE(C122, 1)</f>
        <v/>
      </c>
      <c r="D123" s="3">
        <f>D122</f>
        <v/>
      </c>
    </row>
    <row r="124" ht="13" customHeight="1" s="53">
      <c r="A124" s="3" t="n"/>
      <c r="B124" s="3">
        <f>B123+1</f>
        <v/>
      </c>
      <c r="C124" s="37">
        <f>EDATE(C123, 1)</f>
        <v/>
      </c>
      <c r="D124" s="3">
        <f>D123</f>
        <v/>
      </c>
    </row>
    <row r="125" ht="13" customHeight="1" s="53">
      <c r="A125" s="3" t="n"/>
      <c r="B125" s="3">
        <f>B124+1</f>
        <v/>
      </c>
      <c r="C125" s="37">
        <f>EDATE(C124, 1)</f>
        <v/>
      </c>
      <c r="D125" s="3">
        <f>D124</f>
        <v/>
      </c>
    </row>
    <row r="126" ht="13" customHeight="1" s="53">
      <c r="A126" s="3" t="n"/>
      <c r="B126" s="3">
        <f>B125+1</f>
        <v/>
      </c>
      <c r="C126" s="37">
        <f>EDATE(C125, 1)</f>
        <v/>
      </c>
      <c r="D126" s="3">
        <f>D125</f>
        <v/>
      </c>
    </row>
    <row r="127" ht="13" customHeight="1" s="53">
      <c r="A127" s="3" t="n"/>
      <c r="B127" s="3">
        <f>B126+1</f>
        <v/>
      </c>
      <c r="C127" s="37">
        <f>EDATE(C126, 1)</f>
        <v/>
      </c>
      <c r="D127" s="3">
        <f>D126</f>
        <v/>
      </c>
    </row>
    <row r="128" ht="13" customHeight="1" s="53">
      <c r="A128" s="3" t="n"/>
      <c r="B128" s="3">
        <f>B127+1</f>
        <v/>
      </c>
      <c r="C128" s="37">
        <f>EDATE(C127, 1)</f>
        <v/>
      </c>
      <c r="D128" s="3">
        <f>D127</f>
        <v/>
      </c>
    </row>
    <row r="129" ht="13" customHeight="1" s="53">
      <c r="A129" s="3" t="n"/>
      <c r="B129" s="3">
        <f>B128+1</f>
        <v/>
      </c>
      <c r="C129" s="37">
        <f>EDATE(C128, 1)</f>
        <v/>
      </c>
      <c r="D129" s="3">
        <f>D128</f>
        <v/>
      </c>
    </row>
    <row r="130" ht="13" customHeight="1" s="53">
      <c r="A130" s="3" t="n"/>
      <c r="B130" s="3">
        <f>B129+1</f>
        <v/>
      </c>
      <c r="C130" s="37">
        <f>EDATE(C129, 1)</f>
        <v/>
      </c>
      <c r="D130" s="3">
        <f>D129</f>
        <v/>
      </c>
    </row>
    <row r="131" ht="13" customHeight="1" s="53">
      <c r="A131" s="3" t="n"/>
      <c r="B131" s="3">
        <f>B130+1</f>
        <v/>
      </c>
      <c r="C131" s="37">
        <f>EDATE(C130, 1)</f>
        <v/>
      </c>
      <c r="D131" s="3">
        <f>D130</f>
        <v/>
      </c>
    </row>
    <row r="132" ht="13" customHeight="1" s="53">
      <c r="A132" s="3" t="n"/>
      <c r="B132" s="3">
        <f>B131+1</f>
        <v/>
      </c>
      <c r="C132" s="37">
        <f>EDATE(C131, 1)</f>
        <v/>
      </c>
      <c r="D132" s="3">
        <f>D131</f>
        <v/>
      </c>
    </row>
    <row r="133" ht="13" customHeight="1" s="53">
      <c r="A133" s="3" t="n"/>
      <c r="B133" s="3">
        <f>B132+1</f>
        <v/>
      </c>
      <c r="C133" s="37">
        <f>EDATE(C132, 1)</f>
        <v/>
      </c>
      <c r="D133" s="3">
        <f>D132</f>
        <v/>
      </c>
    </row>
    <row r="134" ht="13" customHeight="1" s="53">
      <c r="A134" s="3" t="n"/>
      <c r="B134" s="3">
        <f>B133+1</f>
        <v/>
      </c>
      <c r="C134" s="37">
        <f>EDATE(C133, 1)</f>
        <v/>
      </c>
      <c r="D134" s="3">
        <f>D133</f>
        <v/>
      </c>
    </row>
    <row r="135" ht="13" customHeight="1" s="53">
      <c r="A135" s="3" t="n"/>
      <c r="B135" s="3">
        <f>B134+1</f>
        <v/>
      </c>
      <c r="C135" s="37">
        <f>EDATE(C134, 1)</f>
        <v/>
      </c>
      <c r="D135" s="3">
        <f>D134</f>
        <v/>
      </c>
    </row>
    <row r="136" ht="13" customHeight="1" s="53">
      <c r="A136" s="3" t="n"/>
      <c r="B136" s="3">
        <f>B135+1</f>
        <v/>
      </c>
      <c r="C136" s="37">
        <f>EDATE(C135, 1)</f>
        <v/>
      </c>
      <c r="D136" s="3">
        <f>D135</f>
        <v/>
      </c>
    </row>
    <row r="137" ht="13" customHeight="1" s="53">
      <c r="A137" s="3" t="n"/>
      <c r="B137" s="3">
        <f>B136+1</f>
        <v/>
      </c>
      <c r="C137" s="37">
        <f>EDATE(C136, 1)</f>
        <v/>
      </c>
      <c r="D137" s="3">
        <f>D136</f>
        <v/>
      </c>
    </row>
    <row r="138" ht="13" customHeight="1" s="53">
      <c r="A138" s="3" t="n"/>
      <c r="B138" s="3">
        <f>B137+1</f>
        <v/>
      </c>
      <c r="C138" s="37">
        <f>EDATE(C137, 1)</f>
        <v/>
      </c>
      <c r="D138" s="3">
        <f>D137</f>
        <v/>
      </c>
    </row>
    <row r="139" ht="13" customHeight="1" s="53">
      <c r="A139" s="3" t="n"/>
      <c r="B139" s="3">
        <f>B138+1</f>
        <v/>
      </c>
      <c r="C139" s="37">
        <f>EDATE(C138, 1)</f>
        <v/>
      </c>
      <c r="D139" s="3">
        <f>D138</f>
        <v/>
      </c>
    </row>
    <row r="140" ht="13" customHeight="1" s="53">
      <c r="A140" s="3" t="n"/>
      <c r="B140" s="3">
        <f>B139+1</f>
        <v/>
      </c>
      <c r="C140" s="37">
        <f>EDATE(C139, 1)</f>
        <v/>
      </c>
      <c r="D140" s="3">
        <f>D139</f>
        <v/>
      </c>
    </row>
    <row r="141" ht="13" customHeight="1" s="53">
      <c r="A141" s="3" t="n"/>
      <c r="B141" s="3">
        <f>B140+1</f>
        <v/>
      </c>
      <c r="C141" s="37">
        <f>EDATE(C140, 1)</f>
        <v/>
      </c>
      <c r="D141" s="3">
        <f>D140</f>
        <v/>
      </c>
    </row>
    <row r="142" ht="13" customHeight="1" s="53">
      <c r="A142" s="3" t="n"/>
      <c r="B142" s="3">
        <f>B141+1</f>
        <v/>
      </c>
      <c r="C142" s="37">
        <f>EDATE(C141, 1)</f>
        <v/>
      </c>
      <c r="D142" s="3">
        <f>D141</f>
        <v/>
      </c>
    </row>
    <row r="143" ht="13" customHeight="1" s="53">
      <c r="A143" s="3" t="n"/>
      <c r="B143" s="3">
        <f>B142+1</f>
        <v/>
      </c>
      <c r="C143" s="37">
        <f>EDATE(C142, 1)</f>
        <v/>
      </c>
      <c r="D143" s="3">
        <f>D142</f>
        <v/>
      </c>
    </row>
    <row r="144" ht="13" customHeight="1" s="53">
      <c r="A144" s="3" t="n"/>
      <c r="B144" s="3">
        <f>B143+1</f>
        <v/>
      </c>
      <c r="C144" s="37">
        <f>EDATE(C143, 1)</f>
        <v/>
      </c>
      <c r="D144" s="3">
        <f>D143</f>
        <v/>
      </c>
    </row>
    <row r="145" ht="13" customHeight="1" s="53">
      <c r="A145" s="3" t="n"/>
      <c r="B145" s="3">
        <f>B144+1</f>
        <v/>
      </c>
      <c r="C145" s="37">
        <f>EDATE(C144, 1)</f>
        <v/>
      </c>
      <c r="D145" s="3">
        <f>D144</f>
        <v/>
      </c>
    </row>
    <row r="146" ht="13" customHeight="1" s="53">
      <c r="A146" s="3" t="n"/>
      <c r="B146" s="3">
        <f>B145+1</f>
        <v/>
      </c>
      <c r="C146" s="37">
        <f>EDATE(C145, 1)</f>
        <v/>
      </c>
      <c r="D146" s="3">
        <f>D145</f>
        <v/>
      </c>
    </row>
    <row r="147" ht="13" customHeight="1" s="53">
      <c r="A147" s="3" t="n"/>
      <c r="B147" s="3">
        <f>B146+1</f>
        <v/>
      </c>
      <c r="C147" s="37">
        <f>EDATE(C146, 1)</f>
        <v/>
      </c>
      <c r="D147" s="3">
        <f>D146</f>
        <v/>
      </c>
    </row>
    <row r="148" ht="13" customHeight="1" s="53">
      <c r="A148" s="3" t="n"/>
      <c r="B148" s="3">
        <f>B147+1</f>
        <v/>
      </c>
      <c r="C148" s="37">
        <f>EDATE(C147, 1)</f>
        <v/>
      </c>
      <c r="D148" s="3">
        <f>D147</f>
        <v/>
      </c>
    </row>
    <row r="149" ht="13" customHeight="1" s="53">
      <c r="A149" s="3" t="n"/>
      <c r="B149" s="3">
        <f>B148+1</f>
        <v/>
      </c>
      <c r="C149" s="37">
        <f>EDATE(C148, 1)</f>
        <v/>
      </c>
      <c r="D149" s="3">
        <f>D148</f>
        <v/>
      </c>
    </row>
    <row r="150" ht="13" customHeight="1" s="53">
      <c r="A150" s="3" t="n"/>
      <c r="B150" s="3">
        <f>B149+1</f>
        <v/>
      </c>
      <c r="C150" s="37">
        <f>EDATE(C149, 1)</f>
        <v/>
      </c>
      <c r="D150" s="3">
        <f>D149</f>
        <v/>
      </c>
    </row>
    <row r="151" ht="13" customHeight="1" s="53">
      <c r="A151" s="3" t="n"/>
      <c r="B151" s="3">
        <f>B150+1</f>
        <v/>
      </c>
      <c r="C151" s="37">
        <f>EDATE(C150, 1)</f>
        <v/>
      </c>
      <c r="D151" s="3">
        <f>D150</f>
        <v/>
      </c>
    </row>
    <row r="152" ht="13" customHeight="1" s="53">
      <c r="A152" s="3" t="n"/>
      <c r="B152" s="3">
        <f>B151+1</f>
        <v/>
      </c>
      <c r="C152" s="37">
        <f>EDATE(C151, 1)</f>
        <v/>
      </c>
      <c r="D152" s="3">
        <f>D151</f>
        <v/>
      </c>
    </row>
    <row r="153" ht="13" customHeight="1" s="53">
      <c r="A153" s="3" t="n"/>
      <c r="B153" s="3">
        <f>B152+1</f>
        <v/>
      </c>
      <c r="C153" s="37">
        <f>EDATE(C152, 1)</f>
        <v/>
      </c>
      <c r="D153" s="3">
        <f>D152</f>
        <v/>
      </c>
    </row>
    <row r="154" ht="13" customHeight="1" s="53">
      <c r="A154" s="3" t="n"/>
      <c r="B154" s="3">
        <f>B153+1</f>
        <v/>
      </c>
      <c r="C154" s="37">
        <f>EDATE(C153, 1)</f>
        <v/>
      </c>
      <c r="D154" s="3">
        <f>D153</f>
        <v/>
      </c>
    </row>
    <row r="155" ht="13" customHeight="1" s="53">
      <c r="A155" s="3" t="n"/>
      <c r="B155" s="3">
        <f>B154+1</f>
        <v/>
      </c>
      <c r="C155" s="37">
        <f>EDATE(C154, 1)</f>
        <v/>
      </c>
      <c r="D155" s="3">
        <f>D154</f>
        <v/>
      </c>
    </row>
    <row r="156" ht="13" customHeight="1" s="53">
      <c r="A156" s="3" t="n"/>
      <c r="B156" s="3">
        <f>B155+1</f>
        <v/>
      </c>
      <c r="C156" s="37">
        <f>EDATE(C155, 1)</f>
        <v/>
      </c>
      <c r="D156" s="3">
        <f>D155</f>
        <v/>
      </c>
    </row>
    <row r="157" ht="13" customHeight="1" s="53">
      <c r="A157" s="3" t="n"/>
      <c r="B157" s="3">
        <f>B156+1</f>
        <v/>
      </c>
      <c r="C157" s="37">
        <f>EDATE(C156, 1)</f>
        <v/>
      </c>
      <c r="D157" s="3">
        <f>D156</f>
        <v/>
      </c>
    </row>
    <row r="158" ht="13" customHeight="1" s="53">
      <c r="A158" s="3" t="n"/>
      <c r="B158" s="3">
        <f>B157+1</f>
        <v/>
      </c>
      <c r="C158" s="37">
        <f>EDATE(C157, 1)</f>
        <v/>
      </c>
      <c r="D158" s="3">
        <f>D157</f>
        <v/>
      </c>
    </row>
    <row r="159" ht="13" customHeight="1" s="53">
      <c r="A159" s="3" t="n"/>
      <c r="B159" s="3">
        <f>B158+1</f>
        <v/>
      </c>
      <c r="C159" s="37">
        <f>EDATE(C158, 1)</f>
        <v/>
      </c>
      <c r="D159" s="3">
        <f>D158</f>
        <v/>
      </c>
    </row>
    <row r="160" ht="13" customHeight="1" s="53">
      <c r="A160" s="3" t="n"/>
      <c r="B160" s="3">
        <f>B159+1</f>
        <v/>
      </c>
      <c r="C160" s="37">
        <f>EDATE(C159, 1)</f>
        <v/>
      </c>
      <c r="D160" s="3">
        <f>D159</f>
        <v/>
      </c>
    </row>
    <row r="161" ht="13" customHeight="1" s="53">
      <c r="A161" s="3" t="n"/>
      <c r="B161" s="3">
        <f>B160+1</f>
        <v/>
      </c>
      <c r="C161" s="37">
        <f>EDATE(C160, 1)</f>
        <v/>
      </c>
      <c r="D161" s="3">
        <f>D160</f>
        <v/>
      </c>
    </row>
    <row r="162" ht="13" customHeight="1" s="53">
      <c r="A162" s="3" t="n"/>
      <c r="B162" s="3">
        <f>B161+1</f>
        <v/>
      </c>
      <c r="C162" s="37">
        <f>EDATE(C161, 1)</f>
        <v/>
      </c>
      <c r="D162" s="3">
        <f>D161</f>
        <v/>
      </c>
    </row>
    <row r="163" ht="13" customHeight="1" s="53">
      <c r="A163" s="3" t="n"/>
      <c r="B163" s="3">
        <f>B162+1</f>
        <v/>
      </c>
      <c r="C163" s="37">
        <f>EDATE(C162, 1)</f>
        <v/>
      </c>
      <c r="D163" s="3">
        <f>D162</f>
        <v/>
      </c>
    </row>
    <row r="164" ht="13" customHeight="1" s="53">
      <c r="A164" s="3" t="n"/>
      <c r="B164" s="3">
        <f>B163+1</f>
        <v/>
      </c>
      <c r="C164" s="37">
        <f>EDATE(C163, 1)</f>
        <v/>
      </c>
      <c r="D164" s="3">
        <f>D163</f>
        <v/>
      </c>
    </row>
    <row r="165" ht="13" customHeight="1" s="53">
      <c r="A165" s="3" t="n"/>
      <c r="B165" s="3">
        <f>B164+1</f>
        <v/>
      </c>
      <c r="C165" s="37">
        <f>EDATE(C164, 1)</f>
        <v/>
      </c>
      <c r="D165" s="3">
        <f>D164</f>
        <v/>
      </c>
    </row>
    <row r="166" ht="13" customHeight="1" s="53">
      <c r="A166" s="3" t="n"/>
      <c r="B166" s="3">
        <f>B165+1</f>
        <v/>
      </c>
      <c r="C166" s="37">
        <f>EDATE(C165, 1)</f>
        <v/>
      </c>
      <c r="D166" s="3">
        <f>D165</f>
        <v/>
      </c>
    </row>
    <row r="167" ht="13" customHeight="1" s="53">
      <c r="A167" s="3" t="n"/>
      <c r="B167" s="3">
        <f>B166+1</f>
        <v/>
      </c>
      <c r="C167" s="37">
        <f>EDATE(C166, 1)</f>
        <v/>
      </c>
      <c r="D167" s="3">
        <f>D166</f>
        <v/>
      </c>
    </row>
    <row r="168" ht="13" customHeight="1" s="53">
      <c r="A168" s="3" t="n"/>
      <c r="B168" s="3">
        <f>B167+1</f>
        <v/>
      </c>
      <c r="C168" s="37">
        <f>EDATE(C167, 1)</f>
        <v/>
      </c>
      <c r="D168" s="3">
        <f>D167</f>
        <v/>
      </c>
    </row>
    <row r="169" ht="13" customHeight="1" s="53">
      <c r="A169" s="3" t="n"/>
      <c r="B169" s="3">
        <f>B168+1</f>
        <v/>
      </c>
      <c r="C169" s="37">
        <f>EDATE(C168, 1)</f>
        <v/>
      </c>
      <c r="D169" s="3">
        <f>D168</f>
        <v/>
      </c>
    </row>
    <row r="170" ht="13" customHeight="1" s="53">
      <c r="A170" s="3" t="n"/>
      <c r="B170" s="3">
        <f>B169+1</f>
        <v/>
      </c>
      <c r="C170" s="37">
        <f>EDATE(C169, 1)</f>
        <v/>
      </c>
      <c r="D170" s="3">
        <f>D169</f>
        <v/>
      </c>
    </row>
    <row r="171" ht="13" customHeight="1" s="53">
      <c r="A171" s="3" t="n"/>
      <c r="B171" s="3">
        <f>B170+1</f>
        <v/>
      </c>
      <c r="C171" s="37">
        <f>EDATE(C170, 1)</f>
        <v/>
      </c>
      <c r="D171" s="3">
        <f>D170</f>
        <v/>
      </c>
    </row>
    <row r="172" ht="13" customHeight="1" s="53">
      <c r="A172" s="3" t="n"/>
      <c r="B172" s="3">
        <f>B171+1</f>
        <v/>
      </c>
      <c r="C172" s="37">
        <f>EDATE(C171, 1)</f>
        <v/>
      </c>
      <c r="D172" s="3">
        <f>D171</f>
        <v/>
      </c>
    </row>
    <row r="173" ht="13" customHeight="1" s="53">
      <c r="A173" s="3" t="n"/>
      <c r="B173" s="3">
        <f>B172+1</f>
        <v/>
      </c>
      <c r="C173" s="37">
        <f>EDATE(C172, 1)</f>
        <v/>
      </c>
      <c r="D173" s="3">
        <f>D172</f>
        <v/>
      </c>
    </row>
    <row r="174" ht="13" customHeight="1" s="53">
      <c r="A174" s="3" t="n"/>
      <c r="B174" s="3">
        <f>B173+1</f>
        <v/>
      </c>
      <c r="C174" s="37">
        <f>EDATE(C173, 1)</f>
        <v/>
      </c>
      <c r="D174" s="3">
        <f>D173</f>
        <v/>
      </c>
    </row>
    <row r="175" ht="13" customHeight="1" s="53">
      <c r="A175" s="3" t="n"/>
      <c r="B175" s="3">
        <f>B174+1</f>
        <v/>
      </c>
      <c r="C175" s="37">
        <f>EDATE(C174, 1)</f>
        <v/>
      </c>
      <c r="D175" s="3">
        <f>D174</f>
        <v/>
      </c>
    </row>
    <row r="176" ht="13" customHeight="1" s="53">
      <c r="A176" s="3" t="n"/>
      <c r="B176" s="3">
        <f>B175+1</f>
        <v/>
      </c>
      <c r="C176" s="37">
        <f>EDATE(C175, 1)</f>
        <v/>
      </c>
      <c r="D176" s="3">
        <f>D175</f>
        <v/>
      </c>
    </row>
    <row r="177" ht="13" customHeight="1" s="53">
      <c r="A177" s="3" t="n"/>
      <c r="B177" s="3">
        <f>B176+1</f>
        <v/>
      </c>
      <c r="C177" s="37">
        <f>EDATE(C176, 1)</f>
        <v/>
      </c>
      <c r="D177" s="3">
        <f>D176</f>
        <v/>
      </c>
    </row>
    <row r="178" ht="13" customHeight="1" s="53">
      <c r="A178" s="3" t="n"/>
      <c r="B178" s="3">
        <f>B177+1</f>
        <v/>
      </c>
      <c r="C178" s="37">
        <f>EDATE(C177, 1)</f>
        <v/>
      </c>
      <c r="D178" s="3">
        <f>D177</f>
        <v/>
      </c>
    </row>
    <row r="179" ht="13" customHeight="1" s="53">
      <c r="A179" s="3" t="n"/>
      <c r="B179" s="3">
        <f>B178+1</f>
        <v/>
      </c>
      <c r="C179" s="37">
        <f>EDATE(C178, 1)</f>
        <v/>
      </c>
      <c r="D179" s="3">
        <f>D178</f>
        <v/>
      </c>
    </row>
    <row r="180" ht="13" customHeight="1" s="53">
      <c r="A180" s="3" t="n"/>
      <c r="B180" s="3">
        <f>B179+1</f>
        <v/>
      </c>
      <c r="C180" s="37">
        <f>EDATE(C179, 1)</f>
        <v/>
      </c>
      <c r="D180" s="3">
        <f>D179</f>
        <v/>
      </c>
    </row>
    <row r="181" ht="13" customHeight="1" s="53">
      <c r="A181" s="3" t="n"/>
      <c r="B181" s="3">
        <f>B180+1</f>
        <v/>
      </c>
      <c r="C181" s="37">
        <f>EDATE(C180, 1)</f>
        <v/>
      </c>
      <c r="D181" s="3">
        <f>D180</f>
        <v/>
      </c>
    </row>
    <row r="182" ht="13" customHeight="1" s="53">
      <c r="A182" s="3" t="n"/>
      <c r="B182" s="3">
        <f>B181+1</f>
        <v/>
      </c>
      <c r="C182" s="37">
        <f>EDATE(C181, 1)</f>
        <v/>
      </c>
      <c r="D182" s="3">
        <f>D181</f>
        <v/>
      </c>
    </row>
    <row r="183" ht="13" customHeight="1" s="53">
      <c r="A183" s="3" t="n"/>
      <c r="B183" s="3">
        <f>B182+1</f>
        <v/>
      </c>
      <c r="C183" s="37">
        <f>EDATE(C182, 1)</f>
        <v/>
      </c>
      <c r="D183" s="3">
        <f>D182</f>
        <v/>
      </c>
    </row>
    <row r="184" ht="13" customHeight="1" s="53">
      <c r="A184" s="3" t="n"/>
      <c r="B184" s="3">
        <f>B183+1</f>
        <v/>
      </c>
      <c r="C184" s="37">
        <f>EDATE(C183, 1)</f>
        <v/>
      </c>
      <c r="D184" s="3">
        <f>D183</f>
        <v/>
      </c>
    </row>
    <row r="185" ht="13" customHeight="1" s="53">
      <c r="A185" s="3" t="n"/>
      <c r="B185" s="3">
        <f>B184+1</f>
        <v/>
      </c>
      <c r="C185" s="37">
        <f>EDATE(C184, 1)</f>
        <v/>
      </c>
      <c r="D185" s="3">
        <f>D184</f>
        <v/>
      </c>
    </row>
    <row r="186" ht="13" customHeight="1" s="53">
      <c r="A186" s="3" t="n"/>
      <c r="B186" s="3">
        <f>B185+1</f>
        <v/>
      </c>
      <c r="C186" s="37">
        <f>EDATE(C185, 1)</f>
        <v/>
      </c>
      <c r="D186" s="3">
        <f>D185</f>
        <v/>
      </c>
    </row>
    <row r="187" ht="13" customHeight="1" s="53">
      <c r="A187" s="3" t="n"/>
      <c r="B187" s="3">
        <f>B186+1</f>
        <v/>
      </c>
      <c r="C187" s="37">
        <f>EDATE(C186, 1)</f>
        <v/>
      </c>
      <c r="D187" s="3">
        <f>D186</f>
        <v/>
      </c>
    </row>
    <row r="188" ht="13" customHeight="1" s="53">
      <c r="A188" s="3" t="n"/>
      <c r="B188" s="3">
        <f>B187+1</f>
        <v/>
      </c>
      <c r="C188" s="37">
        <f>EDATE(C187, 1)</f>
        <v/>
      </c>
      <c r="D188" s="3">
        <f>D187</f>
        <v/>
      </c>
    </row>
    <row r="189" ht="13" customHeight="1" s="53">
      <c r="A189" s="3" t="n"/>
      <c r="B189" s="3">
        <f>B188+1</f>
        <v/>
      </c>
      <c r="C189" s="37">
        <f>EDATE(C188, 1)</f>
        <v/>
      </c>
      <c r="D189" s="3">
        <f>D188</f>
        <v/>
      </c>
    </row>
    <row r="190" ht="13" customHeight="1" s="53">
      <c r="A190" s="3" t="n"/>
      <c r="B190" s="3">
        <f>B189+1</f>
        <v/>
      </c>
      <c r="C190" s="37">
        <f>EDATE(C189, 1)</f>
        <v/>
      </c>
      <c r="D190" s="3">
        <f>D189</f>
        <v/>
      </c>
    </row>
    <row r="191" ht="13" customHeight="1" s="53">
      <c r="A191" s="3" t="n"/>
      <c r="B191" s="3">
        <f>B190+1</f>
        <v/>
      </c>
      <c r="C191" s="37">
        <f>EDATE(C190, 1)</f>
        <v/>
      </c>
      <c r="D191" s="3">
        <f>D190</f>
        <v/>
      </c>
    </row>
    <row r="192" ht="13" customHeight="1" s="53">
      <c r="A192" s="3" t="n"/>
      <c r="B192" s="3">
        <f>B191+1</f>
        <v/>
      </c>
      <c r="C192" s="37">
        <f>EDATE(C191, 1)</f>
        <v/>
      </c>
      <c r="D192" s="3">
        <f>D191</f>
        <v/>
      </c>
    </row>
    <row r="193" ht="13" customHeight="1" s="53">
      <c r="A193" s="3" t="n"/>
      <c r="B193" s="3">
        <f>B192+1</f>
        <v/>
      </c>
      <c r="C193" s="37">
        <f>EDATE(C192, 1)</f>
        <v/>
      </c>
      <c r="D193" s="3">
        <f>D192</f>
        <v/>
      </c>
    </row>
    <row r="194" ht="13" customHeight="1" s="53">
      <c r="A194" s="3" t="n"/>
      <c r="B194" s="3">
        <f>B193+1</f>
        <v/>
      </c>
      <c r="C194" s="37">
        <f>EDATE(C193, 1)</f>
        <v/>
      </c>
      <c r="D194" s="3">
        <f>D193</f>
        <v/>
      </c>
    </row>
    <row r="195" ht="13" customHeight="1" s="53">
      <c r="A195" s="3" t="n"/>
      <c r="B195" s="3">
        <f>B194+1</f>
        <v/>
      </c>
      <c r="C195" s="37">
        <f>EDATE(C194, 1)</f>
        <v/>
      </c>
      <c r="D195" s="3">
        <f>D194</f>
        <v/>
      </c>
    </row>
    <row r="196" ht="13" customHeight="1" s="53">
      <c r="A196" s="3" t="n"/>
      <c r="B196" s="3">
        <f>B195+1</f>
        <v/>
      </c>
      <c r="C196" s="37">
        <f>EDATE(C195, 1)</f>
        <v/>
      </c>
      <c r="D196" s="3">
        <f>D195</f>
        <v/>
      </c>
    </row>
    <row r="197" ht="13" customHeight="1" s="53">
      <c r="A197" s="3" t="n"/>
      <c r="B197" s="3">
        <f>B196+1</f>
        <v/>
      </c>
      <c r="C197" s="37">
        <f>EDATE(C196, 1)</f>
        <v/>
      </c>
      <c r="D197" s="3">
        <f>D196</f>
        <v/>
      </c>
    </row>
    <row r="198" ht="13" customHeight="1" s="53">
      <c r="A198" s="3" t="n"/>
      <c r="B198" s="3">
        <f>B197+1</f>
        <v/>
      </c>
      <c r="C198" s="37">
        <f>EDATE(C197, 1)</f>
        <v/>
      </c>
      <c r="D198" s="3">
        <f>D197</f>
        <v/>
      </c>
    </row>
    <row r="199" ht="13" customHeight="1" s="53">
      <c r="A199" s="3" t="n"/>
      <c r="B199" s="3">
        <f>B198+1</f>
        <v/>
      </c>
      <c r="C199" s="37">
        <f>EDATE(C198, 1)</f>
        <v/>
      </c>
      <c r="D199" s="3">
        <f>D198</f>
        <v/>
      </c>
    </row>
    <row r="200" ht="13" customHeight="1" s="53">
      <c r="A200" s="3" t="n"/>
      <c r="B200" s="3">
        <f>B199+1</f>
        <v/>
      </c>
      <c r="C200" s="37">
        <f>EDATE(C199, 1)</f>
        <v/>
      </c>
      <c r="D200" s="3">
        <f>D199</f>
        <v/>
      </c>
    </row>
    <row r="201" ht="13" customHeight="1" s="53">
      <c r="A201" s="3" t="n"/>
      <c r="B201" s="3">
        <f>B200+1</f>
        <v/>
      </c>
      <c r="C201" s="37">
        <f>EDATE(C200, 1)</f>
        <v/>
      </c>
      <c r="D201" s="3">
        <f>D200</f>
        <v/>
      </c>
    </row>
    <row r="202" ht="13" customHeight="1" s="53">
      <c r="A202" s="3" t="n"/>
      <c r="B202" s="3">
        <f>B201+1</f>
        <v/>
      </c>
      <c r="C202" s="37">
        <f>EDATE(C201, 1)</f>
        <v/>
      </c>
      <c r="D202" s="3">
        <f>D201</f>
        <v/>
      </c>
    </row>
    <row r="203" ht="13" customHeight="1" s="53">
      <c r="A203" s="3" t="n"/>
      <c r="B203" s="3">
        <f>B202+1</f>
        <v/>
      </c>
      <c r="C203" s="37">
        <f>EDATE(C202, 1)</f>
        <v/>
      </c>
      <c r="D203" s="3">
        <f>D202</f>
        <v/>
      </c>
    </row>
    <row r="204" ht="13" customHeight="1" s="53">
      <c r="A204" s="3" t="n"/>
      <c r="B204" s="3">
        <f>B203+1</f>
        <v/>
      </c>
      <c r="C204" s="37">
        <f>EDATE(C203, 1)</f>
        <v/>
      </c>
      <c r="D204" s="3">
        <f>D203</f>
        <v/>
      </c>
    </row>
    <row r="205" ht="13" customHeight="1" s="53">
      <c r="A205" s="3" t="n"/>
      <c r="B205" s="3">
        <f>B204+1</f>
        <v/>
      </c>
      <c r="C205" s="37">
        <f>EDATE(C204, 1)</f>
        <v/>
      </c>
      <c r="D205" s="3">
        <f>D204</f>
        <v/>
      </c>
    </row>
    <row r="206" ht="13" customHeight="1" s="53">
      <c r="A206" s="3" t="n"/>
      <c r="B206" s="3">
        <f>B205+1</f>
        <v/>
      </c>
      <c r="C206" s="37">
        <f>EDATE(C205, 1)</f>
        <v/>
      </c>
      <c r="D206" s="3">
        <f>D205</f>
        <v/>
      </c>
    </row>
    <row r="207" ht="13" customHeight="1" s="53">
      <c r="A207" s="3" t="n"/>
      <c r="B207" s="3">
        <f>B206+1</f>
        <v/>
      </c>
      <c r="C207" s="37">
        <f>EDATE(C206, 1)</f>
        <v/>
      </c>
      <c r="D207" s="3">
        <f>D206</f>
        <v/>
      </c>
    </row>
    <row r="208" ht="13" customHeight="1" s="53">
      <c r="A208" s="3" t="n"/>
      <c r="B208" s="3">
        <f>B207+1</f>
        <v/>
      </c>
      <c r="C208" s="37">
        <f>EDATE(C207, 1)</f>
        <v/>
      </c>
      <c r="D208" s="3">
        <f>D207</f>
        <v/>
      </c>
    </row>
    <row r="209" ht="13" customHeight="1" s="53">
      <c r="A209" s="3" t="n"/>
      <c r="B209" s="3">
        <f>B208+1</f>
        <v/>
      </c>
      <c r="C209" s="37">
        <f>EDATE(C208, 1)</f>
        <v/>
      </c>
      <c r="D209" s="3">
        <f>D208</f>
        <v/>
      </c>
    </row>
    <row r="210" ht="13" customHeight="1" s="53">
      <c r="A210" s="3" t="n"/>
      <c r="B210" s="3">
        <f>B209+1</f>
        <v/>
      </c>
      <c r="C210" s="37">
        <f>EDATE(C209, 1)</f>
        <v/>
      </c>
      <c r="D210" s="3">
        <f>D209</f>
        <v/>
      </c>
    </row>
    <row r="211" ht="13" customHeight="1" s="53">
      <c r="A211" s="3" t="n"/>
      <c r="B211" s="3">
        <f>B210+1</f>
        <v/>
      </c>
      <c r="C211" s="37">
        <f>EDATE(C210, 1)</f>
        <v/>
      </c>
      <c r="D211" s="3">
        <f>D210</f>
        <v/>
      </c>
    </row>
    <row r="212" ht="13" customHeight="1" s="53">
      <c r="A212" s="3" t="n"/>
      <c r="B212" s="3">
        <f>B211+1</f>
        <v/>
      </c>
      <c r="C212" s="37">
        <f>EDATE(C211, 1)</f>
        <v/>
      </c>
      <c r="D212" s="3">
        <f>D211</f>
        <v/>
      </c>
    </row>
    <row r="213" ht="13" customHeight="1" s="53">
      <c r="A213" s="3" t="n"/>
      <c r="B213" s="3">
        <f>B212+1</f>
        <v/>
      </c>
      <c r="C213" s="37">
        <f>EDATE(C212, 1)</f>
        <v/>
      </c>
      <c r="D213" s="3">
        <f>D212</f>
        <v/>
      </c>
    </row>
    <row r="214" ht="13" customHeight="1" s="53">
      <c r="A214" s="3" t="n"/>
      <c r="B214" s="3">
        <f>B213+1</f>
        <v/>
      </c>
      <c r="C214" s="37">
        <f>EDATE(C213, 1)</f>
        <v/>
      </c>
      <c r="D214" s="3">
        <f>D213</f>
        <v/>
      </c>
    </row>
    <row r="215" ht="13" customHeight="1" s="53">
      <c r="A215" s="3" t="n"/>
      <c r="B215" s="3">
        <f>B214+1</f>
        <v/>
      </c>
      <c r="C215" s="37">
        <f>EDATE(C214, 1)</f>
        <v/>
      </c>
      <c r="D215" s="3">
        <f>D214</f>
        <v/>
      </c>
    </row>
    <row r="216" ht="13" customHeight="1" s="53">
      <c r="A216" s="3" t="n"/>
      <c r="B216" s="3">
        <f>B215+1</f>
        <v/>
      </c>
      <c r="C216" s="37">
        <f>EDATE(C215, 1)</f>
        <v/>
      </c>
      <c r="D216" s="3">
        <f>D215</f>
        <v/>
      </c>
    </row>
    <row r="217" ht="13" customHeight="1" s="53">
      <c r="A217" s="3" t="n"/>
      <c r="B217" s="3">
        <f>B216+1</f>
        <v/>
      </c>
      <c r="C217" s="37">
        <f>EDATE(C216, 1)</f>
        <v/>
      </c>
      <c r="D217" s="3">
        <f>D216</f>
        <v/>
      </c>
    </row>
    <row r="218" ht="13" customHeight="1" s="53">
      <c r="A218" s="3" t="n"/>
      <c r="B218" s="3">
        <f>B217+1</f>
        <v/>
      </c>
      <c r="C218" s="37">
        <f>EDATE(C217, 1)</f>
        <v/>
      </c>
      <c r="D218" s="3">
        <f>D217</f>
        <v/>
      </c>
    </row>
    <row r="219" ht="13" customHeight="1" s="53">
      <c r="A219" s="3" t="n"/>
      <c r="B219" s="3">
        <f>B218+1</f>
        <v/>
      </c>
      <c r="C219" s="37">
        <f>EDATE(C218, 1)</f>
        <v/>
      </c>
      <c r="D219" s="3">
        <f>D218</f>
        <v/>
      </c>
    </row>
    <row r="220" ht="13" customHeight="1" s="53">
      <c r="A220" s="3" t="n"/>
      <c r="B220" s="3">
        <f>B219+1</f>
        <v/>
      </c>
      <c r="C220" s="37">
        <f>EDATE(C219, 1)</f>
        <v/>
      </c>
      <c r="D220" s="3">
        <f>D219</f>
        <v/>
      </c>
    </row>
    <row r="221" ht="13" customHeight="1" s="53">
      <c r="A221" s="3" t="n"/>
      <c r="B221" s="3">
        <f>B220+1</f>
        <v/>
      </c>
      <c r="C221" s="37">
        <f>EDATE(C220, 1)</f>
        <v/>
      </c>
      <c r="D221" s="3">
        <f>D220</f>
        <v/>
      </c>
    </row>
    <row r="222" ht="13" customHeight="1" s="53">
      <c r="A222" s="3" t="n"/>
      <c r="B222" s="3">
        <f>B221+1</f>
        <v/>
      </c>
      <c r="C222" s="37">
        <f>EDATE(C221, 1)</f>
        <v/>
      </c>
      <c r="D222" s="3">
        <f>D221</f>
        <v/>
      </c>
    </row>
    <row r="223" ht="13" customHeight="1" s="53">
      <c r="A223" s="3" t="n"/>
      <c r="B223" s="3">
        <f>B222+1</f>
        <v/>
      </c>
      <c r="C223" s="37">
        <f>EDATE(C222, 1)</f>
        <v/>
      </c>
      <c r="D223" s="3">
        <f>D222</f>
        <v/>
      </c>
    </row>
    <row r="224" ht="13" customHeight="1" s="53">
      <c r="A224" s="3" t="n"/>
      <c r="B224" s="3">
        <f>B223+1</f>
        <v/>
      </c>
      <c r="C224" s="37">
        <f>EDATE(C223, 1)</f>
        <v/>
      </c>
      <c r="D224" s="3">
        <f>D223</f>
        <v/>
      </c>
    </row>
    <row r="225" ht="13" customHeight="1" s="53">
      <c r="A225" s="3" t="n"/>
      <c r="B225" s="3">
        <f>B224+1</f>
        <v/>
      </c>
      <c r="C225" s="37">
        <f>EDATE(C224, 1)</f>
        <v/>
      </c>
      <c r="D225" s="3">
        <f>D224</f>
        <v/>
      </c>
    </row>
    <row r="226" ht="13" customHeight="1" s="53">
      <c r="A226" s="3" t="n"/>
      <c r="B226" s="3">
        <f>B225+1</f>
        <v/>
      </c>
      <c r="C226" s="37">
        <f>EDATE(C225, 1)</f>
        <v/>
      </c>
      <c r="D226" s="3">
        <f>D225</f>
        <v/>
      </c>
    </row>
    <row r="227" ht="13" customHeight="1" s="53">
      <c r="A227" s="3" t="n"/>
      <c r="B227" s="3">
        <f>B226+1</f>
        <v/>
      </c>
      <c r="C227" s="37">
        <f>EDATE(C226, 1)</f>
        <v/>
      </c>
      <c r="D227" s="3">
        <f>D226</f>
        <v/>
      </c>
    </row>
    <row r="228" ht="13" customHeight="1" s="53">
      <c r="A228" s="3" t="n"/>
      <c r="B228" s="3">
        <f>B227+1</f>
        <v/>
      </c>
      <c r="C228" s="37">
        <f>EDATE(C227, 1)</f>
        <v/>
      </c>
      <c r="D228" s="3">
        <f>D227</f>
        <v/>
      </c>
    </row>
    <row r="229" ht="13" customHeight="1" s="53">
      <c r="A229" s="3" t="n"/>
      <c r="B229" s="3">
        <f>B228+1</f>
        <v/>
      </c>
      <c r="C229" s="37">
        <f>EDATE(C228, 1)</f>
        <v/>
      </c>
      <c r="D229" s="3">
        <f>D228</f>
        <v/>
      </c>
    </row>
    <row r="230" ht="13" customHeight="1" s="53">
      <c r="A230" s="3" t="n"/>
      <c r="B230" s="3">
        <f>B229+1</f>
        <v/>
      </c>
      <c r="C230" s="37">
        <f>EDATE(C229, 1)</f>
        <v/>
      </c>
      <c r="D230" s="3">
        <f>D229</f>
        <v/>
      </c>
    </row>
    <row r="231" ht="13" customHeight="1" s="53">
      <c r="A231" s="3" t="n"/>
      <c r="B231" s="3">
        <f>B230+1</f>
        <v/>
      </c>
      <c r="C231" s="37">
        <f>EDATE(C230, 1)</f>
        <v/>
      </c>
      <c r="D231" s="3">
        <f>D230</f>
        <v/>
      </c>
    </row>
    <row r="232" ht="13" customHeight="1" s="53">
      <c r="A232" s="3" t="n"/>
      <c r="B232" s="3">
        <f>B231+1</f>
        <v/>
      </c>
      <c r="C232" s="37">
        <f>EDATE(C231, 1)</f>
        <v/>
      </c>
      <c r="D232" s="3">
        <f>D231</f>
        <v/>
      </c>
    </row>
    <row r="233" ht="13" customHeight="1" s="53">
      <c r="A233" s="3" t="n"/>
      <c r="B233" s="3">
        <f>B232+1</f>
        <v/>
      </c>
      <c r="C233" s="37">
        <f>EDATE(C232, 1)</f>
        <v/>
      </c>
      <c r="D233" s="3">
        <f>D232</f>
        <v/>
      </c>
    </row>
    <row r="234" ht="13" customHeight="1" s="53">
      <c r="A234" s="3" t="n"/>
      <c r="B234" s="3">
        <f>B233+1</f>
        <v/>
      </c>
      <c r="C234" s="37">
        <f>EDATE(C233, 1)</f>
        <v/>
      </c>
      <c r="D234" s="3">
        <f>D233</f>
        <v/>
      </c>
    </row>
    <row r="235" ht="13" customHeight="1" s="53">
      <c r="A235" s="3" t="n"/>
      <c r="B235" s="3">
        <f>B234+1</f>
        <v/>
      </c>
      <c r="C235" s="37">
        <f>EDATE(C234, 1)</f>
        <v/>
      </c>
      <c r="D235" s="3">
        <f>D234</f>
        <v/>
      </c>
    </row>
    <row r="236" ht="13" customHeight="1" s="53">
      <c r="A236" s="3" t="n"/>
      <c r="B236" s="3">
        <f>B235+1</f>
        <v/>
      </c>
      <c r="C236" s="37">
        <f>EDATE(C235, 1)</f>
        <v/>
      </c>
      <c r="D236" s="3">
        <f>D235</f>
        <v/>
      </c>
    </row>
    <row r="237" ht="13" customHeight="1" s="53">
      <c r="A237" s="3" t="n"/>
      <c r="B237" s="3">
        <f>B236+1</f>
        <v/>
      </c>
      <c r="C237" s="37">
        <f>EDATE(C236, 1)</f>
        <v/>
      </c>
      <c r="D237" s="3">
        <f>D236</f>
        <v/>
      </c>
    </row>
    <row r="238" ht="13" customHeight="1" s="53">
      <c r="A238" s="3" t="n"/>
      <c r="B238" s="3">
        <f>B237+1</f>
        <v/>
      </c>
      <c r="C238" s="37">
        <f>EDATE(C237, 1)</f>
        <v/>
      </c>
      <c r="D238" s="3">
        <f>D237</f>
        <v/>
      </c>
    </row>
    <row r="239" ht="13" customHeight="1" s="53">
      <c r="A239" s="3" t="n"/>
      <c r="B239" s="3">
        <f>B238+1</f>
        <v/>
      </c>
      <c r="C239" s="37">
        <f>EDATE(C238, 1)</f>
        <v/>
      </c>
      <c r="D239" s="3">
        <f>D238</f>
        <v/>
      </c>
    </row>
    <row r="240" ht="13" customHeight="1" s="53">
      <c r="A240" s="3" t="n"/>
      <c r="B240" s="3">
        <f>B239+1</f>
        <v/>
      </c>
      <c r="C240" s="37">
        <f>EDATE(C239, 1)</f>
        <v/>
      </c>
      <c r="D240" s="3">
        <f>D239</f>
        <v/>
      </c>
    </row>
    <row r="241" ht="13" customHeight="1" s="53">
      <c r="A241" s="3" t="n"/>
      <c r="B241" s="3">
        <f>B240+1</f>
        <v/>
      </c>
      <c r="C241" s="37">
        <f>EDATE(C240, 1)</f>
        <v/>
      </c>
      <c r="D241" s="3">
        <f>D240</f>
        <v/>
      </c>
    </row>
    <row r="242" ht="13" customHeight="1" s="53">
      <c r="A242" s="3" t="n"/>
      <c r="B242" s="3">
        <f>B241+1</f>
        <v/>
      </c>
      <c r="C242" s="37">
        <f>EDATE(C241, 1)</f>
        <v/>
      </c>
      <c r="D242" s="3">
        <f>D241</f>
        <v/>
      </c>
    </row>
    <row r="243" ht="13" customHeight="1" s="53">
      <c r="A243" s="3" t="n"/>
      <c r="B243" s="3">
        <f>B242+1</f>
        <v/>
      </c>
      <c r="C243" s="37">
        <f>EDATE(C242, 1)</f>
        <v/>
      </c>
      <c r="D243" s="3">
        <f>D242</f>
        <v/>
      </c>
    </row>
    <row r="244" ht="13" customHeight="1" s="53">
      <c r="A244" s="3" t="n"/>
      <c r="B244" s="3">
        <f>B243+1</f>
        <v/>
      </c>
      <c r="C244" s="37">
        <f>EDATE(C243, 1)</f>
        <v/>
      </c>
      <c r="D244" s="3">
        <f>D243</f>
        <v/>
      </c>
    </row>
    <row r="245" ht="13" customHeight="1" s="53">
      <c r="A245" s="3" t="n"/>
      <c r="B245" s="3">
        <f>B244+1</f>
        <v/>
      </c>
      <c r="C245" s="37">
        <f>EDATE(C244, 1)</f>
        <v/>
      </c>
      <c r="D245" s="3">
        <f>D244</f>
        <v/>
      </c>
    </row>
    <row r="246" ht="13" customHeight="1" s="53">
      <c r="A246" s="3" t="n"/>
      <c r="B246" s="3">
        <f>B245+1</f>
        <v/>
      </c>
      <c r="C246" s="37">
        <f>EDATE(C245, 1)</f>
        <v/>
      </c>
      <c r="D246" s="3">
        <f>D245</f>
        <v/>
      </c>
    </row>
    <row r="247" ht="13" customHeight="1" s="53">
      <c r="A247" s="3" t="n"/>
      <c r="B247" s="3">
        <f>B246+1</f>
        <v/>
      </c>
      <c r="C247" s="37">
        <f>EDATE(C246, 1)</f>
        <v/>
      </c>
      <c r="D247" s="3">
        <f>D246</f>
        <v/>
      </c>
    </row>
    <row r="248" ht="13" customHeight="1" s="53">
      <c r="A248" s="3" t="n"/>
      <c r="B248" s="3">
        <f>B247+1</f>
        <v/>
      </c>
      <c r="C248" s="37">
        <f>EDATE(C247, 1)</f>
        <v/>
      </c>
      <c r="D248" s="3">
        <f>D247</f>
        <v/>
      </c>
    </row>
    <row r="249" ht="13" customHeight="1" s="53">
      <c r="A249" s="3" t="n"/>
      <c r="B249" s="3">
        <f>B248+1</f>
        <v/>
      </c>
      <c r="C249" s="37">
        <f>EDATE(C248, 1)</f>
        <v/>
      </c>
      <c r="D249" s="3">
        <f>D248</f>
        <v/>
      </c>
    </row>
    <row r="250" ht="13" customHeight="1" s="53">
      <c r="A250" s="3" t="n"/>
      <c r="B250" s="3">
        <f>B249+1</f>
        <v/>
      </c>
      <c r="C250" s="37">
        <f>EDATE(C249, 1)</f>
        <v/>
      </c>
      <c r="D250" s="3">
        <f>D249</f>
        <v/>
      </c>
    </row>
    <row r="251" ht="13" customHeight="1" s="53">
      <c r="A251" s="3" t="n"/>
      <c r="B251" s="3">
        <f>B250+1</f>
        <v/>
      </c>
      <c r="C251" s="37">
        <f>EDATE(C250, 1)</f>
        <v/>
      </c>
      <c r="D251" s="3">
        <f>D250</f>
        <v/>
      </c>
    </row>
    <row r="252" ht="13" customHeight="1" s="53">
      <c r="A252" s="3" t="n"/>
      <c r="B252" s="3">
        <f>B251+1</f>
        <v/>
      </c>
      <c r="C252" s="37">
        <f>EDATE(C251, 1)</f>
        <v/>
      </c>
      <c r="D252" s="3">
        <f>D251</f>
        <v/>
      </c>
    </row>
    <row r="253" ht="13" customHeight="1" s="53">
      <c r="A253" s="3" t="n"/>
      <c r="B253" s="3">
        <f>B252+1</f>
        <v/>
      </c>
      <c r="C253" s="37">
        <f>EDATE(C252, 1)</f>
        <v/>
      </c>
      <c r="D253" s="3">
        <f>D252</f>
        <v/>
      </c>
    </row>
    <row r="254" ht="13" customHeight="1" s="53">
      <c r="A254" s="3" t="n"/>
      <c r="B254" s="3">
        <f>B253+1</f>
        <v/>
      </c>
      <c r="C254" s="37">
        <f>EDATE(C253, 1)</f>
        <v/>
      </c>
      <c r="D254" s="3">
        <f>D253</f>
        <v/>
      </c>
    </row>
    <row r="255" ht="13" customHeight="1" s="53">
      <c r="A255" s="3" t="n"/>
      <c r="B255" s="3">
        <f>B254+1</f>
        <v/>
      </c>
      <c r="C255" s="37">
        <f>EDATE(C254, 1)</f>
        <v/>
      </c>
      <c r="D255" s="3">
        <f>D254</f>
        <v/>
      </c>
    </row>
    <row r="256" ht="13" customHeight="1" s="53">
      <c r="A256" s="3" t="n"/>
      <c r="B256" s="3">
        <f>B255+1</f>
        <v/>
      </c>
      <c r="C256" s="37">
        <f>EDATE(C255, 1)</f>
        <v/>
      </c>
      <c r="D256" s="3">
        <f>D255</f>
        <v/>
      </c>
    </row>
    <row r="257" ht="13" customHeight="1" s="53">
      <c r="A257" s="3" t="n"/>
      <c r="B257" s="3">
        <f>B256+1</f>
        <v/>
      </c>
      <c r="C257" s="37">
        <f>EDATE(C256, 1)</f>
        <v/>
      </c>
      <c r="D257" s="3">
        <f>D256</f>
        <v/>
      </c>
    </row>
    <row r="258" ht="13" customHeight="1" s="53">
      <c r="A258" s="3" t="n"/>
      <c r="B258" s="3">
        <f>B257+1</f>
        <v/>
      </c>
      <c r="C258" s="37">
        <f>EDATE(C257, 1)</f>
        <v/>
      </c>
      <c r="D258" s="3">
        <f>D257</f>
        <v/>
      </c>
    </row>
    <row r="259" ht="13" customHeight="1" s="53">
      <c r="A259" s="3" t="n"/>
      <c r="B259" s="3">
        <f>B258+1</f>
        <v/>
      </c>
      <c r="C259" s="37">
        <f>EDATE(C258, 1)</f>
        <v/>
      </c>
      <c r="D259" s="3">
        <f>D258</f>
        <v/>
      </c>
    </row>
    <row r="260" ht="13" customHeight="1" s="53">
      <c r="A260" s="3" t="n"/>
      <c r="B260" s="3">
        <f>B259+1</f>
        <v/>
      </c>
      <c r="C260" s="37">
        <f>EDATE(C259, 1)</f>
        <v/>
      </c>
      <c r="D260" s="3">
        <f>D259</f>
        <v/>
      </c>
    </row>
    <row r="261" ht="13" customHeight="1" s="53">
      <c r="A261" s="3" t="n"/>
      <c r="B261" s="3">
        <f>B260+1</f>
        <v/>
      </c>
      <c r="C261" s="37">
        <f>EDATE(C260, 1)</f>
        <v/>
      </c>
      <c r="D261" s="3">
        <f>D260</f>
        <v/>
      </c>
    </row>
    <row r="262" ht="13" customHeight="1" s="53">
      <c r="A262" s="3" t="n"/>
      <c r="B262" s="3">
        <f>B261+1</f>
        <v/>
      </c>
      <c r="C262" s="37">
        <f>EDATE(C261, 1)</f>
        <v/>
      </c>
      <c r="D262" s="3">
        <f>D261</f>
        <v/>
      </c>
    </row>
    <row r="263" ht="13" customHeight="1" s="53">
      <c r="A263" s="3" t="n"/>
      <c r="B263" s="3">
        <f>B262+1</f>
        <v/>
      </c>
      <c r="C263" s="37">
        <f>EDATE(C262, 1)</f>
        <v/>
      </c>
      <c r="D263" s="3">
        <f>D262</f>
        <v/>
      </c>
    </row>
    <row r="264" ht="13" customHeight="1" s="53">
      <c r="A264" s="3" t="n"/>
      <c r="B264" s="3">
        <f>B263+1</f>
        <v/>
      </c>
      <c r="C264" s="37">
        <f>EDATE(C263, 1)</f>
        <v/>
      </c>
      <c r="D264" s="3">
        <f>D263</f>
        <v/>
      </c>
    </row>
    <row r="265" ht="13" customHeight="1" s="53">
      <c r="A265" s="3" t="n"/>
      <c r="B265" s="3">
        <f>B264+1</f>
        <v/>
      </c>
      <c r="C265" s="37">
        <f>EDATE(C264, 1)</f>
        <v/>
      </c>
      <c r="D265" s="3">
        <f>D264</f>
        <v/>
      </c>
    </row>
    <row r="266" ht="13" customHeight="1" s="53">
      <c r="A266" s="3" t="n"/>
      <c r="B266" s="3">
        <f>B265+1</f>
        <v/>
      </c>
      <c r="C266" s="37">
        <f>EDATE(C265, 1)</f>
        <v/>
      </c>
      <c r="D266" s="3">
        <f>D265</f>
        <v/>
      </c>
    </row>
    <row r="267" ht="13" customHeight="1" s="53">
      <c r="A267" s="3" t="n"/>
      <c r="B267" s="3">
        <f>B266+1</f>
        <v/>
      </c>
      <c r="C267" s="37">
        <f>EDATE(C266, 1)</f>
        <v/>
      </c>
      <c r="D267" s="3">
        <f>D266</f>
        <v/>
      </c>
    </row>
    <row r="268" ht="13" customHeight="1" s="53">
      <c r="A268" s="3" t="n"/>
      <c r="B268" s="3">
        <f>B267+1</f>
        <v/>
      </c>
      <c r="C268" s="37">
        <f>EDATE(C267, 1)</f>
        <v/>
      </c>
      <c r="D268" s="3">
        <f>D267</f>
        <v/>
      </c>
    </row>
    <row r="269" ht="13" customHeight="1" s="53">
      <c r="A269" s="3" t="n"/>
      <c r="B269" s="3">
        <f>B268+1</f>
        <v/>
      </c>
      <c r="C269" s="37">
        <f>EDATE(C268, 1)</f>
        <v/>
      </c>
      <c r="D269" s="3">
        <f>D268</f>
        <v/>
      </c>
    </row>
    <row r="270" ht="13" customHeight="1" s="53">
      <c r="A270" s="3" t="n"/>
      <c r="B270" s="3">
        <f>B269+1</f>
        <v/>
      </c>
      <c r="C270" s="37">
        <f>EDATE(C269, 1)</f>
        <v/>
      </c>
      <c r="D270" s="3">
        <f>D269</f>
        <v/>
      </c>
    </row>
    <row r="271" ht="13" customHeight="1" s="53">
      <c r="A271" s="3" t="n"/>
      <c r="B271" s="3">
        <f>B270+1</f>
        <v/>
      </c>
      <c r="C271" s="37">
        <f>EDATE(C270, 1)</f>
        <v/>
      </c>
      <c r="D271" s="3">
        <f>D270</f>
        <v/>
      </c>
    </row>
    <row r="272" ht="13" customHeight="1" s="53">
      <c r="A272" s="3" t="n"/>
      <c r="B272" s="3">
        <f>B271+1</f>
        <v/>
      </c>
      <c r="C272" s="37">
        <f>EDATE(C271, 1)</f>
        <v/>
      </c>
      <c r="D272" s="3">
        <f>D271</f>
        <v/>
      </c>
    </row>
    <row r="273" ht="13" customHeight="1" s="53">
      <c r="A273" s="3" t="n"/>
      <c r="B273" s="3">
        <f>B272+1</f>
        <v/>
      </c>
      <c r="C273" s="37">
        <f>EDATE(C272, 1)</f>
        <v/>
      </c>
      <c r="D273" s="3">
        <f>D272</f>
        <v/>
      </c>
    </row>
    <row r="274" ht="13" customHeight="1" s="53">
      <c r="A274" s="3" t="n"/>
      <c r="B274" s="3">
        <f>B273+1</f>
        <v/>
      </c>
      <c r="C274" s="37">
        <f>EDATE(C273, 1)</f>
        <v/>
      </c>
      <c r="D274" s="3">
        <f>D273</f>
        <v/>
      </c>
    </row>
    <row r="275" ht="13" customHeight="1" s="53">
      <c r="A275" s="3" t="n"/>
      <c r="B275" s="3">
        <f>B274+1</f>
        <v/>
      </c>
      <c r="C275" s="37">
        <f>EDATE(C274, 1)</f>
        <v/>
      </c>
      <c r="D275" s="3">
        <f>D274</f>
        <v/>
      </c>
    </row>
    <row r="276" ht="13" customHeight="1" s="53">
      <c r="A276" s="3" t="n"/>
      <c r="B276" s="3">
        <f>B275+1</f>
        <v/>
      </c>
      <c r="C276" s="37">
        <f>EDATE(C275, 1)</f>
        <v/>
      </c>
      <c r="D276" s="3">
        <f>D275</f>
        <v/>
      </c>
    </row>
    <row r="277" ht="13" customHeight="1" s="53">
      <c r="A277" s="3" t="n"/>
      <c r="B277" s="3">
        <f>B276+1</f>
        <v/>
      </c>
      <c r="C277" s="37">
        <f>EDATE(C276, 1)</f>
        <v/>
      </c>
      <c r="D277" s="3">
        <f>D276</f>
        <v/>
      </c>
    </row>
    <row r="278" ht="13" customHeight="1" s="53">
      <c r="A278" s="3" t="n"/>
      <c r="B278" s="3">
        <f>B277+1</f>
        <v/>
      </c>
      <c r="C278" s="37">
        <f>EDATE(C277, 1)</f>
        <v/>
      </c>
      <c r="D278" s="3">
        <f>D277</f>
        <v/>
      </c>
    </row>
    <row r="279" ht="13" customHeight="1" s="53">
      <c r="A279" s="3" t="n"/>
      <c r="B279" s="3">
        <f>B278+1</f>
        <v/>
      </c>
      <c r="C279" s="37">
        <f>EDATE(C278, 1)</f>
        <v/>
      </c>
      <c r="D279" s="3">
        <f>D278</f>
        <v/>
      </c>
    </row>
    <row r="280" ht="13" customHeight="1" s="53">
      <c r="A280" s="3" t="n"/>
      <c r="B280" s="3">
        <f>B279+1</f>
        <v/>
      </c>
      <c r="C280" s="37">
        <f>EDATE(C279, 1)</f>
        <v/>
      </c>
      <c r="D280" s="3">
        <f>D279</f>
        <v/>
      </c>
    </row>
    <row r="281" ht="13" customHeight="1" s="53">
      <c r="A281" s="3" t="n"/>
      <c r="B281" s="3">
        <f>B280+1</f>
        <v/>
      </c>
      <c r="C281" s="37">
        <f>EDATE(C280, 1)</f>
        <v/>
      </c>
      <c r="D281" s="3">
        <f>D280</f>
        <v/>
      </c>
    </row>
    <row r="282" ht="13" customHeight="1" s="53">
      <c r="A282" s="3" t="n"/>
      <c r="B282" s="3">
        <f>B281+1</f>
        <v/>
      </c>
      <c r="C282" s="37">
        <f>EDATE(C281, 1)</f>
        <v/>
      </c>
      <c r="D282" s="3">
        <f>D281</f>
        <v/>
      </c>
    </row>
    <row r="283" ht="13" customHeight="1" s="53">
      <c r="A283" s="3" t="n"/>
      <c r="B283" s="3">
        <f>B282+1</f>
        <v/>
      </c>
      <c r="C283" s="37">
        <f>EDATE(C282, 1)</f>
        <v/>
      </c>
      <c r="D283" s="3">
        <f>D282</f>
        <v/>
      </c>
    </row>
    <row r="284" ht="13" customHeight="1" s="53">
      <c r="A284" s="3" t="n"/>
      <c r="B284" s="3">
        <f>B283+1</f>
        <v/>
      </c>
      <c r="C284" s="37">
        <f>EDATE(C283, 1)</f>
        <v/>
      </c>
      <c r="D284" s="3">
        <f>D283</f>
        <v/>
      </c>
    </row>
    <row r="285" ht="13" customHeight="1" s="53">
      <c r="A285" s="3" t="n"/>
      <c r="B285" s="3">
        <f>B284+1</f>
        <v/>
      </c>
      <c r="C285" s="37">
        <f>EDATE(C284, 1)</f>
        <v/>
      </c>
      <c r="D285" s="3">
        <f>D284</f>
        <v/>
      </c>
    </row>
    <row r="286" ht="13" customHeight="1" s="53">
      <c r="A286" s="3" t="n"/>
      <c r="B286" s="3">
        <f>B285+1</f>
        <v/>
      </c>
      <c r="C286" s="37">
        <f>EDATE(C285, 1)</f>
        <v/>
      </c>
      <c r="D286" s="3">
        <f>D285</f>
        <v/>
      </c>
    </row>
    <row r="287" ht="13" customHeight="1" s="53">
      <c r="A287" s="3" t="n"/>
      <c r="B287" s="3">
        <f>B286+1</f>
        <v/>
      </c>
      <c r="C287" s="37">
        <f>EDATE(C286, 1)</f>
        <v/>
      </c>
      <c r="D287" s="3">
        <f>D286</f>
        <v/>
      </c>
    </row>
    <row r="288" ht="13" customHeight="1" s="53">
      <c r="A288" s="3" t="n"/>
      <c r="B288" s="3">
        <f>B287+1</f>
        <v/>
      </c>
      <c r="C288" s="37">
        <f>EDATE(C287, 1)</f>
        <v/>
      </c>
      <c r="D288" s="3">
        <f>D287</f>
        <v/>
      </c>
    </row>
    <row r="289" ht="13" customHeight="1" s="53">
      <c r="A289" s="3" t="n"/>
      <c r="B289" s="3">
        <f>B288+1</f>
        <v/>
      </c>
      <c r="C289" s="37">
        <f>EDATE(C288, 1)</f>
        <v/>
      </c>
      <c r="D289" s="3">
        <f>D288</f>
        <v/>
      </c>
    </row>
    <row r="290" ht="13" customHeight="1" s="53">
      <c r="A290" s="3" t="n"/>
      <c r="B290" s="3">
        <f>B289+1</f>
        <v/>
      </c>
      <c r="C290" s="37">
        <f>EDATE(C289, 1)</f>
        <v/>
      </c>
      <c r="D290" s="3">
        <f>D289</f>
        <v/>
      </c>
    </row>
    <row r="291" ht="13" customHeight="1" s="53">
      <c r="A291" s="3" t="n"/>
      <c r="B291" s="3">
        <f>B290+1</f>
        <v/>
      </c>
      <c r="C291" s="37">
        <f>EDATE(C290, 1)</f>
        <v/>
      </c>
      <c r="D291" s="3">
        <f>D290</f>
        <v/>
      </c>
    </row>
    <row r="292" ht="13" customHeight="1" s="53">
      <c r="A292" s="3" t="n"/>
      <c r="B292" s="3">
        <f>B291+1</f>
        <v/>
      </c>
      <c r="C292" s="37">
        <f>EDATE(C291, 1)</f>
        <v/>
      </c>
      <c r="D292" s="3">
        <f>D291</f>
        <v/>
      </c>
    </row>
    <row r="293" ht="13" customHeight="1" s="53">
      <c r="A293" s="3" t="n"/>
      <c r="B293" s="3">
        <f>B292+1</f>
        <v/>
      </c>
      <c r="C293" s="37">
        <f>EDATE(C292, 1)</f>
        <v/>
      </c>
      <c r="D293" s="3">
        <f>D292</f>
        <v/>
      </c>
    </row>
    <row r="294" ht="13" customHeight="1" s="53">
      <c r="A294" s="3" t="n"/>
      <c r="B294" s="3">
        <f>B293+1</f>
        <v/>
      </c>
      <c r="C294" s="37">
        <f>EDATE(C293, 1)</f>
        <v/>
      </c>
      <c r="D294" s="3">
        <f>D293</f>
        <v/>
      </c>
    </row>
    <row r="295" ht="13" customHeight="1" s="53">
      <c r="A295" s="3" t="n"/>
      <c r="B295" s="3">
        <f>B294+1</f>
        <v/>
      </c>
      <c r="C295" s="37">
        <f>EDATE(C294, 1)</f>
        <v/>
      </c>
      <c r="D295" s="3">
        <f>D294</f>
        <v/>
      </c>
    </row>
    <row r="296" ht="13" customHeight="1" s="53">
      <c r="A296" s="3" t="n"/>
      <c r="B296" s="3">
        <f>B295+1</f>
        <v/>
      </c>
      <c r="C296" s="37">
        <f>EDATE(C295, 1)</f>
        <v/>
      </c>
      <c r="D296" s="3">
        <f>D295</f>
        <v/>
      </c>
    </row>
    <row r="297" ht="13" customHeight="1" s="53">
      <c r="A297" s="3" t="n"/>
      <c r="B297" s="3">
        <f>B296+1</f>
        <v/>
      </c>
      <c r="C297" s="37">
        <f>EDATE(C296, 1)</f>
        <v/>
      </c>
      <c r="D297" s="3">
        <f>D296</f>
        <v/>
      </c>
    </row>
    <row r="298" ht="13" customHeight="1" s="53">
      <c r="A298" s="3" t="n"/>
      <c r="B298" s="3">
        <f>B297+1</f>
        <v/>
      </c>
      <c r="C298" s="37">
        <f>EDATE(C297, 1)</f>
        <v/>
      </c>
      <c r="D298" s="3">
        <f>D297</f>
        <v/>
      </c>
    </row>
    <row r="299" ht="13" customHeight="1" s="53">
      <c r="A299" s="3" t="n"/>
      <c r="B299" s="3">
        <f>B298+1</f>
        <v/>
      </c>
      <c r="C299" s="37">
        <f>EDATE(C298, 1)</f>
        <v/>
      </c>
      <c r="D299" s="3">
        <f>D298</f>
        <v/>
      </c>
    </row>
    <row r="300" ht="13" customHeight="1" s="53">
      <c r="A300" s="3" t="n"/>
      <c r="B300" s="3">
        <f>B299+1</f>
        <v/>
      </c>
      <c r="C300" s="37">
        <f>EDATE(C299, 1)</f>
        <v/>
      </c>
      <c r="D300" s="3">
        <f>D299</f>
        <v/>
      </c>
    </row>
    <row r="301" ht="13" customHeight="1" s="53">
      <c r="A301" s="3" t="n"/>
      <c r="B301" s="3">
        <f>B300+1</f>
        <v/>
      </c>
      <c r="C301" s="37">
        <f>EDATE(C300, 1)</f>
        <v/>
      </c>
      <c r="D301" s="3">
        <f>D300</f>
        <v/>
      </c>
    </row>
    <row r="302" ht="13" customHeight="1" s="53">
      <c r="A302" s="3" t="n"/>
      <c r="B302" s="3">
        <f>B301+1</f>
        <v/>
      </c>
      <c r="C302" s="37">
        <f>EDATE(C301, 1)</f>
        <v/>
      </c>
      <c r="D302" s="3">
        <f>D301</f>
        <v/>
      </c>
    </row>
    <row r="303" ht="13" customHeight="1" s="53">
      <c r="A303" s="3" t="n"/>
      <c r="B303" s="3">
        <f>B302+1</f>
        <v/>
      </c>
      <c r="C303" s="37">
        <f>EDATE(C302, 1)</f>
        <v/>
      </c>
      <c r="D303" s="3">
        <f>D302</f>
        <v/>
      </c>
    </row>
    <row r="304" ht="13" customHeight="1" s="53">
      <c r="A304" s="3" t="n"/>
      <c r="B304" s="3">
        <f>B303+1</f>
        <v/>
      </c>
      <c r="C304" s="37">
        <f>EDATE(C303, 1)</f>
        <v/>
      </c>
      <c r="D304" s="3">
        <f>D303</f>
        <v/>
      </c>
    </row>
    <row r="305" ht="13" customHeight="1" s="53">
      <c r="A305" s="3" t="n"/>
      <c r="B305" s="3">
        <f>B304+1</f>
        <v/>
      </c>
      <c r="C305" s="37">
        <f>EDATE(C304, 1)</f>
        <v/>
      </c>
      <c r="D305" s="3">
        <f>D304</f>
        <v/>
      </c>
    </row>
    <row r="306" ht="13" customHeight="1" s="53">
      <c r="A306" s="3" t="n"/>
      <c r="B306" s="3">
        <f>B305+1</f>
        <v/>
      </c>
      <c r="C306" s="37">
        <f>EDATE(C305, 1)</f>
        <v/>
      </c>
      <c r="D306" s="3">
        <f>D305</f>
        <v/>
      </c>
    </row>
    <row r="307" ht="13" customHeight="1" s="53">
      <c r="A307" s="3" t="n"/>
      <c r="B307" s="3">
        <f>B306+1</f>
        <v/>
      </c>
      <c r="C307" s="37">
        <f>EDATE(C306, 1)</f>
        <v/>
      </c>
      <c r="D307" s="3">
        <f>D306</f>
        <v/>
      </c>
    </row>
    <row r="308" ht="13" customHeight="1" s="53">
      <c r="A308" s="3" t="n"/>
      <c r="B308" s="3">
        <f>B307+1</f>
        <v/>
      </c>
      <c r="C308" s="37">
        <f>EDATE(C307, 1)</f>
        <v/>
      </c>
      <c r="D308" s="3">
        <f>D307</f>
        <v/>
      </c>
    </row>
    <row r="309" ht="13" customHeight="1" s="53">
      <c r="A309" s="3" t="n"/>
      <c r="B309" s="3">
        <f>B308+1</f>
        <v/>
      </c>
      <c r="C309" s="37">
        <f>EDATE(C308, 1)</f>
        <v/>
      </c>
      <c r="D309" s="3">
        <f>D308</f>
        <v/>
      </c>
    </row>
    <row r="310" ht="13" customHeight="1" s="53">
      <c r="A310" s="3" t="n"/>
      <c r="B310" s="3">
        <f>B309+1</f>
        <v/>
      </c>
      <c r="C310" s="37">
        <f>EDATE(C309, 1)</f>
        <v/>
      </c>
      <c r="D310" s="3">
        <f>D309</f>
        <v/>
      </c>
    </row>
    <row r="311" ht="13" customHeight="1" s="53">
      <c r="A311" s="3" t="n"/>
      <c r="B311" s="3">
        <f>B310+1</f>
        <v/>
      </c>
      <c r="C311" s="37">
        <f>EDATE(C310, 1)</f>
        <v/>
      </c>
      <c r="D311" s="3">
        <f>D310</f>
        <v/>
      </c>
    </row>
    <row r="312" ht="13" customHeight="1" s="53">
      <c r="A312" s="3" t="n"/>
      <c r="B312" s="3">
        <f>B311+1</f>
        <v/>
      </c>
      <c r="C312" s="37">
        <f>EDATE(C311, 1)</f>
        <v/>
      </c>
      <c r="D312" s="3">
        <f>D311</f>
        <v/>
      </c>
    </row>
    <row r="313" ht="13" customHeight="1" s="53">
      <c r="A313" s="3" t="n"/>
      <c r="B313" s="3">
        <f>B312+1</f>
        <v/>
      </c>
      <c r="C313" s="37">
        <f>EDATE(C312, 1)</f>
        <v/>
      </c>
      <c r="D313" s="3">
        <f>D312</f>
        <v/>
      </c>
    </row>
    <row r="314" ht="13" customHeight="1" s="53">
      <c r="A314" s="3" t="n"/>
      <c r="B314" s="3">
        <f>B313+1</f>
        <v/>
      </c>
      <c r="C314" s="37">
        <f>EDATE(C313, 1)</f>
        <v/>
      </c>
      <c r="D314" s="3">
        <f>D313</f>
        <v/>
      </c>
    </row>
    <row r="315" ht="13" customHeight="1" s="53">
      <c r="A315" s="3" t="n"/>
      <c r="B315" s="3">
        <f>B314+1</f>
        <v/>
      </c>
      <c r="C315" s="37">
        <f>EDATE(C314, 1)</f>
        <v/>
      </c>
      <c r="D315" s="3">
        <f>D314</f>
        <v/>
      </c>
    </row>
    <row r="316" ht="13" customHeight="1" s="53">
      <c r="A316" s="3" t="n"/>
      <c r="B316" s="3">
        <f>B315+1</f>
        <v/>
      </c>
      <c r="C316" s="37">
        <f>EDATE(C315, 1)</f>
        <v/>
      </c>
      <c r="D316" s="3">
        <f>D315</f>
        <v/>
      </c>
    </row>
    <row r="317" ht="13" customHeight="1" s="53">
      <c r="A317" s="3" t="n"/>
      <c r="B317" s="3">
        <f>B316+1</f>
        <v/>
      </c>
      <c r="C317" s="37">
        <f>EDATE(C316, 1)</f>
        <v/>
      </c>
      <c r="D317" s="3">
        <f>D316</f>
        <v/>
      </c>
    </row>
    <row r="318" ht="13" customHeight="1" s="53">
      <c r="A318" s="3" t="n"/>
      <c r="B318" s="3">
        <f>B317+1</f>
        <v/>
      </c>
      <c r="C318" s="37">
        <f>EDATE(C317, 1)</f>
        <v/>
      </c>
      <c r="D318" s="3">
        <f>D317</f>
        <v/>
      </c>
    </row>
    <row r="319" ht="13" customHeight="1" s="53">
      <c r="A319" s="3" t="n"/>
      <c r="B319" s="3">
        <f>B318+1</f>
        <v/>
      </c>
      <c r="C319" s="37">
        <f>EDATE(C318, 1)</f>
        <v/>
      </c>
      <c r="D319" s="3">
        <f>D318</f>
        <v/>
      </c>
    </row>
    <row r="320" ht="13" customHeight="1" s="53">
      <c r="A320" s="3" t="n"/>
      <c r="B320" s="3">
        <f>B319+1</f>
        <v/>
      </c>
      <c r="C320" s="37">
        <f>EDATE(C319, 1)</f>
        <v/>
      </c>
      <c r="D320" s="3">
        <f>D319</f>
        <v/>
      </c>
    </row>
    <row r="321" ht="13" customHeight="1" s="53">
      <c r="A321" s="3" t="n"/>
      <c r="B321" s="3">
        <f>B320+1</f>
        <v/>
      </c>
      <c r="C321" s="37">
        <f>EDATE(C320, 1)</f>
        <v/>
      </c>
      <c r="D321" s="3">
        <f>D320</f>
        <v/>
      </c>
    </row>
    <row r="322" ht="13" customHeight="1" s="53">
      <c r="A322" s="3" t="n"/>
      <c r="B322" s="3">
        <f>B321+1</f>
        <v/>
      </c>
      <c r="C322" s="37">
        <f>EDATE(C321, 1)</f>
        <v/>
      </c>
      <c r="D322" s="3">
        <f>D321</f>
        <v/>
      </c>
    </row>
    <row r="323" ht="13" customHeight="1" s="53">
      <c r="A323" s="3" t="n"/>
      <c r="B323" s="3">
        <f>B322+1</f>
        <v/>
      </c>
      <c r="C323" s="37">
        <f>EDATE(C322, 1)</f>
        <v/>
      </c>
      <c r="D323" s="3">
        <f>D322</f>
        <v/>
      </c>
    </row>
    <row r="324" ht="13" customHeight="1" s="53">
      <c r="A324" s="3" t="n"/>
      <c r="B324" s="3">
        <f>B323+1</f>
        <v/>
      </c>
      <c r="C324" s="37">
        <f>EDATE(C323, 1)</f>
        <v/>
      </c>
      <c r="D324" s="3">
        <f>D323</f>
        <v/>
      </c>
    </row>
    <row r="325" ht="13" customHeight="1" s="53">
      <c r="A325" s="3" t="n"/>
      <c r="B325" s="3">
        <f>B324+1</f>
        <v/>
      </c>
      <c r="C325" s="37">
        <f>EDATE(C324, 1)</f>
        <v/>
      </c>
      <c r="D325" s="3">
        <f>D324</f>
        <v/>
      </c>
    </row>
    <row r="326" ht="13" customHeight="1" s="53">
      <c r="A326" s="3" t="n"/>
      <c r="B326" s="3">
        <f>B325+1</f>
        <v/>
      </c>
      <c r="C326" s="37">
        <f>EDATE(C325, 1)</f>
        <v/>
      </c>
      <c r="D326" s="3">
        <f>D325</f>
        <v/>
      </c>
    </row>
    <row r="327" ht="13" customHeight="1" s="53">
      <c r="A327" s="3" t="n"/>
      <c r="B327" s="3">
        <f>B326+1</f>
        <v/>
      </c>
      <c r="C327" s="37">
        <f>EDATE(C326, 1)</f>
        <v/>
      </c>
      <c r="D327" s="3">
        <f>D326</f>
        <v/>
      </c>
    </row>
    <row r="328" ht="13" customHeight="1" s="53">
      <c r="A328" s="3" t="n"/>
      <c r="B328" s="3">
        <f>B327+1</f>
        <v/>
      </c>
      <c r="C328" s="37">
        <f>EDATE(C327, 1)</f>
        <v/>
      </c>
      <c r="D328" s="3">
        <f>D327</f>
        <v/>
      </c>
    </row>
    <row r="329" ht="13" customHeight="1" s="53">
      <c r="A329" s="3" t="n"/>
      <c r="B329" s="3">
        <f>B328+1</f>
        <v/>
      </c>
      <c r="C329" s="37">
        <f>EDATE(C328, 1)</f>
        <v/>
      </c>
      <c r="D329" s="3">
        <f>D328</f>
        <v/>
      </c>
    </row>
    <row r="330" ht="13" customHeight="1" s="53">
      <c r="A330" s="3" t="n"/>
      <c r="B330" s="3">
        <f>B329+1</f>
        <v/>
      </c>
      <c r="C330" s="37">
        <f>EDATE(C329, 1)</f>
        <v/>
      </c>
      <c r="D330" s="3">
        <f>D329</f>
        <v/>
      </c>
    </row>
    <row r="331" ht="13" customHeight="1" s="53">
      <c r="A331" s="3" t="n"/>
      <c r="B331" s="3">
        <f>B330+1</f>
        <v/>
      </c>
      <c r="C331" s="37">
        <f>EDATE(C330, 1)</f>
        <v/>
      </c>
      <c r="D331" s="3">
        <f>D330</f>
        <v/>
      </c>
    </row>
    <row r="332" ht="13" customHeight="1" s="53">
      <c r="A332" s="3" t="n"/>
      <c r="B332" s="3">
        <f>B331+1</f>
        <v/>
      </c>
      <c r="C332" s="37">
        <f>EDATE(C331, 1)</f>
        <v/>
      </c>
      <c r="D332" s="3">
        <f>D331</f>
        <v/>
      </c>
    </row>
    <row r="333" ht="13" customHeight="1" s="53">
      <c r="A333" s="3" t="n"/>
      <c r="B333" s="3">
        <f>B332+1</f>
        <v/>
      </c>
      <c r="C333" s="37">
        <f>EDATE(C332, 1)</f>
        <v/>
      </c>
      <c r="D333" s="3">
        <f>D332</f>
        <v/>
      </c>
    </row>
    <row r="334" ht="13" customHeight="1" s="53">
      <c r="A334" s="3" t="n"/>
      <c r="B334" s="3">
        <f>B333+1</f>
        <v/>
      </c>
      <c r="C334" s="37">
        <f>EDATE(C333, 1)</f>
        <v/>
      </c>
      <c r="D334" s="3">
        <f>D333</f>
        <v/>
      </c>
    </row>
    <row r="335" ht="13" customHeight="1" s="53">
      <c r="A335" s="3" t="n"/>
      <c r="B335" s="3">
        <f>B334+1</f>
        <v/>
      </c>
      <c r="C335" s="37">
        <f>EDATE(C334, 1)</f>
        <v/>
      </c>
      <c r="D335" s="3">
        <f>D334</f>
        <v/>
      </c>
    </row>
    <row r="336" ht="13" customHeight="1" s="53">
      <c r="A336" s="3" t="n"/>
      <c r="B336" s="3">
        <f>B335+1</f>
        <v/>
      </c>
      <c r="C336" s="37">
        <f>EDATE(C335, 1)</f>
        <v/>
      </c>
      <c r="D336" s="3">
        <f>D335</f>
        <v/>
      </c>
    </row>
    <row r="337" ht="13" customHeight="1" s="53">
      <c r="A337" s="3" t="n"/>
      <c r="B337" s="3">
        <f>B336+1</f>
        <v/>
      </c>
      <c r="C337" s="37">
        <f>EDATE(C336, 1)</f>
        <v/>
      </c>
      <c r="D337" s="3">
        <f>D336</f>
        <v/>
      </c>
    </row>
    <row r="338" ht="13" customHeight="1" s="53">
      <c r="A338" s="3" t="n"/>
      <c r="B338" s="3">
        <f>B337+1</f>
        <v/>
      </c>
      <c r="C338" s="37">
        <f>EDATE(C337, 1)</f>
        <v/>
      </c>
      <c r="D338" s="3">
        <f>D337</f>
        <v/>
      </c>
    </row>
    <row r="339" ht="13" customHeight="1" s="53">
      <c r="A339" s="3" t="n"/>
      <c r="B339" s="3">
        <f>B338+1</f>
        <v/>
      </c>
      <c r="C339" s="37">
        <f>EDATE(C338, 1)</f>
        <v/>
      </c>
      <c r="D339" s="3">
        <f>D338</f>
        <v/>
      </c>
    </row>
    <row r="340" ht="13" customHeight="1" s="53">
      <c r="A340" s="3" t="n"/>
      <c r="B340" s="3">
        <f>B339+1</f>
        <v/>
      </c>
      <c r="C340" s="37">
        <f>EDATE(C339, 1)</f>
        <v/>
      </c>
      <c r="D340" s="3">
        <f>D339</f>
        <v/>
      </c>
    </row>
    <row r="341" ht="13" customHeight="1" s="53">
      <c r="A341" s="3" t="n"/>
      <c r="B341" s="3">
        <f>B340+1</f>
        <v/>
      </c>
      <c r="C341" s="37">
        <f>EDATE(C340, 1)</f>
        <v/>
      </c>
      <c r="D341" s="3">
        <f>D340</f>
        <v/>
      </c>
    </row>
    <row r="342" ht="13" customHeight="1" s="53">
      <c r="A342" s="3" t="n"/>
      <c r="B342" s="3">
        <f>B341+1</f>
        <v/>
      </c>
      <c r="C342" s="37">
        <f>EDATE(C341, 1)</f>
        <v/>
      </c>
      <c r="D342" s="3">
        <f>D341</f>
        <v/>
      </c>
    </row>
    <row r="343" ht="13" customHeight="1" s="53">
      <c r="A343" s="3" t="n"/>
      <c r="B343" s="3">
        <f>B342+1</f>
        <v/>
      </c>
      <c r="C343" s="37">
        <f>EDATE(C342, 1)</f>
        <v/>
      </c>
      <c r="D343" s="3">
        <f>D342</f>
        <v/>
      </c>
    </row>
    <row r="344" ht="13" customHeight="1" s="53">
      <c r="A344" s="3" t="n"/>
      <c r="B344" s="3">
        <f>B343+1</f>
        <v/>
      </c>
      <c r="C344" s="37">
        <f>EDATE(C343, 1)</f>
        <v/>
      </c>
      <c r="D344" s="3">
        <f>D343</f>
        <v/>
      </c>
    </row>
    <row r="345" ht="13" customHeight="1" s="53">
      <c r="A345" s="3" t="n"/>
      <c r="B345" s="3">
        <f>B344+1</f>
        <v/>
      </c>
      <c r="C345" s="37">
        <f>EDATE(C344, 1)</f>
        <v/>
      </c>
      <c r="D345" s="3">
        <f>D344</f>
        <v/>
      </c>
    </row>
    <row r="346" ht="13" customHeight="1" s="53">
      <c r="A346" s="3" t="n"/>
      <c r="B346" s="3">
        <f>B345+1</f>
        <v/>
      </c>
      <c r="C346" s="37">
        <f>EDATE(C345, 1)</f>
        <v/>
      </c>
      <c r="D346" s="3">
        <f>D345</f>
        <v/>
      </c>
    </row>
    <row r="347" ht="13" customHeight="1" s="53">
      <c r="A347" s="3" t="n"/>
      <c r="B347" s="3">
        <f>B346+1</f>
        <v/>
      </c>
      <c r="C347" s="37">
        <f>EDATE(C346, 1)</f>
        <v/>
      </c>
      <c r="D347" s="3">
        <f>D346</f>
        <v/>
      </c>
    </row>
    <row r="348" ht="13" customHeight="1" s="53">
      <c r="A348" s="3" t="n"/>
      <c r="B348" s="3">
        <f>B347+1</f>
        <v/>
      </c>
      <c r="C348" s="37">
        <f>EDATE(C347, 1)</f>
        <v/>
      </c>
      <c r="D348" s="3">
        <f>D347</f>
        <v/>
      </c>
    </row>
    <row r="349" ht="13" customHeight="1" s="53">
      <c r="A349" s="3" t="n"/>
      <c r="B349" s="3">
        <f>B348+1</f>
        <v/>
      </c>
      <c r="C349" s="37">
        <f>EDATE(C348, 1)</f>
        <v/>
      </c>
      <c r="D349" s="3">
        <f>D348</f>
        <v/>
      </c>
    </row>
    <row r="350" ht="13" customHeight="1" s="53">
      <c r="A350" s="3" t="n"/>
      <c r="B350" s="3">
        <f>B349+1</f>
        <v/>
      </c>
      <c r="C350" s="37">
        <f>EDATE(C349, 1)</f>
        <v/>
      </c>
      <c r="D350" s="3">
        <f>D349</f>
        <v/>
      </c>
    </row>
    <row r="351" ht="13" customHeight="1" s="53">
      <c r="A351" s="3" t="n"/>
      <c r="B351" s="3">
        <f>B350+1</f>
        <v/>
      </c>
      <c r="C351" s="37">
        <f>EDATE(C350, 1)</f>
        <v/>
      </c>
      <c r="D351" s="3">
        <f>D350</f>
        <v/>
      </c>
    </row>
    <row r="352" ht="13" customHeight="1" s="53">
      <c r="A352" s="3" t="n"/>
      <c r="B352" s="3">
        <f>B351+1</f>
        <v/>
      </c>
      <c r="C352" s="37">
        <f>EDATE(C351, 1)</f>
        <v/>
      </c>
      <c r="D352" s="3">
        <f>D351</f>
        <v/>
      </c>
    </row>
    <row r="353" ht="13" customHeight="1" s="53">
      <c r="A353" s="3" t="n"/>
      <c r="B353" s="3">
        <f>B352+1</f>
        <v/>
      </c>
      <c r="C353" s="37">
        <f>EDATE(C352, 1)</f>
        <v/>
      </c>
      <c r="D353" s="3">
        <f>D352</f>
        <v/>
      </c>
    </row>
    <row r="354" ht="13" customHeight="1" s="53">
      <c r="A354" s="3" t="n"/>
      <c r="B354" s="3">
        <f>B353+1</f>
        <v/>
      </c>
      <c r="C354" s="37">
        <f>EDATE(C353, 1)</f>
        <v/>
      </c>
      <c r="D354" s="3">
        <f>D353</f>
        <v/>
      </c>
    </row>
    <row r="355" ht="13" customHeight="1" s="53">
      <c r="A355" s="3" t="n"/>
      <c r="B355" s="3">
        <f>B354+1</f>
        <v/>
      </c>
      <c r="C355" s="37">
        <f>EDATE(C354, 1)</f>
        <v/>
      </c>
      <c r="D355" s="3">
        <f>D354</f>
        <v/>
      </c>
    </row>
    <row r="356" ht="13" customHeight="1" s="53">
      <c r="A356" s="3" t="n"/>
      <c r="B356" s="3">
        <f>B355+1</f>
        <v/>
      </c>
      <c r="C356" s="37">
        <f>EDATE(C355, 1)</f>
        <v/>
      </c>
      <c r="D356" s="3">
        <f>D355</f>
        <v/>
      </c>
    </row>
    <row r="357" ht="13" customHeight="1" s="53">
      <c r="A357" s="3" t="n"/>
      <c r="B357" s="3">
        <f>B356+1</f>
        <v/>
      </c>
      <c r="C357" s="37">
        <f>EDATE(C356, 1)</f>
        <v/>
      </c>
      <c r="D357" s="3">
        <f>D356</f>
        <v/>
      </c>
    </row>
    <row r="358" ht="13" customHeight="1" s="53">
      <c r="A358" s="3" t="n"/>
      <c r="B358" s="3">
        <f>B357+1</f>
        <v/>
      </c>
      <c r="C358" s="37">
        <f>EDATE(C357, 1)</f>
        <v/>
      </c>
      <c r="D358" s="3">
        <f>D357</f>
        <v/>
      </c>
    </row>
    <row r="359" ht="13" customHeight="1" s="53">
      <c r="A359" s="3" t="n"/>
      <c r="B359" s="3">
        <f>B358+1</f>
        <v/>
      </c>
      <c r="C359" s="37">
        <f>EDATE(C358, 1)</f>
        <v/>
      </c>
      <c r="D359" s="3">
        <f>D358</f>
        <v/>
      </c>
    </row>
    <row r="360" ht="13" customHeight="1" s="53">
      <c r="A360" s="3" t="n"/>
      <c r="B360" s="3">
        <f>B359+1</f>
        <v/>
      </c>
      <c r="C360" s="37">
        <f>EDATE(C359, 1)</f>
        <v/>
      </c>
      <c r="D360" s="3">
        <f>D359</f>
        <v/>
      </c>
    </row>
    <row r="361" ht="13" customHeight="1" s="53">
      <c r="A361" s="3" t="n"/>
      <c r="B361" s="3">
        <f>B360+1</f>
        <v/>
      </c>
      <c r="C361" s="37">
        <f>EDATE(C360, 1)</f>
        <v/>
      </c>
      <c r="D361" s="3">
        <f>D360</f>
        <v/>
      </c>
    </row>
    <row r="362" ht="13" customHeight="1" s="53">
      <c r="A362" s="3" t="n"/>
      <c r="B362" s="3">
        <f>B361+1</f>
        <v/>
      </c>
      <c r="C362" s="37">
        <f>EDATE(C361, 1)</f>
        <v/>
      </c>
      <c r="D362" s="3">
        <f>D361</f>
        <v/>
      </c>
    </row>
    <row r="363" ht="13" customHeight="1" s="53">
      <c r="A363" s="3" t="n"/>
      <c r="B363" s="3">
        <f>B362+1</f>
        <v/>
      </c>
      <c r="C363" s="37">
        <f>EDATE(C362, 1)</f>
        <v/>
      </c>
      <c r="D363" s="3">
        <f>D362</f>
        <v/>
      </c>
    </row>
    <row r="364" ht="13" customHeight="1" s="53">
      <c r="A364" s="3" t="n"/>
      <c r="B364" s="3">
        <f>B363+1</f>
        <v/>
      </c>
      <c r="C364" s="37">
        <f>EDATE(C363, 1)</f>
        <v/>
      </c>
      <c r="D364" s="3">
        <f>D363</f>
        <v/>
      </c>
    </row>
  </sheetData>
  <mergeCells count="2">
    <mergeCell ref="F2:K2"/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DC364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.75" customHeight="1"/>
  <cols>
    <col width="43.6640625" customWidth="1" style="53" min="1" max="1"/>
    <col width="13.6640625" customWidth="1" style="53" min="5" max="5"/>
    <col width="20" customWidth="1" style="53" min="11" max="11"/>
    <col width="16.1640625" customWidth="1" style="53" min="14" max="14"/>
    <col width="21.1640625" customWidth="1" style="53" min="15" max="15"/>
    <col width="19.5" customWidth="1" style="53" min="16" max="16"/>
    <col width="18" customWidth="1" style="53" min="17" max="17"/>
    <col width="16.1640625" customWidth="1" style="53" min="18" max="18"/>
    <col width="17" customWidth="1" style="53" min="19" max="19"/>
    <col width="17.33203125" customWidth="1" style="53" min="20" max="20"/>
    <col width="13.6640625" customWidth="1" style="53" min="21" max="21"/>
    <col width="16.83203125" customWidth="1" style="53" min="22" max="22"/>
    <col width="19.1640625" customWidth="1" style="53" min="24" max="24"/>
    <col width="17.1640625" customWidth="1" style="53" min="25" max="25"/>
    <col width="19" customWidth="1" style="53" min="26" max="26"/>
    <col width="22.33203125" customWidth="1" style="53" min="27" max="27"/>
    <col width="22.6640625" customWidth="1" style="53" min="28" max="28"/>
    <col width="17.6640625" customWidth="1" style="53" min="30" max="30"/>
    <col width="18.6640625" customWidth="1" style="53" min="33" max="33"/>
    <col width="17.5" customWidth="1" style="53" min="35" max="35"/>
    <col width="17" customWidth="1" style="53" min="36" max="36"/>
    <col width="20.83203125" customWidth="1" style="53" min="37" max="37"/>
    <col width="17.6640625" customWidth="1" style="53" min="38" max="38"/>
    <col width="17.1640625" customWidth="1" style="53" min="39" max="39"/>
    <col width="17.6640625" customWidth="1" style="53" min="40" max="41"/>
    <col width="14.6640625" customWidth="1" style="53" min="42" max="42"/>
    <col width="15.5" customWidth="1" style="53" min="43" max="43"/>
    <col width="14.5" customWidth="1" style="53" min="44" max="44"/>
    <col width="20.1640625" customWidth="1" style="53" min="45" max="45"/>
    <col width="18.6640625" customWidth="1" style="53" min="46" max="47"/>
    <col width="22.6640625" customWidth="1" style="53" min="48" max="48"/>
    <col width="24.83203125" customWidth="1" style="53" min="49" max="49"/>
  </cols>
  <sheetData>
    <row r="1" ht="13" customHeight="1" s="53">
      <c r="A1" s="2" t="n"/>
      <c r="B1" s="3" t="inlineStr">
        <is>
          <t>waterfall not needed for pricing</t>
        </is>
      </c>
    </row>
    <row r="2" ht="48.75" customHeight="1" s="53">
      <c r="A2" s="41" t="inlineStr">
        <is>
          <t>Assumptions</t>
        </is>
      </c>
      <c r="B2" s="38" t="n"/>
      <c r="C2" s="59" t="inlineStr">
        <is>
          <t>Day Count</t>
        </is>
      </c>
      <c r="F2" s="42" t="n"/>
      <c r="G2" s="59" t="inlineStr">
        <is>
          <t>Fees</t>
        </is>
      </c>
      <c r="J2" s="42" t="n"/>
      <c r="K2" s="59" t="inlineStr">
        <is>
          <t>CF</t>
        </is>
      </c>
      <c r="L2" s="42" t="n"/>
      <c r="M2" s="42" t="n"/>
      <c r="N2" s="59" t="inlineStr">
        <is>
          <t>Senior Interest Debt</t>
        </is>
      </c>
      <c r="AC2" s="42" t="n"/>
      <c r="AD2" s="59" t="inlineStr">
        <is>
          <t>Reserve</t>
        </is>
      </c>
      <c r="AH2" s="42" t="n"/>
      <c r="AI2" s="59" t="inlineStr">
        <is>
          <t>Subordinate Debt</t>
        </is>
      </c>
      <c r="AX2" s="42" t="n"/>
      <c r="AY2" s="59" t="inlineStr">
        <is>
          <t>CF</t>
        </is>
      </c>
      <c r="AZ2" s="42" t="n"/>
      <c r="BA2" s="42" t="n"/>
      <c r="BB2" s="42" t="n"/>
      <c r="BC2" s="42" t="n"/>
      <c r="BD2" s="42" t="n"/>
      <c r="BE2" s="42" t="n"/>
      <c r="BF2" s="42" t="n"/>
      <c r="BG2" s="42" t="n"/>
      <c r="BH2" s="42" t="n"/>
      <c r="BI2" s="42" t="n"/>
      <c r="BJ2" s="42" t="n"/>
      <c r="BK2" s="42" t="n"/>
      <c r="BL2" s="42" t="n"/>
      <c r="BM2" s="42" t="n"/>
      <c r="BN2" s="42" t="n"/>
      <c r="BO2" s="42" t="n"/>
      <c r="BP2" s="42" t="n"/>
      <c r="BQ2" s="42" t="n"/>
      <c r="BR2" s="42" t="n"/>
      <c r="BS2" s="42" t="n"/>
      <c r="BT2" s="42" t="n"/>
      <c r="BU2" s="42" t="n"/>
      <c r="BV2" s="42" t="n"/>
      <c r="BW2" s="42" t="n"/>
      <c r="BX2" s="42" t="n"/>
      <c r="BY2" s="42" t="n"/>
      <c r="BZ2" s="42" t="n"/>
      <c r="CA2" s="42" t="n"/>
      <c r="CB2" s="42" t="n"/>
      <c r="CC2" s="42" t="n"/>
      <c r="CD2" s="42" t="n"/>
      <c r="CE2" s="42" t="n"/>
      <c r="CF2" s="42" t="n"/>
      <c r="CG2" s="42" t="n"/>
      <c r="CH2" s="42" t="n"/>
      <c r="CI2" s="42" t="n"/>
      <c r="CJ2" s="42" t="n"/>
      <c r="CK2" s="42" t="n"/>
      <c r="CL2" s="42" t="n"/>
      <c r="CM2" s="42" t="n"/>
      <c r="CN2" s="42" t="n"/>
      <c r="CO2" s="42" t="n"/>
      <c r="CP2" s="42" t="n"/>
      <c r="CQ2" s="42" t="n"/>
      <c r="CR2" s="42" t="n"/>
      <c r="CS2" s="42" t="n"/>
      <c r="CT2" s="42" t="n"/>
      <c r="CU2" s="42" t="n"/>
      <c r="CV2" s="42" t="n"/>
      <c r="CW2" s="42" t="n"/>
      <c r="CX2" s="42" t="n"/>
      <c r="CY2" s="42" t="n"/>
      <c r="CZ2" s="42" t="n"/>
      <c r="DA2" s="42" t="n"/>
      <c r="DB2" s="42" t="n"/>
      <c r="DC2" s="42" t="n"/>
    </row>
    <row r="3" ht="36.75" customHeight="1" s="53">
      <c r="A3" s="43" t="inlineStr">
        <is>
          <t>Model Assumes 2 tranches each with 2 waterfalls for 4 total. Pays off interest and principal and interest sequencialy. payes senior interest then senior principal, then subordinate interest then principal</t>
        </is>
      </c>
      <c r="B3" s="40" t="n"/>
      <c r="C3" s="29" t="inlineStr">
        <is>
          <t>Term</t>
        </is>
      </c>
      <c r="D3" s="29" t="inlineStr">
        <is>
          <t>Date</t>
        </is>
      </c>
      <c r="E3" s="29" t="inlineStr">
        <is>
          <t>Day Adj.</t>
        </is>
      </c>
      <c r="F3" s="30" t="n"/>
      <c r="G3" s="29" t="inlineStr">
        <is>
          <t>Fees Due</t>
        </is>
      </c>
      <c r="H3" s="29" t="inlineStr">
        <is>
          <t>Fees Paid</t>
        </is>
      </c>
      <c r="I3" s="29" t="inlineStr">
        <is>
          <t>Fees Unpaid</t>
        </is>
      </c>
      <c r="J3" s="30" t="n"/>
      <c r="K3" s="29" t="inlineStr">
        <is>
          <t>Cash Flow Available for Distribution</t>
        </is>
      </c>
      <c r="L3" s="40" t="n"/>
      <c r="M3" s="40" t="n"/>
      <c r="N3" s="29" t="inlineStr">
        <is>
          <t>Begining of Period (BOP) Bal.</t>
        </is>
      </c>
      <c r="O3" s="29" t="inlineStr">
        <is>
          <t>Note Interest Rate</t>
        </is>
      </c>
      <c r="P3" s="29" t="inlineStr">
        <is>
          <t>Note Interest Due Bal.</t>
        </is>
      </c>
      <c r="Q3" s="29" t="inlineStr">
        <is>
          <t>Total Interest Due</t>
        </is>
      </c>
      <c r="R3" s="29" t="inlineStr">
        <is>
          <t>Note Interest Paid</t>
        </is>
      </c>
      <c r="S3" s="29" t="inlineStr">
        <is>
          <t>Interest Tracker</t>
        </is>
      </c>
      <c r="T3" s="29" t="inlineStr">
        <is>
          <t>Cash Remaining</t>
        </is>
      </c>
      <c r="U3" s="29" t="inlineStr">
        <is>
          <t>Principal Due</t>
        </is>
      </c>
      <c r="V3" s="29" t="inlineStr">
        <is>
          <t>Principal Paid</t>
        </is>
      </c>
      <c r="W3" s="29" t="inlineStr">
        <is>
          <t>Unpaid</t>
        </is>
      </c>
      <c r="X3" s="29" t="inlineStr">
        <is>
          <t>Covered by Revenue</t>
        </is>
      </c>
      <c r="Y3" s="29" t="inlineStr">
        <is>
          <t>Cash Remaining</t>
        </is>
      </c>
      <c r="Z3" s="29" t="inlineStr">
        <is>
          <t>Excess Cashflow</t>
        </is>
      </c>
      <c r="AA3" s="29" t="inlineStr">
        <is>
          <t>Excess Cashflow Paid</t>
        </is>
      </c>
      <c r="AB3" s="29" t="inlineStr">
        <is>
          <t>End of Period (EOP) Bal.</t>
        </is>
      </c>
      <c r="AC3" s="30" t="n"/>
      <c r="AD3" s="29" t="inlineStr">
        <is>
          <t>Reserve BOP Bal.</t>
        </is>
      </c>
      <c r="AE3" s="29" t="inlineStr">
        <is>
          <t>Draw</t>
        </is>
      </c>
      <c r="AF3" s="29" t="inlineStr">
        <is>
          <t>Funding</t>
        </is>
      </c>
      <c r="AG3" s="29" t="inlineStr">
        <is>
          <t>Reserve EOP Bal.</t>
        </is>
      </c>
      <c r="AH3" s="30" t="n"/>
      <c r="AI3" s="29" t="inlineStr">
        <is>
          <t>Begining of Period (BOP) Bal.</t>
        </is>
      </c>
      <c r="AJ3" s="29" t="inlineStr">
        <is>
          <t>Note Interest Rate</t>
        </is>
      </c>
      <c r="AK3" s="29" t="inlineStr">
        <is>
          <t>Note Interest Due Bal.</t>
        </is>
      </c>
      <c r="AL3" s="29" t="inlineStr">
        <is>
          <t>Total Interest Due</t>
        </is>
      </c>
      <c r="AM3" s="29" t="inlineStr">
        <is>
          <t>Note Interest Paid</t>
        </is>
      </c>
      <c r="AN3" s="29" t="inlineStr">
        <is>
          <t>Interest Tracker</t>
        </is>
      </c>
      <c r="AO3" s="29" t="inlineStr">
        <is>
          <t>Cash Remaining</t>
        </is>
      </c>
      <c r="AP3" s="29" t="inlineStr">
        <is>
          <t>Principal Due</t>
        </is>
      </c>
      <c r="AQ3" s="29" t="inlineStr">
        <is>
          <t>Principal Paid</t>
        </is>
      </c>
      <c r="AR3" s="29" t="inlineStr">
        <is>
          <t>Unpaid</t>
        </is>
      </c>
      <c r="AS3" s="29" t="inlineStr">
        <is>
          <t>Covered by Revenue</t>
        </is>
      </c>
      <c r="AT3" s="29" t="inlineStr">
        <is>
          <t>Cash Remaining</t>
        </is>
      </c>
      <c r="AU3" s="29" t="inlineStr">
        <is>
          <t>Excess Cashflow</t>
        </is>
      </c>
      <c r="AV3" s="29" t="inlineStr">
        <is>
          <t>Excess Cashflow Paid</t>
        </is>
      </c>
      <c r="AW3" s="29" t="inlineStr">
        <is>
          <t>End of Period (EOP) Bal.</t>
        </is>
      </c>
      <c r="AX3" s="30" t="n"/>
      <c r="AY3" s="56" t="inlineStr">
        <is>
          <t>Net CF</t>
        </is>
      </c>
      <c r="AZ3" s="30" t="n"/>
      <c r="BA3" s="30" t="n"/>
      <c r="BB3" s="30" t="n"/>
      <c r="BC3" s="30" t="n"/>
      <c r="BD3" s="30" t="n"/>
      <c r="BE3" s="30" t="n"/>
      <c r="BF3" s="30" t="n"/>
      <c r="BG3" s="30" t="n"/>
      <c r="BH3" s="30" t="n"/>
      <c r="BI3" s="30" t="n"/>
      <c r="BJ3" s="30" t="n"/>
      <c r="BK3" s="30" t="n"/>
      <c r="BL3" s="30" t="n"/>
      <c r="BM3" s="30" t="n"/>
      <c r="BN3" s="30" t="n"/>
      <c r="BO3" s="30" t="n"/>
      <c r="BP3" s="30" t="n"/>
      <c r="BQ3" s="30" t="n"/>
      <c r="BR3" s="30" t="n"/>
      <c r="BS3" s="30" t="n"/>
      <c r="BT3" s="30" t="n"/>
      <c r="BU3" s="30" t="n"/>
      <c r="BV3" s="30" t="n"/>
      <c r="BW3" s="30" t="n"/>
      <c r="BX3" s="30" t="n"/>
      <c r="BY3" s="30" t="n"/>
      <c r="BZ3" s="30" t="n"/>
      <c r="CA3" s="30" t="n"/>
      <c r="CB3" s="30" t="n"/>
      <c r="CC3" s="30" t="n"/>
      <c r="CD3" s="30" t="n"/>
      <c r="CE3" s="30" t="n"/>
      <c r="CF3" s="30" t="n"/>
      <c r="CG3" s="30" t="n"/>
      <c r="CH3" s="30" t="n"/>
      <c r="CI3" s="30" t="n"/>
      <c r="CJ3" s="30" t="n"/>
      <c r="CK3" s="30" t="n"/>
      <c r="CL3" s="30" t="n"/>
      <c r="CM3" s="30" t="n"/>
      <c r="CN3" s="30" t="n"/>
      <c r="CO3" s="30" t="n"/>
      <c r="CP3" s="30" t="n"/>
      <c r="CQ3" s="30" t="n"/>
      <c r="CR3" s="30" t="n"/>
      <c r="CS3" s="30" t="n"/>
      <c r="CT3" s="30" t="n"/>
      <c r="CU3" s="30" t="n"/>
      <c r="CV3" s="30" t="n"/>
      <c r="CW3" s="30" t="n"/>
      <c r="CX3" s="30" t="n"/>
      <c r="CY3" s="30" t="n"/>
      <c r="CZ3" s="30" t="n"/>
      <c r="DA3" s="30" t="n"/>
      <c r="DB3" s="30" t="n"/>
      <c r="DC3" s="30" t="n"/>
    </row>
    <row r="4" ht="13" customHeight="1" s="53">
      <c r="A4" s="2" t="n"/>
      <c r="B4" s="2" t="n"/>
      <c r="C4" s="2" t="n">
        <v>0</v>
      </c>
      <c r="D4" s="34">
        <f>Inputs!B5</f>
        <v/>
      </c>
      <c r="E4" s="3">
        <f>E5</f>
        <v/>
      </c>
    </row>
    <row r="5" ht="13" customHeight="1" s="53">
      <c r="A5" s="2" t="n"/>
      <c r="B5" s="3" t="n"/>
      <c r="C5" s="3" t="n">
        <v>1</v>
      </c>
      <c r="D5" s="34">
        <f>Inputs!B6</f>
        <v/>
      </c>
      <c r="E5" s="3" t="inlineStr"/>
    </row>
    <row r="6" ht="13" customHeight="1" s="53">
      <c r="A6" s="3" t="n"/>
      <c r="B6" s="3" t="n"/>
      <c r="C6" s="3">
        <f>C5+1</f>
        <v/>
      </c>
      <c r="D6" s="37">
        <f>EDATE(D5, 1)</f>
        <v/>
      </c>
      <c r="E6" s="3">
        <f>E5</f>
        <v/>
      </c>
    </row>
    <row r="7" ht="13" customHeight="1" s="53">
      <c r="A7" s="3" t="n"/>
      <c r="B7" s="3" t="n"/>
      <c r="C7" s="3">
        <f>C6+1</f>
        <v/>
      </c>
      <c r="D7" s="37">
        <f>EDATE(D6, 1)</f>
        <v/>
      </c>
      <c r="E7" s="3">
        <f>E6</f>
        <v/>
      </c>
    </row>
    <row r="8" ht="13" customHeight="1" s="53">
      <c r="A8" s="3" t="n"/>
      <c r="B8" s="3" t="n"/>
      <c r="C8" s="3">
        <f>C7+1</f>
        <v/>
      </c>
      <c r="D8" s="37">
        <f>EDATE(D7, 1)</f>
        <v/>
      </c>
      <c r="E8" s="3">
        <f>E7</f>
        <v/>
      </c>
    </row>
    <row r="9" ht="13" customHeight="1" s="53">
      <c r="A9" s="3" t="n"/>
      <c r="B9" s="3" t="n"/>
      <c r="C9" s="3">
        <f>C8+1</f>
        <v/>
      </c>
      <c r="D9" s="37">
        <f>EDATE(D8, 1)</f>
        <v/>
      </c>
      <c r="E9" s="3">
        <f>E8</f>
        <v/>
      </c>
    </row>
    <row r="10" ht="13" customHeight="1" s="53">
      <c r="A10" s="3" t="n"/>
      <c r="B10" s="3" t="n"/>
      <c r="C10" s="3">
        <f>C9+1</f>
        <v/>
      </c>
      <c r="D10" s="37">
        <f>EDATE(D9, 1)</f>
        <v/>
      </c>
      <c r="E10" s="3">
        <f>E9</f>
        <v/>
      </c>
    </row>
    <row r="11" ht="13" customHeight="1" s="53">
      <c r="A11" s="3" t="n"/>
      <c r="B11" s="3" t="n"/>
      <c r="C11" s="3">
        <f>C10+1</f>
        <v/>
      </c>
      <c r="D11" s="37">
        <f>EDATE(D10, 1)</f>
        <v/>
      </c>
      <c r="E11" s="3">
        <f>E10</f>
        <v/>
      </c>
    </row>
    <row r="12" ht="13" customHeight="1" s="53">
      <c r="A12" s="3" t="n"/>
      <c r="B12" s="3" t="n"/>
      <c r="C12" s="3">
        <f>C11+1</f>
        <v/>
      </c>
      <c r="D12" s="37">
        <f>EDATE(D11, 1)</f>
        <v/>
      </c>
      <c r="E12" s="3">
        <f>E11</f>
        <v/>
      </c>
    </row>
    <row r="13" ht="13" customHeight="1" s="53">
      <c r="A13" s="3" t="n"/>
      <c r="B13" s="3" t="n"/>
      <c r="C13" s="3">
        <f>C12+1</f>
        <v/>
      </c>
      <c r="D13" s="37">
        <f>EDATE(D12, 1)</f>
        <v/>
      </c>
      <c r="E13" s="3">
        <f>E12</f>
        <v/>
      </c>
    </row>
    <row r="14" ht="13" customHeight="1" s="53">
      <c r="A14" s="3" t="n"/>
      <c r="B14" s="3" t="n"/>
      <c r="C14" s="3">
        <f>C13+1</f>
        <v/>
      </c>
      <c r="D14" s="37">
        <f>EDATE(D13, 1)</f>
        <v/>
      </c>
      <c r="E14" s="3">
        <f>E13</f>
        <v/>
      </c>
    </row>
    <row r="15" ht="13" customHeight="1" s="53">
      <c r="A15" s="3" t="n"/>
      <c r="B15" s="3" t="n"/>
      <c r="C15" s="3">
        <f>C14+1</f>
        <v/>
      </c>
      <c r="D15" s="37">
        <f>EDATE(D14, 1)</f>
        <v/>
      </c>
      <c r="E15" s="3">
        <f>E14</f>
        <v/>
      </c>
    </row>
    <row r="16" ht="13" customHeight="1" s="53">
      <c r="A16" s="3" t="n"/>
      <c r="B16" s="3" t="n"/>
      <c r="C16" s="3">
        <f>C15+1</f>
        <v/>
      </c>
      <c r="D16" s="37">
        <f>EDATE(D15, 1)</f>
        <v/>
      </c>
      <c r="E16" s="3">
        <f>E15</f>
        <v/>
      </c>
    </row>
    <row r="17" ht="13" customHeight="1" s="53">
      <c r="A17" s="3" t="n"/>
      <c r="B17" s="3" t="n"/>
      <c r="C17" s="3">
        <f>C16+1</f>
        <v/>
      </c>
      <c r="D17" s="37">
        <f>EDATE(D16, 1)</f>
        <v/>
      </c>
      <c r="E17" s="3">
        <f>E16</f>
        <v/>
      </c>
    </row>
    <row r="18" ht="13" customHeight="1" s="53">
      <c r="A18" s="3" t="n"/>
      <c r="B18" s="3" t="n"/>
      <c r="C18" s="3">
        <f>C17+1</f>
        <v/>
      </c>
      <c r="D18" s="37">
        <f>EDATE(D17, 1)</f>
        <v/>
      </c>
      <c r="E18" s="3">
        <f>E17</f>
        <v/>
      </c>
    </row>
    <row r="19" ht="13" customHeight="1" s="53">
      <c r="A19" s="3" t="n"/>
      <c r="B19" s="3" t="n"/>
      <c r="C19" s="3">
        <f>C18+1</f>
        <v/>
      </c>
      <c r="D19" s="37">
        <f>EDATE(D18, 1)</f>
        <v/>
      </c>
      <c r="E19" s="3">
        <f>E18</f>
        <v/>
      </c>
    </row>
    <row r="20" ht="13" customHeight="1" s="53">
      <c r="A20" s="3" t="n"/>
      <c r="B20" s="3" t="n"/>
      <c r="C20" s="3">
        <f>C19+1</f>
        <v/>
      </c>
      <c r="D20" s="37">
        <f>EDATE(D19, 1)</f>
        <v/>
      </c>
      <c r="E20" s="3">
        <f>E19</f>
        <v/>
      </c>
    </row>
    <row r="21" ht="13" customHeight="1" s="53">
      <c r="A21" s="3" t="n"/>
      <c r="B21" s="3" t="n"/>
      <c r="C21" s="3">
        <f>C20+1</f>
        <v/>
      </c>
      <c r="D21" s="37">
        <f>EDATE(D20, 1)</f>
        <v/>
      </c>
      <c r="E21" s="3">
        <f>E20</f>
        <v/>
      </c>
    </row>
    <row r="22" ht="13" customHeight="1" s="53">
      <c r="A22" s="3" t="n"/>
      <c r="B22" s="3" t="n"/>
      <c r="C22" s="3">
        <f>C21+1</f>
        <v/>
      </c>
      <c r="D22" s="37">
        <f>EDATE(D21, 1)</f>
        <v/>
      </c>
      <c r="E22" s="3">
        <f>E21</f>
        <v/>
      </c>
    </row>
    <row r="23" ht="13" customHeight="1" s="53">
      <c r="A23" s="3" t="n"/>
      <c r="B23" s="3" t="n"/>
      <c r="C23" s="3">
        <f>C22+1</f>
        <v/>
      </c>
      <c r="D23" s="37">
        <f>EDATE(D22, 1)</f>
        <v/>
      </c>
      <c r="E23" s="3">
        <f>E22</f>
        <v/>
      </c>
    </row>
    <row r="24" ht="13" customHeight="1" s="53">
      <c r="A24" s="3" t="n"/>
      <c r="B24" s="3" t="n"/>
      <c r="C24" s="3">
        <f>C23+1</f>
        <v/>
      </c>
      <c r="D24" s="37">
        <f>EDATE(D23, 1)</f>
        <v/>
      </c>
      <c r="E24" s="3">
        <f>E23</f>
        <v/>
      </c>
    </row>
    <row r="25" ht="13" customHeight="1" s="53">
      <c r="A25" s="3" t="n"/>
      <c r="B25" s="3" t="n"/>
      <c r="C25" s="3">
        <f>C24+1</f>
        <v/>
      </c>
      <c r="D25" s="37">
        <f>EDATE(D24, 1)</f>
        <v/>
      </c>
      <c r="E25" s="3">
        <f>E24</f>
        <v/>
      </c>
    </row>
    <row r="26" ht="13" customHeight="1" s="53">
      <c r="A26" s="3" t="n"/>
      <c r="B26" s="3" t="n"/>
      <c r="C26" s="3">
        <f>C25+1</f>
        <v/>
      </c>
      <c r="D26" s="37">
        <f>EDATE(D25, 1)</f>
        <v/>
      </c>
      <c r="E26" s="3">
        <f>E25</f>
        <v/>
      </c>
    </row>
    <row r="27" ht="13" customHeight="1" s="53">
      <c r="A27" s="3" t="n"/>
      <c r="B27" s="3" t="n"/>
      <c r="C27" s="3">
        <f>C26+1</f>
        <v/>
      </c>
      <c r="D27" s="37">
        <f>EDATE(D26, 1)</f>
        <v/>
      </c>
      <c r="E27" s="3">
        <f>E26</f>
        <v/>
      </c>
    </row>
    <row r="28" ht="13" customHeight="1" s="53">
      <c r="A28" s="3" t="n"/>
      <c r="B28" s="3" t="n"/>
      <c r="C28" s="3">
        <f>C27+1</f>
        <v/>
      </c>
      <c r="D28" s="37">
        <f>EDATE(D27, 1)</f>
        <v/>
      </c>
      <c r="E28" s="3">
        <f>E27</f>
        <v/>
      </c>
    </row>
    <row r="29" ht="13" customHeight="1" s="53">
      <c r="A29" s="3" t="n"/>
      <c r="B29" s="3" t="n"/>
      <c r="C29" s="3">
        <f>C28+1</f>
        <v/>
      </c>
      <c r="D29" s="37">
        <f>EDATE(D28, 1)</f>
        <v/>
      </c>
      <c r="E29" s="3">
        <f>E28</f>
        <v/>
      </c>
    </row>
    <row r="30" ht="13" customHeight="1" s="53">
      <c r="A30" s="3" t="n"/>
      <c r="B30" s="3" t="n"/>
      <c r="C30" s="3">
        <f>C29+1</f>
        <v/>
      </c>
      <c r="D30" s="37">
        <f>EDATE(D29, 1)</f>
        <v/>
      </c>
      <c r="E30" s="3">
        <f>E29</f>
        <v/>
      </c>
    </row>
    <row r="31" ht="13" customHeight="1" s="53">
      <c r="A31" s="3" t="n"/>
      <c r="B31" s="3" t="n"/>
      <c r="C31" s="3">
        <f>C30+1</f>
        <v/>
      </c>
      <c r="D31" s="37">
        <f>EDATE(D30, 1)</f>
        <v/>
      </c>
      <c r="E31" s="3">
        <f>E30</f>
        <v/>
      </c>
    </row>
    <row r="32" ht="13" customHeight="1" s="53">
      <c r="A32" s="3" t="n"/>
      <c r="B32" s="3" t="n"/>
      <c r="C32" s="3">
        <f>C31+1</f>
        <v/>
      </c>
      <c r="D32" s="37">
        <f>EDATE(D31, 1)</f>
        <v/>
      </c>
      <c r="E32" s="3">
        <f>E31</f>
        <v/>
      </c>
    </row>
    <row r="33" ht="13" customHeight="1" s="53">
      <c r="A33" s="3" t="n"/>
      <c r="B33" s="3" t="n"/>
      <c r="C33" s="3">
        <f>C32+1</f>
        <v/>
      </c>
      <c r="D33" s="37">
        <f>EDATE(D32, 1)</f>
        <v/>
      </c>
      <c r="E33" s="3">
        <f>E32</f>
        <v/>
      </c>
    </row>
    <row r="34" ht="13" customHeight="1" s="53">
      <c r="A34" s="3" t="n"/>
      <c r="B34" s="3" t="n"/>
      <c r="C34" s="3">
        <f>C33+1</f>
        <v/>
      </c>
      <c r="D34" s="37">
        <f>EDATE(D33, 1)</f>
        <v/>
      </c>
      <c r="E34" s="3">
        <f>E33</f>
        <v/>
      </c>
    </row>
    <row r="35" ht="13" customHeight="1" s="53">
      <c r="A35" s="3" t="n"/>
      <c r="B35" s="3" t="n"/>
      <c r="C35" s="3">
        <f>C34+1</f>
        <v/>
      </c>
      <c r="D35" s="37">
        <f>EDATE(D34, 1)</f>
        <v/>
      </c>
      <c r="E35" s="3">
        <f>E34</f>
        <v/>
      </c>
    </row>
    <row r="36" ht="13" customHeight="1" s="53">
      <c r="A36" s="3" t="n"/>
      <c r="B36" s="3" t="n"/>
      <c r="C36" s="3">
        <f>C35+1</f>
        <v/>
      </c>
      <c r="D36" s="37">
        <f>EDATE(D35, 1)</f>
        <v/>
      </c>
      <c r="E36" s="3">
        <f>E35</f>
        <v/>
      </c>
    </row>
    <row r="37" ht="13" customHeight="1" s="53">
      <c r="A37" s="3" t="n"/>
      <c r="B37" s="3" t="n"/>
      <c r="C37" s="3">
        <f>C36+1</f>
        <v/>
      </c>
      <c r="D37" s="37">
        <f>EDATE(D36, 1)</f>
        <v/>
      </c>
      <c r="E37" s="3">
        <f>E36</f>
        <v/>
      </c>
    </row>
    <row r="38" ht="13" customHeight="1" s="53">
      <c r="A38" s="3" t="n"/>
      <c r="B38" s="3" t="n"/>
      <c r="C38" s="3">
        <f>C37+1</f>
        <v/>
      </c>
      <c r="D38" s="37">
        <f>EDATE(D37, 1)</f>
        <v/>
      </c>
      <c r="E38" s="3">
        <f>E37</f>
        <v/>
      </c>
    </row>
    <row r="39" ht="13" customHeight="1" s="53">
      <c r="A39" s="3" t="n"/>
      <c r="B39" s="3" t="n"/>
      <c r="C39" s="3">
        <f>C38+1</f>
        <v/>
      </c>
      <c r="D39" s="37">
        <f>EDATE(D38, 1)</f>
        <v/>
      </c>
      <c r="E39" s="3">
        <f>E38</f>
        <v/>
      </c>
    </row>
    <row r="40" ht="13" customHeight="1" s="53">
      <c r="A40" s="3" t="n"/>
      <c r="B40" s="3" t="n"/>
      <c r="C40" s="3">
        <f>C39+1</f>
        <v/>
      </c>
      <c r="D40" s="37">
        <f>EDATE(D39, 1)</f>
        <v/>
      </c>
      <c r="E40" s="3">
        <f>E39</f>
        <v/>
      </c>
    </row>
    <row r="41" ht="13" customHeight="1" s="53">
      <c r="A41" s="3" t="n"/>
      <c r="B41" s="3" t="n"/>
      <c r="C41" s="3">
        <f>C40+1</f>
        <v/>
      </c>
      <c r="D41" s="37">
        <f>EDATE(D40, 1)</f>
        <v/>
      </c>
      <c r="E41" s="3">
        <f>E40</f>
        <v/>
      </c>
    </row>
    <row r="42" ht="13" customHeight="1" s="53">
      <c r="A42" s="3" t="n"/>
      <c r="B42" s="3" t="n"/>
      <c r="C42" s="3">
        <f>C41+1</f>
        <v/>
      </c>
      <c r="D42" s="37">
        <f>EDATE(D41, 1)</f>
        <v/>
      </c>
      <c r="E42" s="3">
        <f>E41</f>
        <v/>
      </c>
    </row>
    <row r="43" ht="13" customHeight="1" s="53">
      <c r="A43" s="3" t="n"/>
      <c r="B43" s="3" t="n"/>
      <c r="C43" s="3">
        <f>C42+1</f>
        <v/>
      </c>
      <c r="D43" s="37">
        <f>EDATE(D42, 1)</f>
        <v/>
      </c>
      <c r="E43" s="3">
        <f>E42</f>
        <v/>
      </c>
    </row>
    <row r="44" ht="13" customHeight="1" s="53">
      <c r="A44" s="3" t="n"/>
      <c r="B44" s="3" t="n"/>
      <c r="C44" s="3">
        <f>C43+1</f>
        <v/>
      </c>
      <c r="D44" s="37">
        <f>EDATE(D43, 1)</f>
        <v/>
      </c>
      <c r="E44" s="3">
        <f>E43</f>
        <v/>
      </c>
    </row>
    <row r="45" ht="13" customHeight="1" s="53">
      <c r="A45" s="3" t="n"/>
      <c r="B45" s="3" t="n"/>
      <c r="C45" s="3">
        <f>C44+1</f>
        <v/>
      </c>
      <c r="D45" s="37">
        <f>EDATE(D44, 1)</f>
        <v/>
      </c>
      <c r="E45" s="3">
        <f>E44</f>
        <v/>
      </c>
    </row>
    <row r="46" ht="13" customHeight="1" s="53">
      <c r="A46" s="3" t="n"/>
      <c r="B46" s="3" t="n"/>
      <c r="C46" s="3">
        <f>C45+1</f>
        <v/>
      </c>
      <c r="D46" s="37">
        <f>EDATE(D45, 1)</f>
        <v/>
      </c>
      <c r="E46" s="3">
        <f>E45</f>
        <v/>
      </c>
    </row>
    <row r="47" ht="13" customHeight="1" s="53">
      <c r="A47" s="3" t="n"/>
      <c r="B47" s="3" t="n"/>
      <c r="C47" s="3">
        <f>C46+1</f>
        <v/>
      </c>
      <c r="D47" s="37">
        <f>EDATE(D46, 1)</f>
        <v/>
      </c>
      <c r="E47" s="3">
        <f>E46</f>
        <v/>
      </c>
    </row>
    <row r="48" ht="13" customHeight="1" s="53">
      <c r="A48" s="3" t="n"/>
      <c r="B48" s="3" t="n"/>
      <c r="C48" s="3">
        <f>C47+1</f>
        <v/>
      </c>
      <c r="D48" s="37">
        <f>EDATE(D47, 1)</f>
        <v/>
      </c>
      <c r="E48" s="3">
        <f>E47</f>
        <v/>
      </c>
    </row>
    <row r="49" ht="13" customHeight="1" s="53">
      <c r="A49" s="3" t="n"/>
      <c r="B49" s="3" t="n"/>
      <c r="C49" s="3">
        <f>C48+1</f>
        <v/>
      </c>
      <c r="D49" s="37">
        <f>EDATE(D48, 1)</f>
        <v/>
      </c>
      <c r="E49" s="3">
        <f>E48</f>
        <v/>
      </c>
    </row>
    <row r="50" ht="13" customHeight="1" s="53">
      <c r="A50" s="3" t="n"/>
      <c r="B50" s="3" t="n"/>
      <c r="C50" s="3">
        <f>C49+1</f>
        <v/>
      </c>
      <c r="D50" s="37">
        <f>EDATE(D49, 1)</f>
        <v/>
      </c>
      <c r="E50" s="3">
        <f>E49</f>
        <v/>
      </c>
    </row>
    <row r="51" ht="13" customHeight="1" s="53">
      <c r="A51" s="3" t="n"/>
      <c r="B51" s="3" t="n"/>
      <c r="C51" s="3">
        <f>C50+1</f>
        <v/>
      </c>
      <c r="D51" s="37">
        <f>EDATE(D50, 1)</f>
        <v/>
      </c>
      <c r="E51" s="3">
        <f>E50</f>
        <v/>
      </c>
    </row>
    <row r="52" ht="13" customHeight="1" s="53">
      <c r="A52" s="3" t="n"/>
      <c r="B52" s="3" t="n"/>
      <c r="C52" s="3">
        <f>C51+1</f>
        <v/>
      </c>
      <c r="D52" s="37">
        <f>EDATE(D51, 1)</f>
        <v/>
      </c>
      <c r="E52" s="3">
        <f>E51</f>
        <v/>
      </c>
    </row>
    <row r="53" ht="13" customHeight="1" s="53">
      <c r="A53" s="3" t="n"/>
      <c r="B53" s="3" t="n"/>
      <c r="C53" s="3">
        <f>C52+1</f>
        <v/>
      </c>
      <c r="D53" s="37">
        <f>EDATE(D52, 1)</f>
        <v/>
      </c>
      <c r="E53" s="3">
        <f>E52</f>
        <v/>
      </c>
    </row>
    <row r="54" ht="13" customHeight="1" s="53">
      <c r="A54" s="3" t="n"/>
      <c r="B54" s="3" t="n"/>
      <c r="C54" s="3">
        <f>C53+1</f>
        <v/>
      </c>
      <c r="D54" s="37">
        <f>EDATE(D53, 1)</f>
        <v/>
      </c>
      <c r="E54" s="3">
        <f>E53</f>
        <v/>
      </c>
    </row>
    <row r="55" ht="13" customHeight="1" s="53">
      <c r="A55" s="3" t="n"/>
      <c r="B55" s="3" t="n"/>
      <c r="C55" s="3">
        <f>C54+1</f>
        <v/>
      </c>
      <c r="D55" s="37">
        <f>EDATE(D54, 1)</f>
        <v/>
      </c>
      <c r="E55" s="3">
        <f>E54</f>
        <v/>
      </c>
    </row>
    <row r="56" ht="13" customHeight="1" s="53">
      <c r="A56" s="3" t="n"/>
      <c r="B56" s="3" t="n"/>
      <c r="C56" s="3">
        <f>C55+1</f>
        <v/>
      </c>
      <c r="D56" s="37">
        <f>EDATE(D55, 1)</f>
        <v/>
      </c>
      <c r="E56" s="3">
        <f>E55</f>
        <v/>
      </c>
    </row>
    <row r="57" ht="13" customHeight="1" s="53">
      <c r="A57" s="3" t="n"/>
      <c r="B57" s="3" t="n"/>
      <c r="C57" s="3">
        <f>C56+1</f>
        <v/>
      </c>
      <c r="D57" s="37">
        <f>EDATE(D56, 1)</f>
        <v/>
      </c>
      <c r="E57" s="3">
        <f>E56</f>
        <v/>
      </c>
    </row>
    <row r="58" ht="13" customHeight="1" s="53">
      <c r="A58" s="3" t="n"/>
      <c r="B58" s="3" t="n"/>
      <c r="C58" s="3">
        <f>C57+1</f>
        <v/>
      </c>
      <c r="D58" s="37">
        <f>EDATE(D57, 1)</f>
        <v/>
      </c>
      <c r="E58" s="3">
        <f>E57</f>
        <v/>
      </c>
    </row>
    <row r="59" ht="13" customHeight="1" s="53">
      <c r="A59" s="3" t="n"/>
      <c r="B59" s="3" t="n"/>
      <c r="C59" s="3">
        <f>C58+1</f>
        <v/>
      </c>
      <c r="D59" s="37">
        <f>EDATE(D58, 1)</f>
        <v/>
      </c>
      <c r="E59" s="3">
        <f>E58</f>
        <v/>
      </c>
    </row>
    <row r="60" ht="13" customHeight="1" s="53">
      <c r="A60" s="3" t="n"/>
      <c r="B60" s="3" t="n"/>
      <c r="C60" s="3">
        <f>C59+1</f>
        <v/>
      </c>
      <c r="D60" s="37">
        <f>EDATE(D59, 1)</f>
        <v/>
      </c>
      <c r="E60" s="3">
        <f>E59</f>
        <v/>
      </c>
    </row>
    <row r="61" ht="13" customHeight="1" s="53">
      <c r="A61" s="3" t="n"/>
      <c r="B61" s="3" t="n"/>
      <c r="C61" s="3">
        <f>C60+1</f>
        <v/>
      </c>
      <c r="D61" s="37">
        <f>EDATE(D60, 1)</f>
        <v/>
      </c>
      <c r="E61" s="3">
        <f>E60</f>
        <v/>
      </c>
    </row>
    <row r="62" ht="13" customHeight="1" s="53">
      <c r="A62" s="3" t="n"/>
      <c r="B62" s="3" t="n"/>
      <c r="C62" s="3">
        <f>C61+1</f>
        <v/>
      </c>
      <c r="D62" s="37">
        <f>EDATE(D61, 1)</f>
        <v/>
      </c>
      <c r="E62" s="3">
        <f>E61</f>
        <v/>
      </c>
    </row>
    <row r="63" ht="13" customHeight="1" s="53">
      <c r="A63" s="3" t="n"/>
      <c r="B63" s="3" t="n"/>
      <c r="C63" s="3">
        <f>C62+1</f>
        <v/>
      </c>
      <c r="D63" s="37">
        <f>EDATE(D62, 1)</f>
        <v/>
      </c>
      <c r="E63" s="3">
        <f>E62</f>
        <v/>
      </c>
    </row>
    <row r="64" ht="13" customHeight="1" s="53">
      <c r="A64" s="3" t="n"/>
      <c r="B64" s="3" t="n"/>
      <c r="C64" s="3">
        <f>C63+1</f>
        <v/>
      </c>
      <c r="D64" s="37">
        <f>EDATE(D63, 1)</f>
        <v/>
      </c>
      <c r="E64" s="3">
        <f>E63</f>
        <v/>
      </c>
    </row>
    <row r="65" ht="13" customHeight="1" s="53">
      <c r="A65" s="3" t="n"/>
      <c r="B65" s="3" t="n"/>
      <c r="C65" s="3">
        <f>C64+1</f>
        <v/>
      </c>
      <c r="D65" s="37">
        <f>EDATE(D64, 1)</f>
        <v/>
      </c>
      <c r="E65" s="3">
        <f>E64</f>
        <v/>
      </c>
    </row>
    <row r="66" ht="13" customHeight="1" s="53">
      <c r="A66" s="3" t="n"/>
      <c r="B66" s="3" t="n"/>
      <c r="C66" s="3">
        <f>C65+1</f>
        <v/>
      </c>
      <c r="D66" s="37">
        <f>EDATE(D65, 1)</f>
        <v/>
      </c>
      <c r="E66" s="3">
        <f>E65</f>
        <v/>
      </c>
    </row>
    <row r="67" ht="13" customHeight="1" s="53">
      <c r="A67" s="3" t="n"/>
      <c r="B67" s="3" t="n"/>
      <c r="C67" s="3">
        <f>C66+1</f>
        <v/>
      </c>
      <c r="D67" s="37">
        <f>EDATE(D66, 1)</f>
        <v/>
      </c>
      <c r="E67" s="3">
        <f>E66</f>
        <v/>
      </c>
    </row>
    <row r="68" ht="13" customHeight="1" s="53">
      <c r="A68" s="3" t="n"/>
      <c r="B68" s="3" t="n"/>
      <c r="C68" s="3">
        <f>C67+1</f>
        <v/>
      </c>
      <c r="D68" s="37">
        <f>EDATE(D67, 1)</f>
        <v/>
      </c>
      <c r="E68" s="3">
        <f>E67</f>
        <v/>
      </c>
    </row>
    <row r="69" ht="13" customHeight="1" s="53">
      <c r="A69" s="3" t="n"/>
      <c r="B69" s="3" t="n"/>
      <c r="C69" s="3">
        <f>C68+1</f>
        <v/>
      </c>
      <c r="D69" s="37">
        <f>EDATE(D68, 1)</f>
        <v/>
      </c>
      <c r="E69" s="3">
        <f>E68</f>
        <v/>
      </c>
    </row>
    <row r="70" ht="13" customHeight="1" s="53">
      <c r="A70" s="3" t="n"/>
      <c r="B70" s="3" t="n"/>
      <c r="C70" s="3">
        <f>C69+1</f>
        <v/>
      </c>
      <c r="D70" s="37">
        <f>EDATE(D69, 1)</f>
        <v/>
      </c>
      <c r="E70" s="3">
        <f>E69</f>
        <v/>
      </c>
    </row>
    <row r="71" ht="13" customHeight="1" s="53">
      <c r="A71" s="3" t="n"/>
      <c r="B71" s="3" t="n"/>
      <c r="C71" s="3">
        <f>C70+1</f>
        <v/>
      </c>
      <c r="D71" s="37">
        <f>EDATE(D70, 1)</f>
        <v/>
      </c>
      <c r="E71" s="3">
        <f>E70</f>
        <v/>
      </c>
    </row>
    <row r="72" ht="13" customHeight="1" s="53">
      <c r="A72" s="3" t="n"/>
      <c r="B72" s="3" t="n"/>
      <c r="C72" s="3">
        <f>C71+1</f>
        <v/>
      </c>
      <c r="D72" s="37">
        <f>EDATE(D71, 1)</f>
        <v/>
      </c>
      <c r="E72" s="3">
        <f>E71</f>
        <v/>
      </c>
    </row>
    <row r="73" ht="13" customHeight="1" s="53">
      <c r="A73" s="3" t="n"/>
      <c r="B73" s="3" t="n"/>
      <c r="C73" s="3">
        <f>C72+1</f>
        <v/>
      </c>
      <c r="D73" s="37">
        <f>EDATE(D72, 1)</f>
        <v/>
      </c>
      <c r="E73" s="3">
        <f>E72</f>
        <v/>
      </c>
    </row>
    <row r="74" ht="13" customHeight="1" s="53">
      <c r="A74" s="3" t="n"/>
      <c r="B74" s="3" t="n"/>
      <c r="C74" s="3">
        <f>C73+1</f>
        <v/>
      </c>
      <c r="D74" s="37">
        <f>EDATE(D73, 1)</f>
        <v/>
      </c>
      <c r="E74" s="3">
        <f>E73</f>
        <v/>
      </c>
    </row>
    <row r="75" ht="13" customHeight="1" s="53">
      <c r="A75" s="3" t="n"/>
      <c r="B75" s="3" t="n"/>
      <c r="C75" s="3">
        <f>C74+1</f>
        <v/>
      </c>
      <c r="D75" s="37">
        <f>EDATE(D74, 1)</f>
        <v/>
      </c>
      <c r="E75" s="3">
        <f>E74</f>
        <v/>
      </c>
    </row>
    <row r="76" ht="13" customHeight="1" s="53">
      <c r="A76" s="3" t="n"/>
      <c r="B76" s="3" t="n"/>
      <c r="C76" s="3">
        <f>C75+1</f>
        <v/>
      </c>
      <c r="D76" s="37">
        <f>EDATE(D75, 1)</f>
        <v/>
      </c>
      <c r="E76" s="3">
        <f>E75</f>
        <v/>
      </c>
    </row>
    <row r="77" ht="13" customHeight="1" s="53">
      <c r="A77" s="3" t="n"/>
      <c r="B77" s="3" t="n"/>
      <c r="C77" s="3">
        <f>C76+1</f>
        <v/>
      </c>
      <c r="D77" s="37">
        <f>EDATE(D76, 1)</f>
        <v/>
      </c>
      <c r="E77" s="3">
        <f>E76</f>
        <v/>
      </c>
    </row>
    <row r="78" ht="13" customHeight="1" s="53">
      <c r="A78" s="3" t="n"/>
      <c r="B78" s="3" t="n"/>
      <c r="C78" s="3">
        <f>C77+1</f>
        <v/>
      </c>
      <c r="D78" s="37">
        <f>EDATE(D77, 1)</f>
        <v/>
      </c>
      <c r="E78" s="3">
        <f>E77</f>
        <v/>
      </c>
    </row>
    <row r="79" ht="13" customHeight="1" s="53">
      <c r="A79" s="3" t="n"/>
      <c r="B79" s="3" t="n"/>
      <c r="C79" s="3">
        <f>C78+1</f>
        <v/>
      </c>
      <c r="D79" s="37">
        <f>EDATE(D78, 1)</f>
        <v/>
      </c>
      <c r="E79" s="3">
        <f>E78</f>
        <v/>
      </c>
    </row>
    <row r="80" ht="13" customHeight="1" s="53">
      <c r="A80" s="3" t="n"/>
      <c r="B80" s="3" t="n"/>
      <c r="C80" s="3">
        <f>C79+1</f>
        <v/>
      </c>
      <c r="D80" s="37">
        <f>EDATE(D79, 1)</f>
        <v/>
      </c>
      <c r="E80" s="3">
        <f>E79</f>
        <v/>
      </c>
    </row>
    <row r="81" ht="13" customHeight="1" s="53">
      <c r="A81" s="3" t="n"/>
      <c r="B81" s="3" t="n"/>
      <c r="C81" s="3">
        <f>C80+1</f>
        <v/>
      </c>
      <c r="D81" s="37">
        <f>EDATE(D80, 1)</f>
        <v/>
      </c>
      <c r="E81" s="3">
        <f>E80</f>
        <v/>
      </c>
    </row>
    <row r="82" ht="13" customHeight="1" s="53">
      <c r="A82" s="3" t="n"/>
      <c r="B82" s="3" t="n"/>
      <c r="C82" s="3">
        <f>C81+1</f>
        <v/>
      </c>
      <c r="D82" s="37">
        <f>EDATE(D81, 1)</f>
        <v/>
      </c>
      <c r="E82" s="3">
        <f>E81</f>
        <v/>
      </c>
    </row>
    <row r="83" ht="13" customHeight="1" s="53">
      <c r="A83" s="3" t="n"/>
      <c r="B83" s="3" t="n"/>
      <c r="C83" s="3">
        <f>C82+1</f>
        <v/>
      </c>
      <c r="D83" s="37">
        <f>EDATE(D82, 1)</f>
        <v/>
      </c>
      <c r="E83" s="3">
        <f>E82</f>
        <v/>
      </c>
    </row>
    <row r="84" ht="13" customHeight="1" s="53">
      <c r="A84" s="3" t="n"/>
      <c r="B84" s="3" t="n"/>
      <c r="C84" s="3">
        <f>C83+1</f>
        <v/>
      </c>
      <c r="D84" s="37">
        <f>EDATE(D83, 1)</f>
        <v/>
      </c>
      <c r="E84" s="3">
        <f>E83</f>
        <v/>
      </c>
    </row>
    <row r="85" ht="13" customHeight="1" s="53">
      <c r="A85" s="3" t="n"/>
      <c r="B85" s="3" t="n"/>
      <c r="C85" s="3">
        <f>C84+1</f>
        <v/>
      </c>
      <c r="D85" s="37">
        <f>EDATE(D84, 1)</f>
        <v/>
      </c>
      <c r="E85" s="3">
        <f>E84</f>
        <v/>
      </c>
    </row>
    <row r="86" ht="13" customHeight="1" s="53">
      <c r="A86" s="3" t="n"/>
      <c r="B86" s="3" t="n"/>
      <c r="C86" s="3">
        <f>C85+1</f>
        <v/>
      </c>
      <c r="D86" s="37">
        <f>EDATE(D85, 1)</f>
        <v/>
      </c>
      <c r="E86" s="3">
        <f>E85</f>
        <v/>
      </c>
    </row>
    <row r="87" ht="13" customHeight="1" s="53">
      <c r="A87" s="3" t="n"/>
      <c r="B87" s="3" t="n"/>
      <c r="C87" s="3">
        <f>C86+1</f>
        <v/>
      </c>
      <c r="D87" s="37">
        <f>EDATE(D86, 1)</f>
        <v/>
      </c>
      <c r="E87" s="3">
        <f>E86</f>
        <v/>
      </c>
    </row>
    <row r="88" ht="13" customHeight="1" s="53">
      <c r="A88" s="3" t="n"/>
      <c r="B88" s="3" t="n"/>
      <c r="C88" s="3">
        <f>C87+1</f>
        <v/>
      </c>
      <c r="D88" s="37">
        <f>EDATE(D87, 1)</f>
        <v/>
      </c>
      <c r="E88" s="3">
        <f>E87</f>
        <v/>
      </c>
    </row>
    <row r="89" ht="13" customHeight="1" s="53">
      <c r="A89" s="3" t="n"/>
      <c r="B89" s="3" t="n"/>
      <c r="C89" s="3">
        <f>C88+1</f>
        <v/>
      </c>
      <c r="D89" s="37">
        <f>EDATE(D88, 1)</f>
        <v/>
      </c>
      <c r="E89" s="3">
        <f>E88</f>
        <v/>
      </c>
    </row>
    <row r="90" ht="13" customHeight="1" s="53">
      <c r="A90" s="3" t="n"/>
      <c r="B90" s="3" t="n"/>
      <c r="C90" s="3">
        <f>C89+1</f>
        <v/>
      </c>
      <c r="D90" s="37">
        <f>EDATE(D89, 1)</f>
        <v/>
      </c>
      <c r="E90" s="3">
        <f>E89</f>
        <v/>
      </c>
    </row>
    <row r="91" ht="13" customHeight="1" s="53">
      <c r="A91" s="3" t="n"/>
      <c r="B91" s="3" t="n"/>
      <c r="C91" s="3">
        <f>C90+1</f>
        <v/>
      </c>
      <c r="D91" s="37">
        <f>EDATE(D90, 1)</f>
        <v/>
      </c>
      <c r="E91" s="3">
        <f>E90</f>
        <v/>
      </c>
    </row>
    <row r="92" ht="13" customHeight="1" s="53">
      <c r="A92" s="3" t="n"/>
      <c r="B92" s="3" t="n"/>
      <c r="C92" s="3">
        <f>C91+1</f>
        <v/>
      </c>
      <c r="D92" s="37">
        <f>EDATE(D91, 1)</f>
        <v/>
      </c>
      <c r="E92" s="3">
        <f>E91</f>
        <v/>
      </c>
    </row>
    <row r="93" ht="13" customHeight="1" s="53">
      <c r="A93" s="3" t="n"/>
      <c r="B93" s="3" t="n"/>
      <c r="C93" s="3">
        <f>C92+1</f>
        <v/>
      </c>
      <c r="D93" s="37">
        <f>EDATE(D92, 1)</f>
        <v/>
      </c>
      <c r="E93" s="3">
        <f>E92</f>
        <v/>
      </c>
    </row>
    <row r="94" ht="13" customHeight="1" s="53">
      <c r="A94" s="3" t="n"/>
      <c r="B94" s="3" t="n"/>
      <c r="C94" s="3">
        <f>C93+1</f>
        <v/>
      </c>
      <c r="D94" s="37">
        <f>EDATE(D93, 1)</f>
        <v/>
      </c>
      <c r="E94" s="3">
        <f>E93</f>
        <v/>
      </c>
    </row>
    <row r="95" ht="13" customHeight="1" s="53">
      <c r="A95" s="3" t="n"/>
      <c r="B95" s="3" t="n"/>
      <c r="C95" s="3">
        <f>C94+1</f>
        <v/>
      </c>
      <c r="D95" s="37">
        <f>EDATE(D94, 1)</f>
        <v/>
      </c>
      <c r="E95" s="3">
        <f>E94</f>
        <v/>
      </c>
    </row>
    <row r="96" ht="13" customHeight="1" s="53">
      <c r="A96" s="3" t="n"/>
      <c r="B96" s="3" t="n"/>
      <c r="C96" s="3">
        <f>C95+1</f>
        <v/>
      </c>
      <c r="D96" s="37">
        <f>EDATE(D95, 1)</f>
        <v/>
      </c>
      <c r="E96" s="3">
        <f>E95</f>
        <v/>
      </c>
    </row>
    <row r="97" ht="13" customHeight="1" s="53">
      <c r="A97" s="3" t="n"/>
      <c r="B97" s="3" t="n"/>
      <c r="C97" s="3">
        <f>C96+1</f>
        <v/>
      </c>
      <c r="D97" s="37">
        <f>EDATE(D96, 1)</f>
        <v/>
      </c>
      <c r="E97" s="3">
        <f>E96</f>
        <v/>
      </c>
    </row>
    <row r="98" ht="13" customHeight="1" s="53">
      <c r="A98" s="3" t="n"/>
      <c r="B98" s="3" t="n"/>
      <c r="C98" s="3">
        <f>C97+1</f>
        <v/>
      </c>
      <c r="D98" s="37">
        <f>EDATE(D97, 1)</f>
        <v/>
      </c>
      <c r="E98" s="3">
        <f>E97</f>
        <v/>
      </c>
    </row>
    <row r="99" ht="13" customHeight="1" s="53">
      <c r="A99" s="3" t="n"/>
      <c r="B99" s="3" t="n"/>
      <c r="C99" s="3">
        <f>C98+1</f>
        <v/>
      </c>
      <c r="D99" s="37">
        <f>EDATE(D98, 1)</f>
        <v/>
      </c>
      <c r="E99" s="3">
        <f>E98</f>
        <v/>
      </c>
    </row>
    <row r="100" ht="13" customHeight="1" s="53">
      <c r="A100" s="3" t="n"/>
      <c r="B100" s="3" t="n"/>
      <c r="C100" s="3">
        <f>C99+1</f>
        <v/>
      </c>
      <c r="D100" s="37">
        <f>EDATE(D99, 1)</f>
        <v/>
      </c>
      <c r="E100" s="3">
        <f>E99</f>
        <v/>
      </c>
    </row>
    <row r="101" ht="13" customHeight="1" s="53">
      <c r="A101" s="3" t="n"/>
      <c r="B101" s="3" t="n"/>
      <c r="C101" s="3">
        <f>C100+1</f>
        <v/>
      </c>
      <c r="D101" s="37">
        <f>EDATE(D100, 1)</f>
        <v/>
      </c>
      <c r="E101" s="3">
        <f>E100</f>
        <v/>
      </c>
    </row>
    <row r="102" ht="13" customHeight="1" s="53">
      <c r="A102" s="3" t="n"/>
      <c r="B102" s="3" t="n"/>
      <c r="C102" s="3">
        <f>C101+1</f>
        <v/>
      </c>
      <c r="D102" s="37">
        <f>EDATE(D101, 1)</f>
        <v/>
      </c>
      <c r="E102" s="3">
        <f>E101</f>
        <v/>
      </c>
    </row>
    <row r="103" ht="13" customHeight="1" s="53">
      <c r="A103" s="3" t="n"/>
      <c r="B103" s="3" t="n"/>
      <c r="C103" s="3">
        <f>C102+1</f>
        <v/>
      </c>
      <c r="D103" s="37">
        <f>EDATE(D102, 1)</f>
        <v/>
      </c>
      <c r="E103" s="3">
        <f>E102</f>
        <v/>
      </c>
    </row>
    <row r="104" ht="13" customHeight="1" s="53">
      <c r="A104" s="3" t="n"/>
      <c r="B104" s="3" t="n"/>
      <c r="C104" s="3">
        <f>C103+1</f>
        <v/>
      </c>
      <c r="D104" s="37">
        <f>EDATE(D103, 1)</f>
        <v/>
      </c>
      <c r="E104" s="3">
        <f>E103</f>
        <v/>
      </c>
    </row>
    <row r="105" ht="13" customHeight="1" s="53">
      <c r="A105" s="3" t="n"/>
      <c r="B105" s="3" t="n"/>
      <c r="C105" s="3">
        <f>C104+1</f>
        <v/>
      </c>
      <c r="D105" s="37">
        <f>EDATE(D104, 1)</f>
        <v/>
      </c>
      <c r="E105" s="3">
        <f>E104</f>
        <v/>
      </c>
    </row>
    <row r="106" ht="13" customHeight="1" s="53">
      <c r="A106" s="3" t="n"/>
      <c r="B106" s="3" t="n"/>
      <c r="C106" s="3">
        <f>C105+1</f>
        <v/>
      </c>
      <c r="D106" s="37">
        <f>EDATE(D105, 1)</f>
        <v/>
      </c>
      <c r="E106" s="3">
        <f>E105</f>
        <v/>
      </c>
    </row>
    <row r="107" ht="13" customHeight="1" s="53">
      <c r="A107" s="3" t="n"/>
      <c r="B107" s="3" t="n"/>
      <c r="C107" s="3">
        <f>C106+1</f>
        <v/>
      </c>
      <c r="D107" s="37">
        <f>EDATE(D106, 1)</f>
        <v/>
      </c>
      <c r="E107" s="3">
        <f>E106</f>
        <v/>
      </c>
    </row>
    <row r="108" ht="13" customHeight="1" s="53">
      <c r="A108" s="3" t="n"/>
      <c r="B108" s="3" t="n"/>
      <c r="C108" s="3">
        <f>C107+1</f>
        <v/>
      </c>
      <c r="D108" s="37">
        <f>EDATE(D107, 1)</f>
        <v/>
      </c>
      <c r="E108" s="3">
        <f>E107</f>
        <v/>
      </c>
    </row>
    <row r="109" ht="13" customHeight="1" s="53">
      <c r="A109" s="3" t="n"/>
      <c r="B109" s="3" t="n"/>
      <c r="C109" s="3">
        <f>C108+1</f>
        <v/>
      </c>
      <c r="D109" s="37">
        <f>EDATE(D108, 1)</f>
        <v/>
      </c>
      <c r="E109" s="3">
        <f>E108</f>
        <v/>
      </c>
    </row>
    <row r="110" ht="13" customHeight="1" s="53">
      <c r="A110" s="3" t="n"/>
      <c r="B110" s="3" t="n"/>
      <c r="C110" s="3">
        <f>C109+1</f>
        <v/>
      </c>
      <c r="D110" s="37">
        <f>EDATE(D109, 1)</f>
        <v/>
      </c>
      <c r="E110" s="3">
        <f>E109</f>
        <v/>
      </c>
    </row>
    <row r="111" ht="13" customHeight="1" s="53">
      <c r="A111" s="3" t="n"/>
      <c r="B111" s="3" t="n"/>
      <c r="C111" s="3">
        <f>C110+1</f>
        <v/>
      </c>
      <c r="D111" s="37">
        <f>EDATE(D110, 1)</f>
        <v/>
      </c>
      <c r="E111" s="3">
        <f>E110</f>
        <v/>
      </c>
    </row>
    <row r="112" ht="13" customHeight="1" s="53">
      <c r="A112" s="3" t="n"/>
      <c r="B112" s="3" t="n"/>
      <c r="C112" s="3">
        <f>C111+1</f>
        <v/>
      </c>
      <c r="D112" s="37">
        <f>EDATE(D111, 1)</f>
        <v/>
      </c>
      <c r="E112" s="3">
        <f>E111</f>
        <v/>
      </c>
    </row>
    <row r="113" ht="13" customHeight="1" s="53">
      <c r="A113" s="3" t="n"/>
      <c r="B113" s="3" t="n"/>
      <c r="C113" s="3">
        <f>C112+1</f>
        <v/>
      </c>
      <c r="D113" s="37">
        <f>EDATE(D112, 1)</f>
        <v/>
      </c>
      <c r="E113" s="3">
        <f>E112</f>
        <v/>
      </c>
    </row>
    <row r="114" ht="13" customHeight="1" s="53">
      <c r="A114" s="3" t="n"/>
      <c r="B114" s="3" t="n"/>
      <c r="C114" s="3">
        <f>C113+1</f>
        <v/>
      </c>
      <c r="D114" s="37">
        <f>EDATE(D113, 1)</f>
        <v/>
      </c>
      <c r="E114" s="3">
        <f>E113</f>
        <v/>
      </c>
    </row>
    <row r="115" ht="13" customHeight="1" s="53">
      <c r="A115" s="3" t="n"/>
      <c r="B115" s="3" t="n"/>
      <c r="C115" s="3">
        <f>C114+1</f>
        <v/>
      </c>
      <c r="D115" s="37">
        <f>EDATE(D114, 1)</f>
        <v/>
      </c>
      <c r="E115" s="3">
        <f>E114</f>
        <v/>
      </c>
    </row>
    <row r="116" ht="13" customHeight="1" s="53">
      <c r="A116" s="3" t="n"/>
      <c r="B116" s="3" t="n"/>
      <c r="C116" s="3">
        <f>C115+1</f>
        <v/>
      </c>
      <c r="D116" s="37">
        <f>EDATE(D115, 1)</f>
        <v/>
      </c>
      <c r="E116" s="3">
        <f>E115</f>
        <v/>
      </c>
    </row>
    <row r="117" ht="13" customHeight="1" s="53">
      <c r="A117" s="3" t="n"/>
      <c r="B117" s="3" t="n"/>
      <c r="C117" s="3">
        <f>C116+1</f>
        <v/>
      </c>
      <c r="D117" s="37">
        <f>EDATE(D116, 1)</f>
        <v/>
      </c>
      <c r="E117" s="3">
        <f>E116</f>
        <v/>
      </c>
    </row>
    <row r="118" ht="13" customHeight="1" s="53">
      <c r="A118" s="3" t="n"/>
      <c r="B118" s="3" t="n"/>
      <c r="C118" s="3">
        <f>C117+1</f>
        <v/>
      </c>
      <c r="D118" s="37">
        <f>EDATE(D117, 1)</f>
        <v/>
      </c>
      <c r="E118" s="3">
        <f>E117</f>
        <v/>
      </c>
    </row>
    <row r="119" ht="13" customHeight="1" s="53">
      <c r="A119" s="3" t="n"/>
      <c r="B119" s="3" t="n"/>
      <c r="C119" s="3">
        <f>C118+1</f>
        <v/>
      </c>
      <c r="D119" s="37">
        <f>EDATE(D118, 1)</f>
        <v/>
      </c>
      <c r="E119" s="3">
        <f>E118</f>
        <v/>
      </c>
    </row>
    <row r="120" ht="13" customHeight="1" s="53">
      <c r="A120" s="3" t="n"/>
      <c r="B120" s="3" t="n"/>
      <c r="C120" s="3">
        <f>C119+1</f>
        <v/>
      </c>
      <c r="D120" s="37">
        <f>EDATE(D119, 1)</f>
        <v/>
      </c>
      <c r="E120" s="3">
        <f>E119</f>
        <v/>
      </c>
    </row>
    <row r="121" ht="13" customHeight="1" s="53">
      <c r="A121" s="3" t="n"/>
      <c r="B121" s="3" t="n"/>
      <c r="C121" s="3">
        <f>C120+1</f>
        <v/>
      </c>
      <c r="D121" s="37">
        <f>EDATE(D120, 1)</f>
        <v/>
      </c>
      <c r="E121" s="3">
        <f>E120</f>
        <v/>
      </c>
    </row>
    <row r="122" ht="13" customHeight="1" s="53">
      <c r="A122" s="3" t="n"/>
      <c r="B122" s="3" t="n"/>
      <c r="C122" s="3">
        <f>C121+1</f>
        <v/>
      </c>
      <c r="D122" s="37">
        <f>EDATE(D121, 1)</f>
        <v/>
      </c>
      <c r="E122" s="3">
        <f>E121</f>
        <v/>
      </c>
    </row>
    <row r="123" ht="13" customHeight="1" s="53">
      <c r="A123" s="3" t="n"/>
      <c r="B123" s="3" t="n"/>
      <c r="C123" s="3">
        <f>C122+1</f>
        <v/>
      </c>
      <c r="D123" s="37">
        <f>EDATE(D122, 1)</f>
        <v/>
      </c>
      <c r="E123" s="3">
        <f>E122</f>
        <v/>
      </c>
    </row>
    <row r="124" ht="13" customHeight="1" s="53">
      <c r="A124" s="3" t="n"/>
      <c r="B124" s="3" t="n"/>
      <c r="C124" s="3">
        <f>C123+1</f>
        <v/>
      </c>
      <c r="D124" s="37">
        <f>EDATE(D123, 1)</f>
        <v/>
      </c>
      <c r="E124" s="3">
        <f>E123</f>
        <v/>
      </c>
    </row>
    <row r="125" ht="13" customHeight="1" s="53">
      <c r="A125" s="3" t="n"/>
      <c r="B125" s="3" t="n"/>
      <c r="C125" s="3">
        <f>C124+1</f>
        <v/>
      </c>
      <c r="D125" s="37">
        <f>EDATE(D124, 1)</f>
        <v/>
      </c>
      <c r="E125" s="3">
        <f>E124</f>
        <v/>
      </c>
    </row>
    <row r="126" ht="13" customHeight="1" s="53">
      <c r="A126" s="3" t="n"/>
      <c r="B126" s="3" t="n"/>
      <c r="C126" s="3">
        <f>C125+1</f>
        <v/>
      </c>
      <c r="D126" s="37">
        <f>EDATE(D125, 1)</f>
        <v/>
      </c>
      <c r="E126" s="3">
        <f>E125</f>
        <v/>
      </c>
    </row>
    <row r="127" ht="13" customHeight="1" s="53">
      <c r="A127" s="3" t="n"/>
      <c r="B127" s="3" t="n"/>
      <c r="C127" s="3">
        <f>C126+1</f>
        <v/>
      </c>
      <c r="D127" s="37">
        <f>EDATE(D126, 1)</f>
        <v/>
      </c>
      <c r="E127" s="3">
        <f>E126</f>
        <v/>
      </c>
    </row>
    <row r="128" ht="13" customHeight="1" s="53">
      <c r="A128" s="3" t="n"/>
      <c r="B128" s="3" t="n"/>
      <c r="C128" s="3">
        <f>C127+1</f>
        <v/>
      </c>
      <c r="D128" s="37">
        <f>EDATE(D127, 1)</f>
        <v/>
      </c>
      <c r="E128" s="3">
        <f>E127</f>
        <v/>
      </c>
    </row>
    <row r="129" ht="13" customHeight="1" s="53">
      <c r="A129" s="3" t="n"/>
      <c r="B129" s="3" t="n"/>
      <c r="C129" s="3">
        <f>C128+1</f>
        <v/>
      </c>
      <c r="D129" s="37">
        <f>EDATE(D128, 1)</f>
        <v/>
      </c>
      <c r="E129" s="3">
        <f>E128</f>
        <v/>
      </c>
    </row>
    <row r="130" ht="13" customHeight="1" s="53">
      <c r="A130" s="3" t="n"/>
      <c r="B130" s="3" t="n"/>
      <c r="C130" s="3">
        <f>C129+1</f>
        <v/>
      </c>
      <c r="D130" s="37">
        <f>EDATE(D129, 1)</f>
        <v/>
      </c>
      <c r="E130" s="3">
        <f>E129</f>
        <v/>
      </c>
    </row>
    <row r="131" ht="13" customHeight="1" s="53">
      <c r="A131" s="3" t="n"/>
      <c r="B131" s="3" t="n"/>
      <c r="C131" s="3">
        <f>C130+1</f>
        <v/>
      </c>
      <c r="D131" s="37">
        <f>EDATE(D130, 1)</f>
        <v/>
      </c>
      <c r="E131" s="3">
        <f>E130</f>
        <v/>
      </c>
    </row>
    <row r="132" ht="13" customHeight="1" s="53">
      <c r="A132" s="3" t="n"/>
      <c r="B132" s="3" t="n"/>
      <c r="C132" s="3">
        <f>C131+1</f>
        <v/>
      </c>
      <c r="D132" s="37">
        <f>EDATE(D131, 1)</f>
        <v/>
      </c>
      <c r="E132" s="3">
        <f>E131</f>
        <v/>
      </c>
    </row>
    <row r="133" ht="13" customHeight="1" s="53">
      <c r="A133" s="3" t="n"/>
      <c r="B133" s="3" t="n"/>
      <c r="C133" s="3">
        <f>C132+1</f>
        <v/>
      </c>
      <c r="D133" s="37">
        <f>EDATE(D132, 1)</f>
        <v/>
      </c>
      <c r="E133" s="3">
        <f>E132</f>
        <v/>
      </c>
    </row>
    <row r="134" ht="13" customHeight="1" s="53">
      <c r="A134" s="3" t="n"/>
      <c r="B134" s="3" t="n"/>
      <c r="C134" s="3">
        <f>C133+1</f>
        <v/>
      </c>
      <c r="D134" s="37">
        <f>EDATE(D133, 1)</f>
        <v/>
      </c>
      <c r="E134" s="3">
        <f>E133</f>
        <v/>
      </c>
    </row>
    <row r="135" ht="13" customHeight="1" s="53">
      <c r="A135" s="3" t="n"/>
      <c r="B135" s="3" t="n"/>
      <c r="C135" s="3">
        <f>C134+1</f>
        <v/>
      </c>
      <c r="D135" s="37">
        <f>EDATE(D134, 1)</f>
        <v/>
      </c>
      <c r="E135" s="3">
        <f>E134</f>
        <v/>
      </c>
    </row>
    <row r="136" ht="13" customHeight="1" s="53">
      <c r="A136" s="3" t="n"/>
      <c r="B136" s="3" t="n"/>
      <c r="C136" s="3">
        <f>C135+1</f>
        <v/>
      </c>
      <c r="D136" s="37">
        <f>EDATE(D135, 1)</f>
        <v/>
      </c>
      <c r="E136" s="3">
        <f>E135</f>
        <v/>
      </c>
    </row>
    <row r="137" ht="13" customHeight="1" s="53">
      <c r="A137" s="3" t="n"/>
      <c r="B137" s="3" t="n"/>
      <c r="C137" s="3">
        <f>C136+1</f>
        <v/>
      </c>
      <c r="D137" s="37">
        <f>EDATE(D136, 1)</f>
        <v/>
      </c>
      <c r="E137" s="3">
        <f>E136</f>
        <v/>
      </c>
    </row>
    <row r="138" ht="13" customHeight="1" s="53">
      <c r="A138" s="3" t="n"/>
      <c r="B138" s="3" t="n"/>
      <c r="C138" s="3">
        <f>C137+1</f>
        <v/>
      </c>
      <c r="D138" s="37">
        <f>EDATE(D137, 1)</f>
        <v/>
      </c>
      <c r="E138" s="3">
        <f>E137</f>
        <v/>
      </c>
    </row>
    <row r="139" ht="13" customHeight="1" s="53">
      <c r="A139" s="3" t="n"/>
      <c r="B139" s="3" t="n"/>
      <c r="C139" s="3">
        <f>C138+1</f>
        <v/>
      </c>
      <c r="D139" s="37">
        <f>EDATE(D138, 1)</f>
        <v/>
      </c>
      <c r="E139" s="3">
        <f>E138</f>
        <v/>
      </c>
    </row>
    <row r="140" ht="13" customHeight="1" s="53">
      <c r="A140" s="3" t="n"/>
      <c r="B140" s="3" t="n"/>
      <c r="C140" s="3">
        <f>C139+1</f>
        <v/>
      </c>
      <c r="D140" s="37">
        <f>EDATE(D139, 1)</f>
        <v/>
      </c>
      <c r="E140" s="3">
        <f>E139</f>
        <v/>
      </c>
    </row>
    <row r="141" ht="13" customHeight="1" s="53">
      <c r="A141" s="3" t="n"/>
      <c r="B141" s="3" t="n"/>
      <c r="C141" s="3">
        <f>C140+1</f>
        <v/>
      </c>
      <c r="D141" s="37">
        <f>EDATE(D140, 1)</f>
        <v/>
      </c>
      <c r="E141" s="3">
        <f>E140</f>
        <v/>
      </c>
    </row>
    <row r="142" ht="13" customHeight="1" s="53">
      <c r="A142" s="3" t="n"/>
      <c r="B142" s="3" t="n"/>
      <c r="C142" s="3">
        <f>C141+1</f>
        <v/>
      </c>
      <c r="D142" s="37">
        <f>EDATE(D141, 1)</f>
        <v/>
      </c>
      <c r="E142" s="3">
        <f>E141</f>
        <v/>
      </c>
    </row>
    <row r="143" ht="13" customHeight="1" s="53">
      <c r="A143" s="3" t="n"/>
      <c r="B143" s="3" t="n"/>
      <c r="C143" s="3">
        <f>C142+1</f>
        <v/>
      </c>
      <c r="D143" s="37">
        <f>EDATE(D142, 1)</f>
        <v/>
      </c>
      <c r="E143" s="3">
        <f>E142</f>
        <v/>
      </c>
    </row>
    <row r="144" ht="13" customHeight="1" s="53">
      <c r="A144" s="3" t="n"/>
      <c r="B144" s="3" t="n"/>
      <c r="C144" s="3">
        <f>C143+1</f>
        <v/>
      </c>
      <c r="D144" s="37">
        <f>EDATE(D143, 1)</f>
        <v/>
      </c>
      <c r="E144" s="3">
        <f>E143</f>
        <v/>
      </c>
    </row>
    <row r="145" ht="13" customHeight="1" s="53">
      <c r="A145" s="3" t="n"/>
      <c r="B145" s="3" t="n"/>
      <c r="C145" s="3">
        <f>C144+1</f>
        <v/>
      </c>
      <c r="D145" s="37">
        <f>EDATE(D144, 1)</f>
        <v/>
      </c>
      <c r="E145" s="3">
        <f>E144</f>
        <v/>
      </c>
    </row>
    <row r="146" ht="13" customHeight="1" s="53">
      <c r="A146" s="3" t="n"/>
      <c r="B146" s="3" t="n"/>
      <c r="C146" s="3">
        <f>C145+1</f>
        <v/>
      </c>
      <c r="D146" s="37">
        <f>EDATE(D145, 1)</f>
        <v/>
      </c>
      <c r="E146" s="3">
        <f>E145</f>
        <v/>
      </c>
    </row>
    <row r="147" ht="13" customHeight="1" s="53">
      <c r="A147" s="3" t="n"/>
      <c r="B147" s="3" t="n"/>
      <c r="C147" s="3">
        <f>C146+1</f>
        <v/>
      </c>
      <c r="D147" s="37">
        <f>EDATE(D146, 1)</f>
        <v/>
      </c>
      <c r="E147" s="3">
        <f>E146</f>
        <v/>
      </c>
    </row>
    <row r="148" ht="13" customHeight="1" s="53">
      <c r="A148" s="3" t="n"/>
      <c r="B148" s="3" t="n"/>
      <c r="C148" s="3">
        <f>C147+1</f>
        <v/>
      </c>
      <c r="D148" s="37">
        <f>EDATE(D147, 1)</f>
        <v/>
      </c>
      <c r="E148" s="3">
        <f>E147</f>
        <v/>
      </c>
    </row>
    <row r="149" ht="13" customHeight="1" s="53">
      <c r="A149" s="3" t="n"/>
      <c r="B149" s="3" t="n"/>
      <c r="C149" s="3">
        <f>C148+1</f>
        <v/>
      </c>
      <c r="D149" s="37">
        <f>EDATE(D148, 1)</f>
        <v/>
      </c>
      <c r="E149" s="3">
        <f>E148</f>
        <v/>
      </c>
    </row>
    <row r="150" ht="13" customHeight="1" s="53">
      <c r="A150" s="3" t="n"/>
      <c r="B150" s="3" t="n"/>
      <c r="C150" s="3">
        <f>C149+1</f>
        <v/>
      </c>
      <c r="D150" s="37">
        <f>EDATE(D149, 1)</f>
        <v/>
      </c>
      <c r="E150" s="3">
        <f>E149</f>
        <v/>
      </c>
    </row>
    <row r="151" ht="13" customHeight="1" s="53">
      <c r="A151" s="3" t="n"/>
      <c r="B151" s="3" t="n"/>
      <c r="C151" s="3">
        <f>C150+1</f>
        <v/>
      </c>
      <c r="D151" s="37">
        <f>EDATE(D150, 1)</f>
        <v/>
      </c>
      <c r="E151" s="3">
        <f>E150</f>
        <v/>
      </c>
    </row>
    <row r="152" ht="13" customHeight="1" s="53">
      <c r="A152" s="3" t="n"/>
      <c r="B152" s="3" t="n"/>
      <c r="C152" s="3">
        <f>C151+1</f>
        <v/>
      </c>
      <c r="D152" s="37">
        <f>EDATE(D151, 1)</f>
        <v/>
      </c>
      <c r="E152" s="3">
        <f>E151</f>
        <v/>
      </c>
    </row>
    <row r="153" ht="13" customHeight="1" s="53">
      <c r="A153" s="3" t="n"/>
      <c r="B153" s="3" t="n"/>
      <c r="C153" s="3">
        <f>C152+1</f>
        <v/>
      </c>
      <c r="D153" s="37">
        <f>EDATE(D152, 1)</f>
        <v/>
      </c>
      <c r="E153" s="3">
        <f>E152</f>
        <v/>
      </c>
    </row>
    <row r="154" ht="13" customHeight="1" s="53">
      <c r="A154" s="3" t="n"/>
      <c r="B154" s="3" t="n"/>
      <c r="C154" s="3">
        <f>C153+1</f>
        <v/>
      </c>
      <c r="D154" s="37">
        <f>EDATE(D153, 1)</f>
        <v/>
      </c>
      <c r="E154" s="3">
        <f>E153</f>
        <v/>
      </c>
    </row>
    <row r="155" ht="13" customHeight="1" s="53">
      <c r="A155" s="3" t="n"/>
      <c r="B155" s="3" t="n"/>
      <c r="C155" s="3">
        <f>C154+1</f>
        <v/>
      </c>
      <c r="D155" s="37">
        <f>EDATE(D154, 1)</f>
        <v/>
      </c>
      <c r="E155" s="3">
        <f>E154</f>
        <v/>
      </c>
    </row>
    <row r="156" ht="13" customHeight="1" s="53">
      <c r="A156" s="3" t="n"/>
      <c r="B156" s="3" t="n"/>
      <c r="C156" s="3">
        <f>C155+1</f>
        <v/>
      </c>
      <c r="D156" s="37">
        <f>EDATE(D155, 1)</f>
        <v/>
      </c>
      <c r="E156" s="3">
        <f>E155</f>
        <v/>
      </c>
    </row>
    <row r="157" ht="13" customHeight="1" s="53">
      <c r="A157" s="3" t="n"/>
      <c r="B157" s="3" t="n"/>
      <c r="C157" s="3">
        <f>C156+1</f>
        <v/>
      </c>
      <c r="D157" s="37">
        <f>EDATE(D156, 1)</f>
        <v/>
      </c>
      <c r="E157" s="3">
        <f>E156</f>
        <v/>
      </c>
    </row>
    <row r="158" ht="13" customHeight="1" s="53">
      <c r="A158" s="3" t="n"/>
      <c r="B158" s="3" t="n"/>
      <c r="C158" s="3">
        <f>C157+1</f>
        <v/>
      </c>
      <c r="D158" s="37">
        <f>EDATE(D157, 1)</f>
        <v/>
      </c>
      <c r="E158" s="3">
        <f>E157</f>
        <v/>
      </c>
    </row>
    <row r="159" ht="13" customHeight="1" s="53">
      <c r="A159" s="3" t="n"/>
      <c r="B159" s="3" t="n"/>
      <c r="C159" s="3">
        <f>C158+1</f>
        <v/>
      </c>
      <c r="D159" s="37">
        <f>EDATE(D158, 1)</f>
        <v/>
      </c>
      <c r="E159" s="3">
        <f>E158</f>
        <v/>
      </c>
    </row>
    <row r="160" ht="13" customHeight="1" s="53">
      <c r="A160" s="3" t="n"/>
      <c r="B160" s="3" t="n"/>
      <c r="C160" s="3">
        <f>C159+1</f>
        <v/>
      </c>
      <c r="D160" s="37">
        <f>EDATE(D159, 1)</f>
        <v/>
      </c>
      <c r="E160" s="3">
        <f>E159</f>
        <v/>
      </c>
    </row>
    <row r="161" ht="13" customHeight="1" s="53">
      <c r="A161" s="3" t="n"/>
      <c r="B161" s="3" t="n"/>
      <c r="C161" s="3">
        <f>C160+1</f>
        <v/>
      </c>
      <c r="D161" s="37">
        <f>EDATE(D160, 1)</f>
        <v/>
      </c>
      <c r="E161" s="3">
        <f>E160</f>
        <v/>
      </c>
    </row>
    <row r="162" ht="13" customHeight="1" s="53">
      <c r="A162" s="3" t="n"/>
      <c r="B162" s="3" t="n"/>
      <c r="C162" s="3">
        <f>C161+1</f>
        <v/>
      </c>
      <c r="D162" s="37">
        <f>EDATE(D161, 1)</f>
        <v/>
      </c>
      <c r="E162" s="3">
        <f>E161</f>
        <v/>
      </c>
    </row>
    <row r="163" ht="13" customHeight="1" s="53">
      <c r="A163" s="3" t="n"/>
      <c r="B163" s="3" t="n"/>
      <c r="C163" s="3">
        <f>C162+1</f>
        <v/>
      </c>
      <c r="D163" s="37">
        <f>EDATE(D162, 1)</f>
        <v/>
      </c>
      <c r="E163" s="3">
        <f>E162</f>
        <v/>
      </c>
    </row>
    <row r="164" ht="13" customHeight="1" s="53">
      <c r="A164" s="3" t="n"/>
      <c r="B164" s="3" t="n"/>
      <c r="C164" s="3">
        <f>C163+1</f>
        <v/>
      </c>
      <c r="D164" s="37">
        <f>EDATE(D163, 1)</f>
        <v/>
      </c>
      <c r="E164" s="3">
        <f>E163</f>
        <v/>
      </c>
    </row>
    <row r="165" ht="13" customHeight="1" s="53">
      <c r="A165" s="3" t="n"/>
      <c r="B165" s="3" t="n"/>
      <c r="C165" s="3">
        <f>C164+1</f>
        <v/>
      </c>
      <c r="D165" s="37">
        <f>EDATE(D164, 1)</f>
        <v/>
      </c>
      <c r="E165" s="3">
        <f>E164</f>
        <v/>
      </c>
    </row>
    <row r="166" ht="13" customHeight="1" s="53">
      <c r="A166" s="3" t="n"/>
      <c r="B166" s="3" t="n"/>
      <c r="C166" s="3">
        <f>C165+1</f>
        <v/>
      </c>
      <c r="D166" s="37">
        <f>EDATE(D165, 1)</f>
        <v/>
      </c>
      <c r="E166" s="3">
        <f>E165</f>
        <v/>
      </c>
    </row>
    <row r="167" ht="13" customHeight="1" s="53">
      <c r="A167" s="3" t="n"/>
      <c r="B167" s="3" t="n"/>
      <c r="C167" s="3">
        <f>C166+1</f>
        <v/>
      </c>
      <c r="D167" s="37">
        <f>EDATE(D166, 1)</f>
        <v/>
      </c>
      <c r="E167" s="3">
        <f>E166</f>
        <v/>
      </c>
    </row>
    <row r="168" ht="13" customHeight="1" s="53">
      <c r="A168" s="3" t="n"/>
      <c r="B168" s="3" t="n"/>
      <c r="C168" s="3">
        <f>C167+1</f>
        <v/>
      </c>
      <c r="D168" s="37">
        <f>EDATE(D167, 1)</f>
        <v/>
      </c>
      <c r="E168" s="3">
        <f>E167</f>
        <v/>
      </c>
    </row>
    <row r="169" ht="13" customHeight="1" s="53">
      <c r="A169" s="3" t="n"/>
      <c r="B169" s="3" t="n"/>
      <c r="C169" s="3">
        <f>C168+1</f>
        <v/>
      </c>
      <c r="D169" s="37">
        <f>EDATE(D168, 1)</f>
        <v/>
      </c>
      <c r="E169" s="3">
        <f>E168</f>
        <v/>
      </c>
    </row>
    <row r="170" ht="13" customHeight="1" s="53">
      <c r="A170" s="3" t="n"/>
      <c r="B170" s="3" t="n"/>
      <c r="C170" s="3">
        <f>C169+1</f>
        <v/>
      </c>
      <c r="D170" s="37">
        <f>EDATE(D169, 1)</f>
        <v/>
      </c>
      <c r="E170" s="3">
        <f>E169</f>
        <v/>
      </c>
    </row>
    <row r="171" ht="13" customHeight="1" s="53">
      <c r="A171" s="3" t="n"/>
      <c r="B171" s="3" t="n"/>
      <c r="C171" s="3">
        <f>C170+1</f>
        <v/>
      </c>
      <c r="D171" s="37">
        <f>EDATE(D170, 1)</f>
        <v/>
      </c>
      <c r="E171" s="3">
        <f>E170</f>
        <v/>
      </c>
    </row>
    <row r="172" ht="13" customHeight="1" s="53">
      <c r="A172" s="3" t="n"/>
      <c r="B172" s="3" t="n"/>
      <c r="C172" s="3">
        <f>C171+1</f>
        <v/>
      </c>
      <c r="D172" s="37">
        <f>EDATE(D171, 1)</f>
        <v/>
      </c>
      <c r="E172" s="3">
        <f>E171</f>
        <v/>
      </c>
    </row>
    <row r="173" ht="13" customHeight="1" s="53">
      <c r="A173" s="3" t="n"/>
      <c r="B173" s="3" t="n"/>
      <c r="C173" s="3">
        <f>C172+1</f>
        <v/>
      </c>
      <c r="D173" s="37">
        <f>EDATE(D172, 1)</f>
        <v/>
      </c>
      <c r="E173" s="3">
        <f>E172</f>
        <v/>
      </c>
    </row>
    <row r="174" ht="13" customHeight="1" s="53">
      <c r="A174" s="3" t="n"/>
      <c r="B174" s="3" t="n"/>
      <c r="C174" s="3">
        <f>C173+1</f>
        <v/>
      </c>
      <c r="D174" s="37">
        <f>EDATE(D173, 1)</f>
        <v/>
      </c>
      <c r="E174" s="3">
        <f>E173</f>
        <v/>
      </c>
    </row>
    <row r="175" ht="13" customHeight="1" s="53">
      <c r="A175" s="3" t="n"/>
      <c r="B175" s="3" t="n"/>
      <c r="C175" s="3">
        <f>C174+1</f>
        <v/>
      </c>
      <c r="D175" s="37">
        <f>EDATE(D174, 1)</f>
        <v/>
      </c>
      <c r="E175" s="3">
        <f>E174</f>
        <v/>
      </c>
    </row>
    <row r="176" ht="13" customHeight="1" s="53">
      <c r="A176" s="3" t="n"/>
      <c r="B176" s="3" t="n"/>
      <c r="C176" s="3">
        <f>C175+1</f>
        <v/>
      </c>
      <c r="D176" s="37">
        <f>EDATE(D175, 1)</f>
        <v/>
      </c>
      <c r="E176" s="3">
        <f>E175</f>
        <v/>
      </c>
    </row>
    <row r="177" ht="13" customHeight="1" s="53">
      <c r="A177" s="3" t="n"/>
      <c r="B177" s="3" t="n"/>
      <c r="C177" s="3">
        <f>C176+1</f>
        <v/>
      </c>
      <c r="D177" s="37">
        <f>EDATE(D176, 1)</f>
        <v/>
      </c>
      <c r="E177" s="3">
        <f>E176</f>
        <v/>
      </c>
    </row>
    <row r="178" ht="13" customHeight="1" s="53">
      <c r="A178" s="3" t="n"/>
      <c r="B178" s="3" t="n"/>
      <c r="C178" s="3">
        <f>C177+1</f>
        <v/>
      </c>
      <c r="D178" s="37">
        <f>EDATE(D177, 1)</f>
        <v/>
      </c>
      <c r="E178" s="3">
        <f>E177</f>
        <v/>
      </c>
    </row>
    <row r="179" ht="13" customHeight="1" s="53">
      <c r="A179" s="3" t="n"/>
      <c r="B179" s="3" t="n"/>
      <c r="C179" s="3">
        <f>C178+1</f>
        <v/>
      </c>
      <c r="D179" s="37">
        <f>EDATE(D178, 1)</f>
        <v/>
      </c>
      <c r="E179" s="3">
        <f>E178</f>
        <v/>
      </c>
    </row>
    <row r="180" ht="13" customHeight="1" s="53">
      <c r="A180" s="3" t="n"/>
      <c r="B180" s="3" t="n"/>
      <c r="C180" s="3">
        <f>C179+1</f>
        <v/>
      </c>
      <c r="D180" s="37">
        <f>EDATE(D179, 1)</f>
        <v/>
      </c>
      <c r="E180" s="3">
        <f>E179</f>
        <v/>
      </c>
    </row>
    <row r="181" ht="13" customHeight="1" s="53">
      <c r="A181" s="3" t="n"/>
      <c r="B181" s="3" t="n"/>
      <c r="C181" s="3">
        <f>C180+1</f>
        <v/>
      </c>
      <c r="D181" s="37">
        <f>EDATE(D180, 1)</f>
        <v/>
      </c>
      <c r="E181" s="3">
        <f>E180</f>
        <v/>
      </c>
    </row>
    <row r="182" ht="13" customHeight="1" s="53">
      <c r="A182" s="3" t="n"/>
      <c r="B182" s="3" t="n"/>
      <c r="C182" s="3">
        <f>C181+1</f>
        <v/>
      </c>
      <c r="D182" s="37">
        <f>EDATE(D181, 1)</f>
        <v/>
      </c>
      <c r="E182" s="3">
        <f>E181</f>
        <v/>
      </c>
    </row>
    <row r="183" ht="13" customHeight="1" s="53">
      <c r="A183" s="3" t="n"/>
      <c r="B183" s="3" t="n"/>
      <c r="C183" s="3">
        <f>C182+1</f>
        <v/>
      </c>
      <c r="D183" s="37">
        <f>EDATE(D182, 1)</f>
        <v/>
      </c>
      <c r="E183" s="3">
        <f>E182</f>
        <v/>
      </c>
    </row>
    <row r="184" ht="13" customHeight="1" s="53">
      <c r="A184" s="3" t="n"/>
      <c r="B184" s="3" t="n"/>
      <c r="C184" s="3">
        <f>C183+1</f>
        <v/>
      </c>
      <c r="D184" s="37">
        <f>EDATE(D183, 1)</f>
        <v/>
      </c>
      <c r="E184" s="3">
        <f>E183</f>
        <v/>
      </c>
    </row>
    <row r="185" ht="13" customHeight="1" s="53">
      <c r="A185" s="3" t="n"/>
      <c r="B185" s="3" t="n"/>
      <c r="C185" s="3">
        <f>C184+1</f>
        <v/>
      </c>
      <c r="D185" s="37">
        <f>EDATE(D184, 1)</f>
        <v/>
      </c>
      <c r="E185" s="3">
        <f>E184</f>
        <v/>
      </c>
    </row>
    <row r="186" ht="13" customHeight="1" s="53">
      <c r="A186" s="3" t="n"/>
      <c r="B186" s="3" t="n"/>
      <c r="C186" s="3">
        <f>C185+1</f>
        <v/>
      </c>
      <c r="D186" s="37">
        <f>EDATE(D185, 1)</f>
        <v/>
      </c>
      <c r="E186" s="3">
        <f>E185</f>
        <v/>
      </c>
    </row>
    <row r="187" ht="13" customHeight="1" s="53">
      <c r="A187" s="3" t="n"/>
      <c r="B187" s="3" t="n"/>
      <c r="C187" s="3">
        <f>C186+1</f>
        <v/>
      </c>
      <c r="D187" s="37">
        <f>EDATE(D186, 1)</f>
        <v/>
      </c>
      <c r="E187" s="3">
        <f>E186</f>
        <v/>
      </c>
    </row>
    <row r="188" ht="13" customHeight="1" s="53">
      <c r="A188" s="3" t="n"/>
      <c r="B188" s="3" t="n"/>
      <c r="C188" s="3">
        <f>C187+1</f>
        <v/>
      </c>
      <c r="D188" s="37">
        <f>EDATE(D187, 1)</f>
        <v/>
      </c>
      <c r="E188" s="3">
        <f>E187</f>
        <v/>
      </c>
    </row>
    <row r="189" ht="13" customHeight="1" s="53">
      <c r="A189" s="3" t="n"/>
      <c r="B189" s="3" t="n"/>
      <c r="C189" s="3">
        <f>C188+1</f>
        <v/>
      </c>
      <c r="D189" s="37">
        <f>EDATE(D188, 1)</f>
        <v/>
      </c>
      <c r="E189" s="3">
        <f>E188</f>
        <v/>
      </c>
    </row>
    <row r="190" ht="13" customHeight="1" s="53">
      <c r="A190" s="3" t="n"/>
      <c r="B190" s="3" t="n"/>
      <c r="C190" s="3">
        <f>C189+1</f>
        <v/>
      </c>
      <c r="D190" s="37">
        <f>EDATE(D189, 1)</f>
        <v/>
      </c>
      <c r="E190" s="3">
        <f>E189</f>
        <v/>
      </c>
    </row>
    <row r="191" ht="13" customHeight="1" s="53">
      <c r="A191" s="3" t="n"/>
      <c r="B191" s="3" t="n"/>
      <c r="C191" s="3">
        <f>C190+1</f>
        <v/>
      </c>
      <c r="D191" s="37">
        <f>EDATE(D190, 1)</f>
        <v/>
      </c>
      <c r="E191" s="3">
        <f>E190</f>
        <v/>
      </c>
    </row>
    <row r="192" ht="13" customHeight="1" s="53">
      <c r="A192" s="3" t="n"/>
      <c r="B192" s="3" t="n"/>
      <c r="C192" s="3">
        <f>C191+1</f>
        <v/>
      </c>
      <c r="D192" s="37">
        <f>EDATE(D191, 1)</f>
        <v/>
      </c>
      <c r="E192" s="3">
        <f>E191</f>
        <v/>
      </c>
    </row>
    <row r="193" ht="13" customHeight="1" s="53">
      <c r="A193" s="3" t="n"/>
      <c r="B193" s="3" t="n"/>
      <c r="C193" s="3">
        <f>C192+1</f>
        <v/>
      </c>
      <c r="D193" s="37">
        <f>EDATE(D192, 1)</f>
        <v/>
      </c>
      <c r="E193" s="3">
        <f>E192</f>
        <v/>
      </c>
    </row>
    <row r="194" ht="13" customHeight="1" s="53">
      <c r="A194" s="3" t="n"/>
      <c r="B194" s="3" t="n"/>
      <c r="C194" s="3">
        <f>C193+1</f>
        <v/>
      </c>
      <c r="D194" s="37">
        <f>EDATE(D193, 1)</f>
        <v/>
      </c>
      <c r="E194" s="3">
        <f>E193</f>
        <v/>
      </c>
    </row>
    <row r="195" ht="13" customHeight="1" s="53">
      <c r="A195" s="3" t="n"/>
      <c r="B195" s="3" t="n"/>
      <c r="C195" s="3">
        <f>C194+1</f>
        <v/>
      </c>
      <c r="D195" s="37">
        <f>EDATE(D194, 1)</f>
        <v/>
      </c>
      <c r="E195" s="3">
        <f>E194</f>
        <v/>
      </c>
    </row>
    <row r="196" ht="13" customHeight="1" s="53">
      <c r="A196" s="3" t="n"/>
      <c r="B196" s="3" t="n"/>
      <c r="C196" s="3">
        <f>C195+1</f>
        <v/>
      </c>
      <c r="D196" s="37">
        <f>EDATE(D195, 1)</f>
        <v/>
      </c>
      <c r="E196" s="3">
        <f>E195</f>
        <v/>
      </c>
    </row>
    <row r="197" ht="13" customHeight="1" s="53">
      <c r="A197" s="3" t="n"/>
      <c r="B197" s="3" t="n"/>
      <c r="C197" s="3">
        <f>C196+1</f>
        <v/>
      </c>
      <c r="D197" s="37">
        <f>EDATE(D196, 1)</f>
        <v/>
      </c>
      <c r="E197" s="3">
        <f>E196</f>
        <v/>
      </c>
    </row>
    <row r="198" ht="13" customHeight="1" s="53">
      <c r="A198" s="3" t="n"/>
      <c r="B198" s="3" t="n"/>
      <c r="C198" s="3">
        <f>C197+1</f>
        <v/>
      </c>
      <c r="D198" s="37">
        <f>EDATE(D197, 1)</f>
        <v/>
      </c>
      <c r="E198" s="3">
        <f>E197</f>
        <v/>
      </c>
    </row>
    <row r="199" ht="13" customHeight="1" s="53">
      <c r="A199" s="3" t="n"/>
      <c r="B199" s="3" t="n"/>
      <c r="C199" s="3">
        <f>C198+1</f>
        <v/>
      </c>
      <c r="D199" s="37">
        <f>EDATE(D198, 1)</f>
        <v/>
      </c>
      <c r="E199" s="3">
        <f>E198</f>
        <v/>
      </c>
    </row>
    <row r="200" ht="13" customHeight="1" s="53">
      <c r="A200" s="3" t="n"/>
      <c r="B200" s="3" t="n"/>
      <c r="C200" s="3">
        <f>C199+1</f>
        <v/>
      </c>
      <c r="D200" s="37">
        <f>EDATE(D199, 1)</f>
        <v/>
      </c>
      <c r="E200" s="3">
        <f>E199</f>
        <v/>
      </c>
    </row>
    <row r="201" ht="13" customHeight="1" s="53">
      <c r="A201" s="3" t="n"/>
      <c r="B201" s="3" t="n"/>
      <c r="C201" s="3">
        <f>C200+1</f>
        <v/>
      </c>
      <c r="D201" s="37">
        <f>EDATE(D200, 1)</f>
        <v/>
      </c>
      <c r="E201" s="3">
        <f>E200</f>
        <v/>
      </c>
    </row>
    <row r="202" ht="13" customHeight="1" s="53">
      <c r="A202" s="3" t="n"/>
      <c r="B202" s="3" t="n"/>
      <c r="C202" s="3">
        <f>C201+1</f>
        <v/>
      </c>
      <c r="D202" s="37">
        <f>EDATE(D201, 1)</f>
        <v/>
      </c>
      <c r="E202" s="3">
        <f>E201</f>
        <v/>
      </c>
    </row>
    <row r="203" ht="13" customHeight="1" s="53">
      <c r="A203" s="3" t="n"/>
      <c r="B203" s="3" t="n"/>
      <c r="C203" s="3">
        <f>C202+1</f>
        <v/>
      </c>
      <c r="D203" s="37">
        <f>EDATE(D202, 1)</f>
        <v/>
      </c>
      <c r="E203" s="3">
        <f>E202</f>
        <v/>
      </c>
    </row>
    <row r="204" ht="13" customHeight="1" s="53">
      <c r="A204" s="3" t="n"/>
      <c r="B204" s="3" t="n"/>
      <c r="C204" s="3">
        <f>C203+1</f>
        <v/>
      </c>
      <c r="D204" s="37">
        <f>EDATE(D203, 1)</f>
        <v/>
      </c>
      <c r="E204" s="3">
        <f>E203</f>
        <v/>
      </c>
    </row>
    <row r="205" ht="13" customHeight="1" s="53">
      <c r="A205" s="3" t="n"/>
      <c r="B205" s="3" t="n"/>
      <c r="C205" s="3">
        <f>C204+1</f>
        <v/>
      </c>
      <c r="D205" s="37">
        <f>EDATE(D204, 1)</f>
        <v/>
      </c>
      <c r="E205" s="3">
        <f>E204</f>
        <v/>
      </c>
    </row>
    <row r="206" ht="13" customHeight="1" s="53">
      <c r="A206" s="3" t="n"/>
      <c r="B206" s="3" t="n"/>
      <c r="C206" s="3">
        <f>C205+1</f>
        <v/>
      </c>
      <c r="D206" s="37">
        <f>EDATE(D205, 1)</f>
        <v/>
      </c>
      <c r="E206" s="3">
        <f>E205</f>
        <v/>
      </c>
    </row>
    <row r="207" ht="13" customHeight="1" s="53">
      <c r="A207" s="3" t="n"/>
      <c r="B207" s="3" t="n"/>
      <c r="C207" s="3">
        <f>C206+1</f>
        <v/>
      </c>
      <c r="D207" s="37">
        <f>EDATE(D206, 1)</f>
        <v/>
      </c>
      <c r="E207" s="3">
        <f>E206</f>
        <v/>
      </c>
    </row>
    <row r="208" ht="13" customHeight="1" s="53">
      <c r="A208" s="3" t="n"/>
      <c r="B208" s="3" t="n"/>
      <c r="C208" s="3">
        <f>C207+1</f>
        <v/>
      </c>
      <c r="D208" s="37">
        <f>EDATE(D207, 1)</f>
        <v/>
      </c>
      <c r="E208" s="3">
        <f>E207</f>
        <v/>
      </c>
    </row>
    <row r="209" ht="13" customHeight="1" s="53">
      <c r="A209" s="3" t="n"/>
      <c r="B209" s="3" t="n"/>
      <c r="C209" s="3">
        <f>C208+1</f>
        <v/>
      </c>
      <c r="D209" s="37">
        <f>EDATE(D208, 1)</f>
        <v/>
      </c>
      <c r="E209" s="3">
        <f>E208</f>
        <v/>
      </c>
    </row>
    <row r="210" ht="13" customHeight="1" s="53">
      <c r="A210" s="3" t="n"/>
      <c r="B210" s="3" t="n"/>
      <c r="C210" s="3">
        <f>C209+1</f>
        <v/>
      </c>
      <c r="D210" s="37">
        <f>EDATE(D209, 1)</f>
        <v/>
      </c>
      <c r="E210" s="3">
        <f>E209</f>
        <v/>
      </c>
    </row>
    <row r="211" ht="13" customHeight="1" s="53">
      <c r="A211" s="3" t="n"/>
      <c r="B211" s="3" t="n"/>
      <c r="C211" s="3">
        <f>C210+1</f>
        <v/>
      </c>
      <c r="D211" s="37">
        <f>EDATE(D210, 1)</f>
        <v/>
      </c>
      <c r="E211" s="3">
        <f>E210</f>
        <v/>
      </c>
    </row>
    <row r="212" ht="13" customHeight="1" s="53">
      <c r="A212" s="3" t="n"/>
      <c r="B212" s="3" t="n"/>
      <c r="C212" s="3">
        <f>C211+1</f>
        <v/>
      </c>
      <c r="D212" s="37">
        <f>EDATE(D211, 1)</f>
        <v/>
      </c>
      <c r="E212" s="3">
        <f>E211</f>
        <v/>
      </c>
    </row>
    <row r="213" ht="13" customHeight="1" s="53">
      <c r="A213" s="3" t="n"/>
      <c r="B213" s="3" t="n"/>
      <c r="C213" s="3">
        <f>C212+1</f>
        <v/>
      </c>
      <c r="D213" s="37">
        <f>EDATE(D212, 1)</f>
        <v/>
      </c>
      <c r="E213" s="3">
        <f>E212</f>
        <v/>
      </c>
    </row>
    <row r="214" ht="13" customHeight="1" s="53">
      <c r="A214" s="3" t="n"/>
      <c r="B214" s="3" t="n"/>
      <c r="C214" s="3">
        <f>C213+1</f>
        <v/>
      </c>
      <c r="D214" s="37">
        <f>EDATE(D213, 1)</f>
        <v/>
      </c>
      <c r="E214" s="3">
        <f>E213</f>
        <v/>
      </c>
    </row>
    <row r="215" ht="13" customHeight="1" s="53">
      <c r="A215" s="3" t="n"/>
      <c r="B215" s="3" t="n"/>
      <c r="C215" s="3">
        <f>C214+1</f>
        <v/>
      </c>
      <c r="D215" s="37">
        <f>EDATE(D214, 1)</f>
        <v/>
      </c>
      <c r="E215" s="3">
        <f>E214</f>
        <v/>
      </c>
    </row>
    <row r="216" ht="13" customHeight="1" s="53">
      <c r="A216" s="3" t="n"/>
      <c r="B216" s="3" t="n"/>
      <c r="C216" s="3">
        <f>C215+1</f>
        <v/>
      </c>
      <c r="D216" s="37">
        <f>EDATE(D215, 1)</f>
        <v/>
      </c>
      <c r="E216" s="3">
        <f>E215</f>
        <v/>
      </c>
    </row>
    <row r="217" ht="13" customHeight="1" s="53">
      <c r="A217" s="3" t="n"/>
      <c r="B217" s="3" t="n"/>
      <c r="C217" s="3">
        <f>C216+1</f>
        <v/>
      </c>
      <c r="D217" s="37">
        <f>EDATE(D216, 1)</f>
        <v/>
      </c>
      <c r="E217" s="3">
        <f>E216</f>
        <v/>
      </c>
    </row>
    <row r="218" ht="13" customHeight="1" s="53">
      <c r="A218" s="3" t="n"/>
      <c r="B218" s="3" t="n"/>
      <c r="C218" s="3">
        <f>C217+1</f>
        <v/>
      </c>
      <c r="D218" s="37">
        <f>EDATE(D217, 1)</f>
        <v/>
      </c>
      <c r="E218" s="3">
        <f>E217</f>
        <v/>
      </c>
    </row>
    <row r="219" ht="13" customHeight="1" s="53">
      <c r="A219" s="3" t="n"/>
      <c r="B219" s="3" t="n"/>
      <c r="C219" s="3">
        <f>C218+1</f>
        <v/>
      </c>
      <c r="D219" s="37">
        <f>EDATE(D218, 1)</f>
        <v/>
      </c>
      <c r="E219" s="3">
        <f>E218</f>
        <v/>
      </c>
    </row>
    <row r="220" ht="13" customHeight="1" s="53">
      <c r="A220" s="3" t="n"/>
      <c r="B220" s="3" t="n"/>
      <c r="C220" s="3">
        <f>C219+1</f>
        <v/>
      </c>
      <c r="D220" s="37">
        <f>EDATE(D219, 1)</f>
        <v/>
      </c>
      <c r="E220" s="3">
        <f>E219</f>
        <v/>
      </c>
    </row>
    <row r="221" ht="13" customHeight="1" s="53">
      <c r="A221" s="3" t="n"/>
      <c r="B221" s="3" t="n"/>
      <c r="C221" s="3">
        <f>C220+1</f>
        <v/>
      </c>
      <c r="D221" s="37">
        <f>EDATE(D220, 1)</f>
        <v/>
      </c>
      <c r="E221" s="3">
        <f>E220</f>
        <v/>
      </c>
    </row>
    <row r="222" ht="13" customHeight="1" s="53">
      <c r="A222" s="3" t="n"/>
      <c r="B222" s="3" t="n"/>
      <c r="C222" s="3">
        <f>C221+1</f>
        <v/>
      </c>
      <c r="D222" s="37">
        <f>EDATE(D221, 1)</f>
        <v/>
      </c>
      <c r="E222" s="3">
        <f>E221</f>
        <v/>
      </c>
    </row>
    <row r="223" ht="13" customHeight="1" s="53">
      <c r="A223" s="3" t="n"/>
      <c r="B223" s="3" t="n"/>
      <c r="C223" s="3">
        <f>C222+1</f>
        <v/>
      </c>
      <c r="D223" s="37">
        <f>EDATE(D222, 1)</f>
        <v/>
      </c>
      <c r="E223" s="3">
        <f>E222</f>
        <v/>
      </c>
    </row>
    <row r="224" ht="13" customHeight="1" s="53">
      <c r="A224" s="3" t="n"/>
      <c r="B224" s="3" t="n"/>
      <c r="C224" s="3">
        <f>C223+1</f>
        <v/>
      </c>
      <c r="D224" s="37">
        <f>EDATE(D223, 1)</f>
        <v/>
      </c>
      <c r="E224" s="3">
        <f>E223</f>
        <v/>
      </c>
    </row>
    <row r="225" ht="13" customHeight="1" s="53">
      <c r="A225" s="3" t="n"/>
      <c r="B225" s="3" t="n"/>
      <c r="C225" s="3">
        <f>C224+1</f>
        <v/>
      </c>
      <c r="D225" s="37">
        <f>EDATE(D224, 1)</f>
        <v/>
      </c>
      <c r="E225" s="3">
        <f>E224</f>
        <v/>
      </c>
    </row>
    <row r="226" ht="13" customHeight="1" s="53">
      <c r="A226" s="3" t="n"/>
      <c r="B226" s="3" t="n"/>
      <c r="C226" s="3">
        <f>C225+1</f>
        <v/>
      </c>
      <c r="D226" s="37">
        <f>EDATE(D225, 1)</f>
        <v/>
      </c>
      <c r="E226" s="3">
        <f>E225</f>
        <v/>
      </c>
    </row>
    <row r="227" ht="13" customHeight="1" s="53">
      <c r="A227" s="3" t="n"/>
      <c r="B227" s="3" t="n"/>
      <c r="C227" s="3">
        <f>C226+1</f>
        <v/>
      </c>
      <c r="D227" s="37">
        <f>EDATE(D226, 1)</f>
        <v/>
      </c>
      <c r="E227" s="3">
        <f>E226</f>
        <v/>
      </c>
    </row>
    <row r="228" ht="13" customHeight="1" s="53">
      <c r="A228" s="3" t="n"/>
      <c r="B228" s="3" t="n"/>
      <c r="C228" s="3">
        <f>C227+1</f>
        <v/>
      </c>
      <c r="D228" s="37">
        <f>EDATE(D227, 1)</f>
        <v/>
      </c>
      <c r="E228" s="3">
        <f>E227</f>
        <v/>
      </c>
    </row>
    <row r="229" ht="13" customHeight="1" s="53">
      <c r="A229" s="3" t="n"/>
      <c r="B229" s="3" t="n"/>
      <c r="C229" s="3">
        <f>C228+1</f>
        <v/>
      </c>
      <c r="D229" s="37">
        <f>EDATE(D228, 1)</f>
        <v/>
      </c>
      <c r="E229" s="3">
        <f>E228</f>
        <v/>
      </c>
    </row>
    <row r="230" ht="13" customHeight="1" s="53">
      <c r="A230" s="3" t="n"/>
      <c r="B230" s="3" t="n"/>
      <c r="C230" s="3">
        <f>C229+1</f>
        <v/>
      </c>
      <c r="D230" s="37">
        <f>EDATE(D229, 1)</f>
        <v/>
      </c>
      <c r="E230" s="3">
        <f>E229</f>
        <v/>
      </c>
    </row>
    <row r="231" ht="13" customHeight="1" s="53">
      <c r="A231" s="3" t="n"/>
      <c r="B231" s="3" t="n"/>
      <c r="C231" s="3">
        <f>C230+1</f>
        <v/>
      </c>
      <c r="D231" s="37">
        <f>EDATE(D230, 1)</f>
        <v/>
      </c>
      <c r="E231" s="3">
        <f>E230</f>
        <v/>
      </c>
    </row>
    <row r="232" ht="13" customHeight="1" s="53">
      <c r="A232" s="3" t="n"/>
      <c r="B232" s="3" t="n"/>
      <c r="C232" s="3">
        <f>C231+1</f>
        <v/>
      </c>
      <c r="D232" s="37">
        <f>EDATE(D231, 1)</f>
        <v/>
      </c>
      <c r="E232" s="3">
        <f>E231</f>
        <v/>
      </c>
    </row>
    <row r="233" ht="13" customHeight="1" s="53">
      <c r="A233" s="3" t="n"/>
      <c r="B233" s="3" t="n"/>
      <c r="C233" s="3">
        <f>C232+1</f>
        <v/>
      </c>
      <c r="D233" s="37">
        <f>EDATE(D232, 1)</f>
        <v/>
      </c>
      <c r="E233" s="3">
        <f>E232</f>
        <v/>
      </c>
    </row>
    <row r="234" ht="13" customHeight="1" s="53">
      <c r="A234" s="3" t="n"/>
      <c r="B234" s="3" t="n"/>
      <c r="C234" s="3">
        <f>C233+1</f>
        <v/>
      </c>
      <c r="D234" s="37">
        <f>EDATE(D233, 1)</f>
        <v/>
      </c>
      <c r="E234" s="3">
        <f>E233</f>
        <v/>
      </c>
    </row>
    <row r="235" ht="13" customHeight="1" s="53">
      <c r="A235" s="3" t="n"/>
      <c r="B235" s="3" t="n"/>
      <c r="C235" s="3">
        <f>C234+1</f>
        <v/>
      </c>
      <c r="D235" s="37">
        <f>EDATE(D234, 1)</f>
        <v/>
      </c>
      <c r="E235" s="3">
        <f>E234</f>
        <v/>
      </c>
    </row>
    <row r="236" ht="13" customHeight="1" s="53">
      <c r="A236" s="3" t="n"/>
      <c r="B236" s="3" t="n"/>
      <c r="C236" s="3">
        <f>C235+1</f>
        <v/>
      </c>
      <c r="D236" s="37">
        <f>EDATE(D235, 1)</f>
        <v/>
      </c>
      <c r="E236" s="3">
        <f>E235</f>
        <v/>
      </c>
    </row>
    <row r="237" ht="13" customHeight="1" s="53">
      <c r="A237" s="3" t="n"/>
      <c r="B237" s="3" t="n"/>
      <c r="C237" s="3">
        <f>C236+1</f>
        <v/>
      </c>
      <c r="D237" s="37">
        <f>EDATE(D236, 1)</f>
        <v/>
      </c>
      <c r="E237" s="3">
        <f>E236</f>
        <v/>
      </c>
    </row>
    <row r="238" ht="13" customHeight="1" s="53">
      <c r="A238" s="3" t="n"/>
      <c r="B238" s="3" t="n"/>
      <c r="C238" s="3">
        <f>C237+1</f>
        <v/>
      </c>
      <c r="D238" s="37">
        <f>EDATE(D237, 1)</f>
        <v/>
      </c>
      <c r="E238" s="3">
        <f>E237</f>
        <v/>
      </c>
    </row>
    <row r="239" ht="13" customHeight="1" s="53">
      <c r="A239" s="3" t="n"/>
      <c r="B239" s="3" t="n"/>
      <c r="C239" s="3">
        <f>C238+1</f>
        <v/>
      </c>
      <c r="D239" s="37">
        <f>EDATE(D238, 1)</f>
        <v/>
      </c>
      <c r="E239" s="3">
        <f>E238</f>
        <v/>
      </c>
    </row>
    <row r="240" ht="13" customHeight="1" s="53">
      <c r="A240" s="3" t="n"/>
      <c r="B240" s="3" t="n"/>
      <c r="C240" s="3">
        <f>C239+1</f>
        <v/>
      </c>
      <c r="D240" s="37">
        <f>EDATE(D239, 1)</f>
        <v/>
      </c>
      <c r="E240" s="3">
        <f>E239</f>
        <v/>
      </c>
    </row>
    <row r="241" ht="13" customHeight="1" s="53">
      <c r="A241" s="3" t="n"/>
      <c r="B241" s="3" t="n"/>
      <c r="C241" s="3">
        <f>C240+1</f>
        <v/>
      </c>
      <c r="D241" s="37">
        <f>EDATE(D240, 1)</f>
        <v/>
      </c>
      <c r="E241" s="3">
        <f>E240</f>
        <v/>
      </c>
    </row>
    <row r="242" ht="13" customHeight="1" s="53">
      <c r="A242" s="3" t="n"/>
      <c r="B242" s="3" t="n"/>
      <c r="C242" s="3">
        <f>C241+1</f>
        <v/>
      </c>
      <c r="D242" s="37">
        <f>EDATE(D241, 1)</f>
        <v/>
      </c>
      <c r="E242" s="3">
        <f>E241</f>
        <v/>
      </c>
    </row>
    <row r="243" ht="13" customHeight="1" s="53">
      <c r="A243" s="3" t="n"/>
      <c r="B243" s="3" t="n"/>
      <c r="C243" s="3">
        <f>C242+1</f>
        <v/>
      </c>
      <c r="D243" s="37">
        <f>EDATE(D242, 1)</f>
        <v/>
      </c>
      <c r="E243" s="3">
        <f>E242</f>
        <v/>
      </c>
    </row>
    <row r="244" ht="13" customHeight="1" s="53">
      <c r="A244" s="3" t="n"/>
      <c r="B244" s="3" t="n"/>
      <c r="C244" s="3">
        <f>C243+1</f>
        <v/>
      </c>
      <c r="D244" s="37">
        <f>EDATE(D243, 1)</f>
        <v/>
      </c>
      <c r="E244" s="3">
        <f>E243</f>
        <v/>
      </c>
    </row>
    <row r="245" ht="13" customHeight="1" s="53">
      <c r="A245" s="3" t="n"/>
      <c r="B245" s="3" t="n"/>
      <c r="C245" s="3">
        <f>C244+1</f>
        <v/>
      </c>
      <c r="D245" s="37">
        <f>EDATE(D244, 1)</f>
        <v/>
      </c>
      <c r="E245" s="3">
        <f>E244</f>
        <v/>
      </c>
    </row>
    <row r="246" ht="13" customHeight="1" s="53">
      <c r="A246" s="3" t="n"/>
      <c r="B246" s="3" t="n"/>
      <c r="C246" s="3">
        <f>C245+1</f>
        <v/>
      </c>
      <c r="D246" s="37">
        <f>EDATE(D245, 1)</f>
        <v/>
      </c>
      <c r="E246" s="3">
        <f>E245</f>
        <v/>
      </c>
    </row>
    <row r="247" ht="13" customHeight="1" s="53">
      <c r="A247" s="3" t="n"/>
      <c r="B247" s="3" t="n"/>
      <c r="C247" s="3">
        <f>C246+1</f>
        <v/>
      </c>
      <c r="D247" s="37">
        <f>EDATE(D246, 1)</f>
        <v/>
      </c>
      <c r="E247" s="3">
        <f>E246</f>
        <v/>
      </c>
    </row>
    <row r="248" ht="13" customHeight="1" s="53">
      <c r="A248" s="3" t="n"/>
      <c r="B248" s="3" t="n"/>
      <c r="C248" s="3">
        <f>C247+1</f>
        <v/>
      </c>
      <c r="D248" s="37">
        <f>EDATE(D247, 1)</f>
        <v/>
      </c>
      <c r="E248" s="3">
        <f>E247</f>
        <v/>
      </c>
    </row>
    <row r="249" ht="13" customHeight="1" s="53">
      <c r="A249" s="3" t="n"/>
      <c r="B249" s="3" t="n"/>
      <c r="C249" s="3">
        <f>C248+1</f>
        <v/>
      </c>
      <c r="D249" s="37">
        <f>EDATE(D248, 1)</f>
        <v/>
      </c>
      <c r="E249" s="3">
        <f>E248</f>
        <v/>
      </c>
    </row>
    <row r="250" ht="13" customHeight="1" s="53">
      <c r="A250" s="3" t="n"/>
      <c r="B250" s="3" t="n"/>
      <c r="C250" s="3">
        <f>C249+1</f>
        <v/>
      </c>
      <c r="D250" s="37">
        <f>EDATE(D249, 1)</f>
        <v/>
      </c>
      <c r="E250" s="3">
        <f>E249</f>
        <v/>
      </c>
    </row>
    <row r="251" ht="13" customHeight="1" s="53">
      <c r="A251" s="3" t="n"/>
      <c r="B251" s="3" t="n"/>
      <c r="C251" s="3">
        <f>C250+1</f>
        <v/>
      </c>
      <c r="D251" s="37">
        <f>EDATE(D250, 1)</f>
        <v/>
      </c>
      <c r="E251" s="3">
        <f>E250</f>
        <v/>
      </c>
    </row>
    <row r="252" ht="13" customHeight="1" s="53">
      <c r="A252" s="3" t="n"/>
      <c r="B252" s="3" t="n"/>
      <c r="C252" s="3">
        <f>C251+1</f>
        <v/>
      </c>
      <c r="D252" s="37">
        <f>EDATE(D251, 1)</f>
        <v/>
      </c>
      <c r="E252" s="3">
        <f>E251</f>
        <v/>
      </c>
    </row>
    <row r="253" ht="13" customHeight="1" s="53">
      <c r="A253" s="3" t="n"/>
      <c r="B253" s="3" t="n"/>
      <c r="C253" s="3">
        <f>C252+1</f>
        <v/>
      </c>
      <c r="D253" s="37">
        <f>EDATE(D252, 1)</f>
        <v/>
      </c>
      <c r="E253" s="3">
        <f>E252</f>
        <v/>
      </c>
    </row>
    <row r="254" ht="13" customHeight="1" s="53">
      <c r="A254" s="3" t="n"/>
      <c r="B254" s="3" t="n"/>
      <c r="C254" s="3">
        <f>C253+1</f>
        <v/>
      </c>
      <c r="D254" s="37">
        <f>EDATE(D253, 1)</f>
        <v/>
      </c>
      <c r="E254" s="3">
        <f>E253</f>
        <v/>
      </c>
    </row>
    <row r="255" ht="13" customHeight="1" s="53">
      <c r="A255" s="3" t="n"/>
      <c r="B255" s="3" t="n"/>
      <c r="C255" s="3">
        <f>C254+1</f>
        <v/>
      </c>
      <c r="D255" s="37">
        <f>EDATE(D254, 1)</f>
        <v/>
      </c>
      <c r="E255" s="3">
        <f>E254</f>
        <v/>
      </c>
    </row>
    <row r="256" ht="13" customHeight="1" s="53">
      <c r="A256" s="3" t="n"/>
      <c r="B256" s="3" t="n"/>
      <c r="C256" s="3">
        <f>C255+1</f>
        <v/>
      </c>
      <c r="D256" s="37">
        <f>EDATE(D255, 1)</f>
        <v/>
      </c>
      <c r="E256" s="3">
        <f>E255</f>
        <v/>
      </c>
    </row>
    <row r="257" ht="13" customHeight="1" s="53">
      <c r="A257" s="3" t="n"/>
      <c r="B257" s="3" t="n"/>
      <c r="C257" s="3">
        <f>C256+1</f>
        <v/>
      </c>
      <c r="D257" s="37">
        <f>EDATE(D256, 1)</f>
        <v/>
      </c>
      <c r="E257" s="3">
        <f>E256</f>
        <v/>
      </c>
    </row>
    <row r="258" ht="13" customHeight="1" s="53">
      <c r="A258" s="3" t="n"/>
      <c r="B258" s="3" t="n"/>
      <c r="C258" s="3">
        <f>C257+1</f>
        <v/>
      </c>
      <c r="D258" s="37">
        <f>EDATE(D257, 1)</f>
        <v/>
      </c>
      <c r="E258" s="3">
        <f>E257</f>
        <v/>
      </c>
    </row>
    <row r="259" ht="13" customHeight="1" s="53">
      <c r="A259" s="3" t="n"/>
      <c r="B259" s="3" t="n"/>
      <c r="C259" s="3">
        <f>C258+1</f>
        <v/>
      </c>
      <c r="D259" s="37">
        <f>EDATE(D258, 1)</f>
        <v/>
      </c>
      <c r="E259" s="3">
        <f>E258</f>
        <v/>
      </c>
    </row>
    <row r="260" ht="13" customHeight="1" s="53">
      <c r="A260" s="3" t="n"/>
      <c r="B260" s="3" t="n"/>
      <c r="C260" s="3">
        <f>C259+1</f>
        <v/>
      </c>
      <c r="D260" s="37">
        <f>EDATE(D259, 1)</f>
        <v/>
      </c>
      <c r="E260" s="3">
        <f>E259</f>
        <v/>
      </c>
    </row>
    <row r="261" ht="13" customHeight="1" s="53">
      <c r="A261" s="3" t="n"/>
      <c r="B261" s="3" t="n"/>
      <c r="C261" s="3">
        <f>C260+1</f>
        <v/>
      </c>
      <c r="D261" s="37">
        <f>EDATE(D260, 1)</f>
        <v/>
      </c>
      <c r="E261" s="3">
        <f>E260</f>
        <v/>
      </c>
    </row>
    <row r="262" ht="13" customHeight="1" s="53">
      <c r="A262" s="3" t="n"/>
      <c r="B262" s="3" t="n"/>
      <c r="C262" s="3">
        <f>C261+1</f>
        <v/>
      </c>
      <c r="D262" s="37">
        <f>EDATE(D261, 1)</f>
        <v/>
      </c>
      <c r="E262" s="3">
        <f>E261</f>
        <v/>
      </c>
    </row>
    <row r="263" ht="13" customHeight="1" s="53">
      <c r="A263" s="3" t="n"/>
      <c r="B263" s="3" t="n"/>
      <c r="C263" s="3">
        <f>C262+1</f>
        <v/>
      </c>
      <c r="D263" s="37">
        <f>EDATE(D262, 1)</f>
        <v/>
      </c>
      <c r="E263" s="3">
        <f>E262</f>
        <v/>
      </c>
    </row>
    <row r="264" ht="13" customHeight="1" s="53">
      <c r="A264" s="3" t="n"/>
      <c r="B264" s="3" t="n"/>
      <c r="C264" s="3">
        <f>C263+1</f>
        <v/>
      </c>
      <c r="D264" s="37">
        <f>EDATE(D263, 1)</f>
        <v/>
      </c>
      <c r="E264" s="3">
        <f>E263</f>
        <v/>
      </c>
    </row>
    <row r="265" ht="13" customHeight="1" s="53">
      <c r="A265" s="3" t="n"/>
      <c r="B265" s="3" t="n"/>
      <c r="C265" s="3">
        <f>C264+1</f>
        <v/>
      </c>
      <c r="D265" s="37">
        <f>EDATE(D264, 1)</f>
        <v/>
      </c>
      <c r="E265" s="3">
        <f>E264</f>
        <v/>
      </c>
    </row>
    <row r="266" ht="13" customHeight="1" s="53">
      <c r="A266" s="3" t="n"/>
      <c r="B266" s="3" t="n"/>
      <c r="C266" s="3">
        <f>C265+1</f>
        <v/>
      </c>
      <c r="D266" s="37">
        <f>EDATE(D265, 1)</f>
        <v/>
      </c>
      <c r="E266" s="3">
        <f>E265</f>
        <v/>
      </c>
    </row>
    <row r="267" ht="13" customHeight="1" s="53">
      <c r="A267" s="3" t="n"/>
      <c r="B267" s="3" t="n"/>
      <c r="C267" s="3">
        <f>C266+1</f>
        <v/>
      </c>
      <c r="D267" s="37">
        <f>EDATE(D266, 1)</f>
        <v/>
      </c>
      <c r="E267" s="3">
        <f>E266</f>
        <v/>
      </c>
    </row>
    <row r="268" ht="13" customHeight="1" s="53">
      <c r="A268" s="3" t="n"/>
      <c r="B268" s="3" t="n"/>
      <c r="C268" s="3">
        <f>C267+1</f>
        <v/>
      </c>
      <c r="D268" s="37">
        <f>EDATE(D267, 1)</f>
        <v/>
      </c>
      <c r="E268" s="3">
        <f>E267</f>
        <v/>
      </c>
    </row>
    <row r="269" ht="13" customHeight="1" s="53">
      <c r="A269" s="3" t="n"/>
      <c r="B269" s="3" t="n"/>
      <c r="C269" s="3">
        <f>C268+1</f>
        <v/>
      </c>
      <c r="D269" s="37">
        <f>EDATE(D268, 1)</f>
        <v/>
      </c>
      <c r="E269" s="3">
        <f>E268</f>
        <v/>
      </c>
    </row>
    <row r="270" ht="13" customHeight="1" s="53">
      <c r="A270" s="3" t="n"/>
      <c r="B270" s="3" t="n"/>
      <c r="C270" s="3">
        <f>C269+1</f>
        <v/>
      </c>
      <c r="D270" s="37">
        <f>EDATE(D269, 1)</f>
        <v/>
      </c>
      <c r="E270" s="3">
        <f>E269</f>
        <v/>
      </c>
    </row>
    <row r="271" ht="13" customHeight="1" s="53">
      <c r="A271" s="3" t="n"/>
      <c r="B271" s="3" t="n"/>
      <c r="C271" s="3">
        <f>C270+1</f>
        <v/>
      </c>
      <c r="D271" s="37">
        <f>EDATE(D270, 1)</f>
        <v/>
      </c>
      <c r="E271" s="3">
        <f>E270</f>
        <v/>
      </c>
    </row>
    <row r="272" ht="13" customHeight="1" s="53">
      <c r="A272" s="3" t="n"/>
      <c r="B272" s="3" t="n"/>
      <c r="C272" s="3">
        <f>C271+1</f>
        <v/>
      </c>
      <c r="D272" s="37">
        <f>EDATE(D271, 1)</f>
        <v/>
      </c>
      <c r="E272" s="3">
        <f>E271</f>
        <v/>
      </c>
    </row>
    <row r="273" ht="13" customHeight="1" s="53">
      <c r="A273" s="3" t="n"/>
      <c r="B273" s="3" t="n"/>
      <c r="C273" s="3">
        <f>C272+1</f>
        <v/>
      </c>
      <c r="D273" s="37">
        <f>EDATE(D272, 1)</f>
        <v/>
      </c>
      <c r="E273" s="3">
        <f>E272</f>
        <v/>
      </c>
    </row>
    <row r="274" ht="13" customHeight="1" s="53">
      <c r="A274" s="3" t="n"/>
      <c r="B274" s="3" t="n"/>
      <c r="C274" s="3">
        <f>C273+1</f>
        <v/>
      </c>
      <c r="D274" s="37">
        <f>EDATE(D273, 1)</f>
        <v/>
      </c>
      <c r="E274" s="3">
        <f>E273</f>
        <v/>
      </c>
    </row>
    <row r="275" ht="13" customHeight="1" s="53">
      <c r="A275" s="3" t="n"/>
      <c r="B275" s="3" t="n"/>
      <c r="C275" s="3">
        <f>C274+1</f>
        <v/>
      </c>
      <c r="D275" s="37">
        <f>EDATE(D274, 1)</f>
        <v/>
      </c>
      <c r="E275" s="3">
        <f>E274</f>
        <v/>
      </c>
    </row>
    <row r="276" ht="13" customHeight="1" s="53">
      <c r="A276" s="3" t="n"/>
      <c r="B276" s="3" t="n"/>
      <c r="C276" s="3">
        <f>C275+1</f>
        <v/>
      </c>
      <c r="D276" s="37">
        <f>EDATE(D275, 1)</f>
        <v/>
      </c>
      <c r="E276" s="3">
        <f>E275</f>
        <v/>
      </c>
    </row>
    <row r="277" ht="13" customHeight="1" s="53">
      <c r="A277" s="3" t="n"/>
      <c r="B277" s="3" t="n"/>
      <c r="C277" s="3">
        <f>C276+1</f>
        <v/>
      </c>
      <c r="D277" s="37">
        <f>EDATE(D276, 1)</f>
        <v/>
      </c>
      <c r="E277" s="3">
        <f>E276</f>
        <v/>
      </c>
    </row>
    <row r="278" ht="13" customHeight="1" s="53">
      <c r="A278" s="3" t="n"/>
      <c r="B278" s="3" t="n"/>
      <c r="C278" s="3">
        <f>C277+1</f>
        <v/>
      </c>
      <c r="D278" s="37">
        <f>EDATE(D277, 1)</f>
        <v/>
      </c>
      <c r="E278" s="3">
        <f>E277</f>
        <v/>
      </c>
    </row>
    <row r="279" ht="13" customHeight="1" s="53">
      <c r="A279" s="3" t="n"/>
      <c r="B279" s="3" t="n"/>
      <c r="C279" s="3">
        <f>C278+1</f>
        <v/>
      </c>
      <c r="D279" s="37">
        <f>EDATE(D278, 1)</f>
        <v/>
      </c>
      <c r="E279" s="3">
        <f>E278</f>
        <v/>
      </c>
    </row>
    <row r="280" ht="13" customHeight="1" s="53">
      <c r="A280" s="3" t="n"/>
      <c r="B280" s="3" t="n"/>
      <c r="C280" s="3">
        <f>C279+1</f>
        <v/>
      </c>
      <c r="D280" s="37">
        <f>EDATE(D279, 1)</f>
        <v/>
      </c>
      <c r="E280" s="3">
        <f>E279</f>
        <v/>
      </c>
    </row>
    <row r="281" ht="13" customHeight="1" s="53">
      <c r="A281" s="3" t="n"/>
      <c r="B281" s="3" t="n"/>
      <c r="C281" s="3">
        <f>C280+1</f>
        <v/>
      </c>
      <c r="D281" s="37">
        <f>EDATE(D280, 1)</f>
        <v/>
      </c>
      <c r="E281" s="3">
        <f>E280</f>
        <v/>
      </c>
    </row>
    <row r="282" ht="13" customHeight="1" s="53">
      <c r="A282" s="3" t="n"/>
      <c r="B282" s="3" t="n"/>
      <c r="C282" s="3">
        <f>C281+1</f>
        <v/>
      </c>
      <c r="D282" s="37">
        <f>EDATE(D281, 1)</f>
        <v/>
      </c>
      <c r="E282" s="3">
        <f>E281</f>
        <v/>
      </c>
    </row>
    <row r="283" ht="13" customHeight="1" s="53">
      <c r="A283" s="3" t="n"/>
      <c r="B283" s="3" t="n"/>
      <c r="C283" s="3">
        <f>C282+1</f>
        <v/>
      </c>
      <c r="D283" s="37">
        <f>EDATE(D282, 1)</f>
        <v/>
      </c>
      <c r="E283" s="3">
        <f>E282</f>
        <v/>
      </c>
    </row>
    <row r="284" ht="13" customHeight="1" s="53">
      <c r="A284" s="3" t="n"/>
      <c r="B284" s="3" t="n"/>
      <c r="C284" s="3">
        <f>C283+1</f>
        <v/>
      </c>
      <c r="D284" s="37">
        <f>EDATE(D283, 1)</f>
        <v/>
      </c>
      <c r="E284" s="3">
        <f>E283</f>
        <v/>
      </c>
    </row>
    <row r="285" ht="13" customHeight="1" s="53">
      <c r="A285" s="3" t="n"/>
      <c r="B285" s="3" t="n"/>
      <c r="C285" s="3">
        <f>C284+1</f>
        <v/>
      </c>
      <c r="D285" s="37">
        <f>EDATE(D284, 1)</f>
        <v/>
      </c>
      <c r="E285" s="3">
        <f>E284</f>
        <v/>
      </c>
    </row>
    <row r="286" ht="13" customHeight="1" s="53">
      <c r="A286" s="3" t="n"/>
      <c r="B286" s="3" t="n"/>
      <c r="C286" s="3">
        <f>C285+1</f>
        <v/>
      </c>
      <c r="D286" s="37">
        <f>EDATE(D285, 1)</f>
        <v/>
      </c>
      <c r="E286" s="3">
        <f>E285</f>
        <v/>
      </c>
    </row>
    <row r="287" ht="13" customHeight="1" s="53">
      <c r="A287" s="3" t="n"/>
      <c r="B287" s="3" t="n"/>
      <c r="C287" s="3">
        <f>C286+1</f>
        <v/>
      </c>
      <c r="D287" s="37">
        <f>EDATE(D286, 1)</f>
        <v/>
      </c>
      <c r="E287" s="3">
        <f>E286</f>
        <v/>
      </c>
    </row>
    <row r="288" ht="13" customHeight="1" s="53">
      <c r="A288" s="3" t="n"/>
      <c r="B288" s="3" t="n"/>
      <c r="C288" s="3">
        <f>C287+1</f>
        <v/>
      </c>
      <c r="D288" s="37">
        <f>EDATE(D287, 1)</f>
        <v/>
      </c>
      <c r="E288" s="3">
        <f>E287</f>
        <v/>
      </c>
    </row>
    <row r="289" ht="13" customHeight="1" s="53">
      <c r="A289" s="3" t="n"/>
      <c r="B289" s="3" t="n"/>
      <c r="C289" s="3">
        <f>C288+1</f>
        <v/>
      </c>
      <c r="D289" s="37">
        <f>EDATE(D288, 1)</f>
        <v/>
      </c>
      <c r="E289" s="3">
        <f>E288</f>
        <v/>
      </c>
    </row>
    <row r="290" ht="13" customHeight="1" s="53">
      <c r="A290" s="3" t="n"/>
      <c r="B290" s="3" t="n"/>
      <c r="C290" s="3">
        <f>C289+1</f>
        <v/>
      </c>
      <c r="D290" s="37">
        <f>EDATE(D289, 1)</f>
        <v/>
      </c>
      <c r="E290" s="3">
        <f>E289</f>
        <v/>
      </c>
    </row>
    <row r="291" ht="13" customHeight="1" s="53">
      <c r="A291" s="3" t="n"/>
      <c r="B291" s="3" t="n"/>
      <c r="C291" s="3">
        <f>C290+1</f>
        <v/>
      </c>
      <c r="D291" s="37">
        <f>EDATE(D290, 1)</f>
        <v/>
      </c>
      <c r="E291" s="3">
        <f>E290</f>
        <v/>
      </c>
    </row>
    <row r="292" ht="13" customHeight="1" s="53">
      <c r="A292" s="3" t="n"/>
      <c r="B292" s="3" t="n"/>
      <c r="C292" s="3">
        <f>C291+1</f>
        <v/>
      </c>
      <c r="D292" s="37">
        <f>EDATE(D291, 1)</f>
        <v/>
      </c>
      <c r="E292" s="3">
        <f>E291</f>
        <v/>
      </c>
    </row>
    <row r="293" ht="13" customHeight="1" s="53">
      <c r="A293" s="3" t="n"/>
      <c r="B293" s="3" t="n"/>
      <c r="C293" s="3">
        <f>C292+1</f>
        <v/>
      </c>
      <c r="D293" s="37">
        <f>EDATE(D292, 1)</f>
        <v/>
      </c>
      <c r="E293" s="3">
        <f>E292</f>
        <v/>
      </c>
    </row>
    <row r="294" ht="13" customHeight="1" s="53">
      <c r="A294" s="3" t="n"/>
      <c r="B294" s="3" t="n"/>
      <c r="C294" s="3">
        <f>C293+1</f>
        <v/>
      </c>
      <c r="D294" s="37">
        <f>EDATE(D293, 1)</f>
        <v/>
      </c>
      <c r="E294" s="3">
        <f>E293</f>
        <v/>
      </c>
    </row>
    <row r="295" ht="13" customHeight="1" s="53">
      <c r="A295" s="3" t="n"/>
      <c r="B295" s="3" t="n"/>
      <c r="C295" s="3">
        <f>C294+1</f>
        <v/>
      </c>
      <c r="D295" s="37">
        <f>EDATE(D294, 1)</f>
        <v/>
      </c>
      <c r="E295" s="3">
        <f>E294</f>
        <v/>
      </c>
    </row>
    <row r="296" ht="13" customHeight="1" s="53">
      <c r="A296" s="3" t="n"/>
      <c r="B296" s="3" t="n"/>
      <c r="C296" s="3">
        <f>C295+1</f>
        <v/>
      </c>
      <c r="D296" s="37">
        <f>EDATE(D295, 1)</f>
        <v/>
      </c>
      <c r="E296" s="3">
        <f>E295</f>
        <v/>
      </c>
    </row>
    <row r="297" ht="13" customHeight="1" s="53">
      <c r="A297" s="3" t="n"/>
      <c r="B297" s="3" t="n"/>
      <c r="C297" s="3">
        <f>C296+1</f>
        <v/>
      </c>
      <c r="D297" s="37">
        <f>EDATE(D296, 1)</f>
        <v/>
      </c>
      <c r="E297" s="3">
        <f>E296</f>
        <v/>
      </c>
    </row>
    <row r="298" ht="13" customHeight="1" s="53">
      <c r="A298" s="3" t="n"/>
      <c r="B298" s="3" t="n"/>
      <c r="C298" s="3">
        <f>C297+1</f>
        <v/>
      </c>
      <c r="D298" s="37">
        <f>EDATE(D297, 1)</f>
        <v/>
      </c>
      <c r="E298" s="3">
        <f>E297</f>
        <v/>
      </c>
    </row>
    <row r="299" ht="13" customHeight="1" s="53">
      <c r="A299" s="3" t="n"/>
      <c r="B299" s="3" t="n"/>
      <c r="C299" s="3">
        <f>C298+1</f>
        <v/>
      </c>
      <c r="D299" s="37">
        <f>EDATE(D298, 1)</f>
        <v/>
      </c>
      <c r="E299" s="3">
        <f>E298</f>
        <v/>
      </c>
    </row>
    <row r="300" ht="13" customHeight="1" s="53">
      <c r="A300" s="3" t="n"/>
      <c r="B300" s="3" t="n"/>
      <c r="C300" s="3">
        <f>C299+1</f>
        <v/>
      </c>
      <c r="D300" s="37">
        <f>EDATE(D299, 1)</f>
        <v/>
      </c>
      <c r="E300" s="3">
        <f>E299</f>
        <v/>
      </c>
    </row>
    <row r="301" ht="13" customHeight="1" s="53">
      <c r="A301" s="3" t="n"/>
      <c r="B301" s="3" t="n"/>
      <c r="C301" s="3">
        <f>C300+1</f>
        <v/>
      </c>
      <c r="D301" s="37">
        <f>EDATE(D300, 1)</f>
        <v/>
      </c>
      <c r="E301" s="3">
        <f>E300</f>
        <v/>
      </c>
    </row>
    <row r="302" ht="13" customHeight="1" s="53">
      <c r="A302" s="3" t="n"/>
      <c r="B302" s="3" t="n"/>
      <c r="C302" s="3">
        <f>C301+1</f>
        <v/>
      </c>
      <c r="D302" s="37">
        <f>EDATE(D301, 1)</f>
        <v/>
      </c>
      <c r="E302" s="3">
        <f>E301</f>
        <v/>
      </c>
    </row>
    <row r="303" ht="13" customHeight="1" s="53">
      <c r="A303" s="3" t="n"/>
      <c r="B303" s="3" t="n"/>
      <c r="C303" s="3">
        <f>C302+1</f>
        <v/>
      </c>
      <c r="D303" s="37">
        <f>EDATE(D302, 1)</f>
        <v/>
      </c>
      <c r="E303" s="3">
        <f>E302</f>
        <v/>
      </c>
    </row>
    <row r="304" ht="13" customHeight="1" s="53">
      <c r="A304" s="3" t="n"/>
      <c r="B304" s="3" t="n"/>
      <c r="C304" s="3">
        <f>C303+1</f>
        <v/>
      </c>
      <c r="D304" s="37">
        <f>EDATE(D303, 1)</f>
        <v/>
      </c>
      <c r="E304" s="3">
        <f>E303</f>
        <v/>
      </c>
    </row>
    <row r="305" ht="13" customHeight="1" s="53">
      <c r="A305" s="3" t="n"/>
      <c r="B305" s="3" t="n"/>
      <c r="C305" s="3">
        <f>C304+1</f>
        <v/>
      </c>
      <c r="D305" s="37">
        <f>EDATE(D304, 1)</f>
        <v/>
      </c>
      <c r="E305" s="3">
        <f>E304</f>
        <v/>
      </c>
    </row>
    <row r="306" ht="13" customHeight="1" s="53">
      <c r="A306" s="3" t="n"/>
      <c r="B306" s="3" t="n"/>
      <c r="C306" s="3">
        <f>C305+1</f>
        <v/>
      </c>
      <c r="D306" s="37">
        <f>EDATE(D305, 1)</f>
        <v/>
      </c>
      <c r="E306" s="3">
        <f>E305</f>
        <v/>
      </c>
    </row>
    <row r="307" ht="13" customHeight="1" s="53">
      <c r="A307" s="3" t="n"/>
      <c r="B307" s="3" t="n"/>
      <c r="C307" s="3">
        <f>C306+1</f>
        <v/>
      </c>
      <c r="D307" s="37">
        <f>EDATE(D306, 1)</f>
        <v/>
      </c>
      <c r="E307" s="3">
        <f>E306</f>
        <v/>
      </c>
    </row>
    <row r="308" ht="13" customHeight="1" s="53">
      <c r="A308" s="3" t="n"/>
      <c r="B308" s="3" t="n"/>
      <c r="C308" s="3">
        <f>C307+1</f>
        <v/>
      </c>
      <c r="D308" s="37">
        <f>EDATE(D307, 1)</f>
        <v/>
      </c>
      <c r="E308" s="3">
        <f>E307</f>
        <v/>
      </c>
    </row>
    <row r="309" ht="13" customHeight="1" s="53">
      <c r="A309" s="3" t="n"/>
      <c r="B309" s="3" t="n"/>
      <c r="C309" s="3">
        <f>C308+1</f>
        <v/>
      </c>
      <c r="D309" s="37">
        <f>EDATE(D308, 1)</f>
        <v/>
      </c>
      <c r="E309" s="3">
        <f>E308</f>
        <v/>
      </c>
    </row>
    <row r="310" ht="13" customHeight="1" s="53">
      <c r="A310" s="3" t="n"/>
      <c r="B310" s="3" t="n"/>
      <c r="C310" s="3">
        <f>C309+1</f>
        <v/>
      </c>
      <c r="D310" s="37">
        <f>EDATE(D309, 1)</f>
        <v/>
      </c>
      <c r="E310" s="3">
        <f>E309</f>
        <v/>
      </c>
    </row>
    <row r="311" ht="13" customHeight="1" s="53">
      <c r="A311" s="3" t="n"/>
      <c r="B311" s="3" t="n"/>
      <c r="C311" s="3">
        <f>C310+1</f>
        <v/>
      </c>
      <c r="D311" s="37">
        <f>EDATE(D310, 1)</f>
        <v/>
      </c>
      <c r="E311" s="3">
        <f>E310</f>
        <v/>
      </c>
    </row>
    <row r="312" ht="13" customHeight="1" s="53">
      <c r="A312" s="3" t="n"/>
      <c r="B312" s="3" t="n"/>
      <c r="C312" s="3">
        <f>C311+1</f>
        <v/>
      </c>
      <c r="D312" s="37">
        <f>EDATE(D311, 1)</f>
        <v/>
      </c>
      <c r="E312" s="3">
        <f>E311</f>
        <v/>
      </c>
    </row>
    <row r="313" ht="13" customHeight="1" s="53">
      <c r="A313" s="3" t="n"/>
      <c r="B313" s="3" t="n"/>
      <c r="C313" s="3">
        <f>C312+1</f>
        <v/>
      </c>
      <c r="D313" s="37">
        <f>EDATE(D312, 1)</f>
        <v/>
      </c>
      <c r="E313" s="3">
        <f>E312</f>
        <v/>
      </c>
    </row>
    <row r="314" ht="13" customHeight="1" s="53">
      <c r="A314" s="3" t="n"/>
      <c r="B314" s="3" t="n"/>
      <c r="C314" s="3">
        <f>C313+1</f>
        <v/>
      </c>
      <c r="D314" s="37">
        <f>EDATE(D313, 1)</f>
        <v/>
      </c>
      <c r="E314" s="3">
        <f>E313</f>
        <v/>
      </c>
    </row>
    <row r="315" ht="13" customHeight="1" s="53">
      <c r="A315" s="3" t="n"/>
      <c r="B315" s="3" t="n"/>
      <c r="C315" s="3">
        <f>C314+1</f>
        <v/>
      </c>
      <c r="D315" s="37">
        <f>EDATE(D314, 1)</f>
        <v/>
      </c>
      <c r="E315" s="3">
        <f>E314</f>
        <v/>
      </c>
    </row>
    <row r="316" ht="13" customHeight="1" s="53">
      <c r="A316" s="3" t="n"/>
      <c r="B316" s="3" t="n"/>
      <c r="C316" s="3">
        <f>C315+1</f>
        <v/>
      </c>
      <c r="D316" s="37">
        <f>EDATE(D315, 1)</f>
        <v/>
      </c>
      <c r="E316" s="3">
        <f>E315</f>
        <v/>
      </c>
    </row>
    <row r="317" ht="13" customHeight="1" s="53">
      <c r="A317" s="3" t="n"/>
      <c r="B317" s="3" t="n"/>
      <c r="C317" s="3">
        <f>C316+1</f>
        <v/>
      </c>
      <c r="D317" s="37">
        <f>EDATE(D316, 1)</f>
        <v/>
      </c>
      <c r="E317" s="3">
        <f>E316</f>
        <v/>
      </c>
    </row>
    <row r="318" ht="13" customHeight="1" s="53">
      <c r="A318" s="3" t="n"/>
      <c r="B318" s="3" t="n"/>
      <c r="C318" s="3">
        <f>C317+1</f>
        <v/>
      </c>
      <c r="D318" s="37">
        <f>EDATE(D317, 1)</f>
        <v/>
      </c>
      <c r="E318" s="3">
        <f>E317</f>
        <v/>
      </c>
    </row>
    <row r="319" ht="13" customHeight="1" s="53">
      <c r="A319" s="3" t="n"/>
      <c r="B319" s="3" t="n"/>
      <c r="C319" s="3">
        <f>C318+1</f>
        <v/>
      </c>
      <c r="D319" s="37">
        <f>EDATE(D318, 1)</f>
        <v/>
      </c>
      <c r="E319" s="3">
        <f>E318</f>
        <v/>
      </c>
    </row>
    <row r="320" ht="13" customHeight="1" s="53">
      <c r="A320" s="3" t="n"/>
      <c r="B320" s="3" t="n"/>
      <c r="C320" s="3">
        <f>C319+1</f>
        <v/>
      </c>
      <c r="D320" s="37">
        <f>EDATE(D319, 1)</f>
        <v/>
      </c>
      <c r="E320" s="3">
        <f>E319</f>
        <v/>
      </c>
    </row>
    <row r="321" ht="13" customHeight="1" s="53">
      <c r="A321" s="3" t="n"/>
      <c r="B321" s="3" t="n"/>
      <c r="C321" s="3">
        <f>C320+1</f>
        <v/>
      </c>
      <c r="D321" s="37">
        <f>EDATE(D320, 1)</f>
        <v/>
      </c>
      <c r="E321" s="3">
        <f>E320</f>
        <v/>
      </c>
    </row>
    <row r="322" ht="13" customHeight="1" s="53">
      <c r="A322" s="3" t="n"/>
      <c r="B322" s="3" t="n"/>
      <c r="C322" s="3">
        <f>C321+1</f>
        <v/>
      </c>
      <c r="D322" s="37">
        <f>EDATE(D321, 1)</f>
        <v/>
      </c>
      <c r="E322" s="3">
        <f>E321</f>
        <v/>
      </c>
    </row>
    <row r="323" ht="13" customHeight="1" s="53">
      <c r="A323" s="3" t="n"/>
      <c r="B323" s="3" t="n"/>
      <c r="C323" s="3">
        <f>C322+1</f>
        <v/>
      </c>
      <c r="D323" s="37">
        <f>EDATE(D322, 1)</f>
        <v/>
      </c>
      <c r="E323" s="3">
        <f>E322</f>
        <v/>
      </c>
    </row>
    <row r="324" ht="13" customHeight="1" s="53">
      <c r="A324" s="3" t="n"/>
      <c r="B324" s="3" t="n"/>
      <c r="C324" s="3">
        <f>C323+1</f>
        <v/>
      </c>
      <c r="D324" s="37">
        <f>EDATE(D323, 1)</f>
        <v/>
      </c>
      <c r="E324" s="3">
        <f>E323</f>
        <v/>
      </c>
    </row>
    <row r="325" ht="13" customHeight="1" s="53">
      <c r="A325" s="3" t="n"/>
      <c r="B325" s="3" t="n"/>
      <c r="C325" s="3">
        <f>C324+1</f>
        <v/>
      </c>
      <c r="D325" s="37">
        <f>EDATE(D324, 1)</f>
        <v/>
      </c>
      <c r="E325" s="3">
        <f>E324</f>
        <v/>
      </c>
    </row>
    <row r="326" ht="13" customHeight="1" s="53">
      <c r="A326" s="3" t="n"/>
      <c r="B326" s="3" t="n"/>
      <c r="C326" s="3">
        <f>C325+1</f>
        <v/>
      </c>
      <c r="D326" s="37">
        <f>EDATE(D325, 1)</f>
        <v/>
      </c>
      <c r="E326" s="3">
        <f>E325</f>
        <v/>
      </c>
    </row>
    <row r="327" ht="13" customHeight="1" s="53">
      <c r="A327" s="3" t="n"/>
      <c r="B327" s="3" t="n"/>
      <c r="C327" s="3">
        <f>C326+1</f>
        <v/>
      </c>
      <c r="D327" s="37">
        <f>EDATE(D326, 1)</f>
        <v/>
      </c>
      <c r="E327" s="3">
        <f>E326</f>
        <v/>
      </c>
    </row>
    <row r="328" ht="13" customHeight="1" s="53">
      <c r="A328" s="3" t="n"/>
      <c r="B328" s="3" t="n"/>
      <c r="C328" s="3">
        <f>C327+1</f>
        <v/>
      </c>
      <c r="D328" s="37">
        <f>EDATE(D327, 1)</f>
        <v/>
      </c>
      <c r="E328" s="3">
        <f>E327</f>
        <v/>
      </c>
    </row>
    <row r="329" ht="13" customHeight="1" s="53">
      <c r="A329" s="3" t="n"/>
      <c r="B329" s="3" t="n"/>
      <c r="C329" s="3">
        <f>C328+1</f>
        <v/>
      </c>
      <c r="D329" s="37">
        <f>EDATE(D328, 1)</f>
        <v/>
      </c>
      <c r="E329" s="3">
        <f>E328</f>
        <v/>
      </c>
    </row>
    <row r="330" ht="13" customHeight="1" s="53">
      <c r="A330" s="3" t="n"/>
      <c r="B330" s="3" t="n"/>
      <c r="C330" s="3">
        <f>C329+1</f>
        <v/>
      </c>
      <c r="D330" s="37">
        <f>EDATE(D329, 1)</f>
        <v/>
      </c>
      <c r="E330" s="3">
        <f>E329</f>
        <v/>
      </c>
    </row>
    <row r="331" ht="13" customHeight="1" s="53">
      <c r="A331" s="3" t="n"/>
      <c r="B331" s="3" t="n"/>
      <c r="C331" s="3">
        <f>C330+1</f>
        <v/>
      </c>
      <c r="D331" s="37">
        <f>EDATE(D330, 1)</f>
        <v/>
      </c>
      <c r="E331" s="3">
        <f>E330</f>
        <v/>
      </c>
    </row>
    <row r="332" ht="13" customHeight="1" s="53">
      <c r="A332" s="3" t="n"/>
      <c r="B332" s="3" t="n"/>
      <c r="C332" s="3">
        <f>C331+1</f>
        <v/>
      </c>
      <c r="D332" s="37">
        <f>EDATE(D331, 1)</f>
        <v/>
      </c>
      <c r="E332" s="3">
        <f>E331</f>
        <v/>
      </c>
    </row>
    <row r="333" ht="13" customHeight="1" s="53">
      <c r="A333" s="3" t="n"/>
      <c r="B333" s="3" t="n"/>
      <c r="C333" s="3">
        <f>C332+1</f>
        <v/>
      </c>
      <c r="D333" s="37">
        <f>EDATE(D332, 1)</f>
        <v/>
      </c>
      <c r="E333" s="3">
        <f>E332</f>
        <v/>
      </c>
    </row>
    <row r="334" ht="13" customHeight="1" s="53">
      <c r="A334" s="3" t="n"/>
      <c r="B334" s="3" t="n"/>
      <c r="C334" s="3">
        <f>C333+1</f>
        <v/>
      </c>
      <c r="D334" s="37">
        <f>EDATE(D333, 1)</f>
        <v/>
      </c>
      <c r="E334" s="3">
        <f>E333</f>
        <v/>
      </c>
    </row>
    <row r="335" ht="13" customHeight="1" s="53">
      <c r="A335" s="3" t="n"/>
      <c r="B335" s="3" t="n"/>
      <c r="C335" s="3">
        <f>C334+1</f>
        <v/>
      </c>
      <c r="D335" s="37">
        <f>EDATE(D334, 1)</f>
        <v/>
      </c>
      <c r="E335" s="3">
        <f>E334</f>
        <v/>
      </c>
    </row>
    <row r="336" ht="13" customHeight="1" s="53">
      <c r="A336" s="3" t="n"/>
      <c r="B336" s="3" t="n"/>
      <c r="C336" s="3">
        <f>C335+1</f>
        <v/>
      </c>
      <c r="D336" s="37">
        <f>EDATE(D335, 1)</f>
        <v/>
      </c>
      <c r="E336" s="3">
        <f>E335</f>
        <v/>
      </c>
    </row>
    <row r="337" ht="13" customHeight="1" s="53">
      <c r="A337" s="3" t="n"/>
      <c r="B337" s="3" t="n"/>
      <c r="C337" s="3">
        <f>C336+1</f>
        <v/>
      </c>
      <c r="D337" s="37">
        <f>EDATE(D336, 1)</f>
        <v/>
      </c>
      <c r="E337" s="3">
        <f>E336</f>
        <v/>
      </c>
    </row>
    <row r="338" ht="13" customHeight="1" s="53">
      <c r="A338" s="3" t="n"/>
      <c r="B338" s="3" t="n"/>
      <c r="C338" s="3">
        <f>C337+1</f>
        <v/>
      </c>
      <c r="D338" s="37">
        <f>EDATE(D337, 1)</f>
        <v/>
      </c>
      <c r="E338" s="3">
        <f>E337</f>
        <v/>
      </c>
    </row>
    <row r="339" ht="13" customHeight="1" s="53">
      <c r="A339" s="3" t="n"/>
      <c r="B339" s="3" t="n"/>
      <c r="C339" s="3">
        <f>C338+1</f>
        <v/>
      </c>
      <c r="D339" s="37">
        <f>EDATE(D338, 1)</f>
        <v/>
      </c>
      <c r="E339" s="3">
        <f>E338</f>
        <v/>
      </c>
    </row>
    <row r="340" ht="13" customHeight="1" s="53">
      <c r="A340" s="3" t="n"/>
      <c r="B340" s="3" t="n"/>
      <c r="C340" s="3">
        <f>C339+1</f>
        <v/>
      </c>
      <c r="D340" s="37">
        <f>EDATE(D339, 1)</f>
        <v/>
      </c>
      <c r="E340" s="3">
        <f>E339</f>
        <v/>
      </c>
    </row>
    <row r="341" ht="13" customHeight="1" s="53">
      <c r="A341" s="3" t="n"/>
      <c r="B341" s="3" t="n"/>
      <c r="C341" s="3">
        <f>C340+1</f>
        <v/>
      </c>
      <c r="D341" s="37">
        <f>EDATE(D340, 1)</f>
        <v/>
      </c>
      <c r="E341" s="3">
        <f>E340</f>
        <v/>
      </c>
    </row>
    <row r="342" ht="13" customHeight="1" s="53">
      <c r="A342" s="3" t="n"/>
      <c r="B342" s="3" t="n"/>
      <c r="C342" s="3">
        <f>C341+1</f>
        <v/>
      </c>
      <c r="D342" s="37">
        <f>EDATE(D341, 1)</f>
        <v/>
      </c>
      <c r="E342" s="3">
        <f>E341</f>
        <v/>
      </c>
    </row>
    <row r="343" ht="13" customHeight="1" s="53">
      <c r="A343" s="3" t="n"/>
      <c r="B343" s="3" t="n"/>
      <c r="C343" s="3">
        <f>C342+1</f>
        <v/>
      </c>
      <c r="D343" s="37">
        <f>EDATE(D342, 1)</f>
        <v/>
      </c>
      <c r="E343" s="3">
        <f>E342</f>
        <v/>
      </c>
    </row>
    <row r="344" ht="13" customHeight="1" s="53">
      <c r="A344" s="3" t="n"/>
      <c r="B344" s="3" t="n"/>
      <c r="C344" s="3">
        <f>C343+1</f>
        <v/>
      </c>
      <c r="D344" s="37">
        <f>EDATE(D343, 1)</f>
        <v/>
      </c>
      <c r="E344" s="3">
        <f>E343</f>
        <v/>
      </c>
    </row>
    <row r="345" ht="13" customHeight="1" s="53">
      <c r="A345" s="3" t="n"/>
      <c r="B345" s="3" t="n"/>
      <c r="C345" s="3">
        <f>C344+1</f>
        <v/>
      </c>
      <c r="D345" s="37">
        <f>EDATE(D344, 1)</f>
        <v/>
      </c>
      <c r="E345" s="3">
        <f>E344</f>
        <v/>
      </c>
    </row>
    <row r="346" ht="13" customHeight="1" s="53">
      <c r="A346" s="3" t="n"/>
      <c r="B346" s="3" t="n"/>
      <c r="C346" s="3">
        <f>C345+1</f>
        <v/>
      </c>
      <c r="D346" s="37">
        <f>EDATE(D345, 1)</f>
        <v/>
      </c>
      <c r="E346" s="3">
        <f>E345</f>
        <v/>
      </c>
    </row>
    <row r="347" ht="13" customHeight="1" s="53">
      <c r="A347" s="3" t="n"/>
      <c r="B347" s="3" t="n"/>
      <c r="C347" s="3">
        <f>C346+1</f>
        <v/>
      </c>
      <c r="D347" s="37">
        <f>EDATE(D346, 1)</f>
        <v/>
      </c>
      <c r="E347" s="3">
        <f>E346</f>
        <v/>
      </c>
    </row>
    <row r="348" ht="13" customHeight="1" s="53">
      <c r="A348" s="3" t="n"/>
      <c r="B348" s="3" t="n"/>
      <c r="C348" s="3">
        <f>C347+1</f>
        <v/>
      </c>
      <c r="D348" s="37">
        <f>EDATE(D347, 1)</f>
        <v/>
      </c>
      <c r="E348" s="3">
        <f>E347</f>
        <v/>
      </c>
    </row>
    <row r="349" ht="13" customHeight="1" s="53">
      <c r="A349" s="3" t="n"/>
      <c r="B349" s="3" t="n"/>
      <c r="C349" s="3">
        <f>C348+1</f>
        <v/>
      </c>
      <c r="D349" s="37">
        <f>EDATE(D348, 1)</f>
        <v/>
      </c>
      <c r="E349" s="3">
        <f>E348</f>
        <v/>
      </c>
    </row>
    <row r="350" ht="13" customHeight="1" s="53">
      <c r="A350" s="3" t="n"/>
      <c r="B350" s="3" t="n"/>
      <c r="C350" s="3">
        <f>C349+1</f>
        <v/>
      </c>
      <c r="D350" s="37">
        <f>EDATE(D349, 1)</f>
        <v/>
      </c>
      <c r="E350" s="3">
        <f>E349</f>
        <v/>
      </c>
    </row>
    <row r="351" ht="13" customHeight="1" s="53">
      <c r="A351" s="3" t="n"/>
      <c r="B351" s="3" t="n"/>
      <c r="C351" s="3">
        <f>C350+1</f>
        <v/>
      </c>
      <c r="D351" s="37">
        <f>EDATE(D350, 1)</f>
        <v/>
      </c>
      <c r="E351" s="3">
        <f>E350</f>
        <v/>
      </c>
    </row>
    <row r="352" ht="13" customHeight="1" s="53">
      <c r="A352" s="3" t="n"/>
      <c r="B352" s="3" t="n"/>
      <c r="C352" s="3">
        <f>C351+1</f>
        <v/>
      </c>
      <c r="D352" s="37">
        <f>EDATE(D351, 1)</f>
        <v/>
      </c>
      <c r="E352" s="3">
        <f>E351</f>
        <v/>
      </c>
    </row>
    <row r="353" ht="13" customHeight="1" s="53">
      <c r="A353" s="3" t="n"/>
      <c r="B353" s="3" t="n"/>
      <c r="C353" s="3">
        <f>C352+1</f>
        <v/>
      </c>
      <c r="D353" s="37">
        <f>EDATE(D352, 1)</f>
        <v/>
      </c>
      <c r="E353" s="3">
        <f>E352</f>
        <v/>
      </c>
    </row>
    <row r="354" ht="13" customHeight="1" s="53">
      <c r="A354" s="3" t="n"/>
      <c r="B354" s="3" t="n"/>
      <c r="C354" s="3">
        <f>C353+1</f>
        <v/>
      </c>
      <c r="D354" s="37">
        <f>EDATE(D353, 1)</f>
        <v/>
      </c>
      <c r="E354" s="3">
        <f>E353</f>
        <v/>
      </c>
    </row>
    <row r="355" ht="13" customHeight="1" s="53">
      <c r="A355" s="3" t="n"/>
      <c r="B355" s="3" t="n"/>
      <c r="C355" s="3">
        <f>C354+1</f>
        <v/>
      </c>
      <c r="D355" s="37">
        <f>EDATE(D354, 1)</f>
        <v/>
      </c>
      <c r="E355" s="3">
        <f>E354</f>
        <v/>
      </c>
    </row>
    <row r="356" ht="13" customHeight="1" s="53">
      <c r="A356" s="3" t="n"/>
      <c r="B356" s="3" t="n"/>
      <c r="C356" s="3">
        <f>C355+1</f>
        <v/>
      </c>
      <c r="D356" s="37">
        <f>EDATE(D355, 1)</f>
        <v/>
      </c>
      <c r="E356" s="3">
        <f>E355</f>
        <v/>
      </c>
    </row>
    <row r="357" ht="13" customHeight="1" s="53">
      <c r="A357" s="3" t="n"/>
      <c r="B357" s="3" t="n"/>
      <c r="C357" s="3">
        <f>C356+1</f>
        <v/>
      </c>
      <c r="D357" s="37">
        <f>EDATE(D356, 1)</f>
        <v/>
      </c>
      <c r="E357" s="3">
        <f>E356</f>
        <v/>
      </c>
    </row>
    <row r="358" ht="13" customHeight="1" s="53">
      <c r="A358" s="3" t="n"/>
      <c r="B358" s="3" t="n"/>
      <c r="C358" s="3">
        <f>C357+1</f>
        <v/>
      </c>
      <c r="D358" s="37">
        <f>EDATE(D357, 1)</f>
        <v/>
      </c>
      <c r="E358" s="3">
        <f>E357</f>
        <v/>
      </c>
    </row>
    <row r="359" ht="13" customHeight="1" s="53">
      <c r="A359" s="3" t="n"/>
      <c r="B359" s="3" t="n"/>
      <c r="C359" s="3">
        <f>C358+1</f>
        <v/>
      </c>
      <c r="D359" s="37">
        <f>EDATE(D358, 1)</f>
        <v/>
      </c>
      <c r="E359" s="3">
        <f>E358</f>
        <v/>
      </c>
    </row>
    <row r="360" ht="13" customHeight="1" s="53">
      <c r="A360" s="3" t="n"/>
      <c r="B360" s="3" t="n"/>
      <c r="C360" s="3">
        <f>C359+1</f>
        <v/>
      </c>
      <c r="D360" s="37">
        <f>EDATE(D359, 1)</f>
        <v/>
      </c>
      <c r="E360" s="3">
        <f>E359</f>
        <v/>
      </c>
    </row>
    <row r="361" ht="13" customHeight="1" s="53">
      <c r="A361" s="3" t="n"/>
      <c r="B361" s="3" t="n"/>
      <c r="C361" s="3">
        <f>C360+1</f>
        <v/>
      </c>
      <c r="D361" s="37">
        <f>EDATE(D360, 1)</f>
        <v/>
      </c>
      <c r="E361" s="3">
        <f>E360</f>
        <v/>
      </c>
    </row>
    <row r="362" ht="13" customHeight="1" s="53">
      <c r="A362" s="3" t="n"/>
      <c r="B362" s="3" t="n"/>
      <c r="C362" s="3">
        <f>C361+1</f>
        <v/>
      </c>
      <c r="D362" s="37">
        <f>EDATE(D361, 1)</f>
        <v/>
      </c>
      <c r="E362" s="3">
        <f>E361</f>
        <v/>
      </c>
    </row>
    <row r="363" ht="13" customHeight="1" s="53">
      <c r="A363" s="3" t="n"/>
      <c r="B363" s="3" t="n"/>
      <c r="C363" s="3">
        <f>C362+1</f>
        <v/>
      </c>
      <c r="D363" s="37">
        <f>EDATE(D362, 1)</f>
        <v/>
      </c>
      <c r="E363" s="3">
        <f>E362</f>
        <v/>
      </c>
    </row>
    <row r="364" ht="13" customHeight="1" s="53">
      <c r="A364" s="3" t="n"/>
      <c r="B364" s="3" t="n"/>
      <c r="C364" s="3">
        <f>C363+1</f>
        <v/>
      </c>
      <c r="D364" s="37">
        <f>EDATE(D363, 1)</f>
        <v/>
      </c>
      <c r="E364" s="3">
        <f>E363</f>
        <v/>
      </c>
    </row>
  </sheetData>
  <mergeCells count="5">
    <mergeCell ref="C2:E2"/>
    <mergeCell ref="G2:I2"/>
    <mergeCell ref="AI2:AW2"/>
    <mergeCell ref="N2:AB2"/>
    <mergeCell ref="AD2:A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K33"/>
  <sheetViews>
    <sheetView workbookViewId="0">
      <selection activeCell="A1" sqref="A1"/>
    </sheetView>
  </sheetViews>
  <sheetFormatPr baseColWidth="10" defaultColWidth="12.6640625" defaultRowHeight="15.75" customHeight="1"/>
  <sheetData>
    <row r="1" ht="15.75" customHeight="1" s="53">
      <c r="A1" s="61" t="inlineStr">
        <is>
          <t>Loss Curve</t>
        </is>
      </c>
      <c r="F1" s="3" t="inlineStr">
        <is>
          <t>Loss Curve Assumes a WALC of 0</t>
        </is>
      </c>
      <c r="I1" s="2" t="n"/>
      <c r="J1" s="2" t="n"/>
      <c r="K1" s="2" t="n"/>
    </row>
    <row r="2" ht="15.75" customHeight="1" s="53">
      <c r="A2" s="9" t="n"/>
      <c r="B2" s="44" t="inlineStr">
        <is>
          <t>Starting Period</t>
        </is>
      </c>
      <c r="C2" s="44" t="inlineStr">
        <is>
          <t>Ending Period</t>
        </is>
      </c>
      <c r="D2" s="44" t="inlineStr">
        <is>
          <t>% of Losses</t>
        </is>
      </c>
      <c r="I2" s="2" t="n"/>
      <c r="J2" s="2" t="n"/>
      <c r="K2" s="2" t="n"/>
    </row>
    <row r="3" ht="15.75" customHeight="1" s="53">
      <c r="A3" s="9" t="n"/>
      <c r="B3" s="45" t="n">
        <v>1</v>
      </c>
      <c r="C3" s="46" t="n">
        <v>3</v>
      </c>
      <c r="D3" s="47" t="n">
        <v>0</v>
      </c>
      <c r="E3" s="2" t="n"/>
      <c r="I3" s="2" t="n"/>
      <c r="J3" s="2" t="n"/>
      <c r="K3" s="2" t="n"/>
    </row>
    <row r="4" ht="15.75" customHeight="1" s="53">
      <c r="A4" s="9" t="n"/>
      <c r="B4" s="45">
        <f>C3+1</f>
        <v/>
      </c>
      <c r="C4" s="46" t="n">
        <v>6</v>
      </c>
      <c r="D4" s="47" t="n">
        <v>0.02</v>
      </c>
      <c r="E4" s="2" t="n"/>
      <c r="I4" s="2" t="n"/>
      <c r="J4" s="2" t="n"/>
      <c r="K4" s="2" t="n"/>
    </row>
    <row r="5" ht="15.75" customHeight="1" s="53">
      <c r="A5" s="9" t="n"/>
      <c r="B5" s="45">
        <f>C4+1</f>
        <v/>
      </c>
      <c r="C5" s="46" t="n">
        <v>12</v>
      </c>
      <c r="D5" s="47" t="n">
        <v>0.075</v>
      </c>
      <c r="E5" s="2" t="n"/>
      <c r="I5" s="2" t="n"/>
      <c r="J5" s="2" t="n"/>
      <c r="K5" s="2" t="n"/>
    </row>
    <row r="6" ht="15.75" customHeight="1" s="53">
      <c r="A6" s="9" t="n"/>
      <c r="B6" s="45">
        <f>C5+1</f>
        <v/>
      </c>
      <c r="C6" s="46">
        <f>C5+12</f>
        <v/>
      </c>
      <c r="D6" s="47" t="n">
        <v>0.25</v>
      </c>
      <c r="E6" s="2" t="n"/>
      <c r="I6" s="2" t="n"/>
      <c r="J6" s="2" t="n"/>
      <c r="K6" s="2" t="n"/>
    </row>
    <row r="7" ht="15.75" customHeight="1" s="53">
      <c r="A7" s="9" t="n"/>
      <c r="B7" s="45">
        <f>C6+1</f>
        <v/>
      </c>
      <c r="C7" s="46">
        <f>C6+12</f>
        <v/>
      </c>
      <c r="D7" s="47" t="n">
        <v>0.2</v>
      </c>
      <c r="I7" s="2" t="n"/>
      <c r="J7" s="2" t="n"/>
      <c r="K7" s="2" t="n"/>
    </row>
    <row r="8" ht="15.75" customHeight="1" s="53">
      <c r="A8" s="9" t="n"/>
      <c r="B8" s="45">
        <f>C7+1</f>
        <v/>
      </c>
      <c r="C8" s="46">
        <f>C7+12</f>
        <v/>
      </c>
      <c r="D8" s="47" t="n">
        <v>0.15</v>
      </c>
      <c r="I8" s="2" t="n"/>
      <c r="J8" s="2" t="n"/>
      <c r="K8" s="2" t="n"/>
    </row>
    <row r="9" ht="15.75" customHeight="1" s="53">
      <c r="A9" s="9" t="n"/>
      <c r="B9" s="45">
        <f>C8+1</f>
        <v/>
      </c>
      <c r="C9" s="46">
        <f>C8+12</f>
        <v/>
      </c>
      <c r="D9" s="47" t="n">
        <v>0.125</v>
      </c>
      <c r="I9" s="2" t="n"/>
      <c r="J9" s="2" t="n"/>
      <c r="K9" s="2" t="n"/>
    </row>
    <row r="10" ht="15.75" customHeight="1" s="53">
      <c r="A10" s="9" t="n"/>
      <c r="B10" s="45">
        <f>C9+1</f>
        <v/>
      </c>
      <c r="C10" s="46">
        <f>C9+12</f>
        <v/>
      </c>
      <c r="D10" s="47" t="n">
        <v>0.1</v>
      </c>
      <c r="I10" s="2" t="n"/>
      <c r="J10" s="2" t="n"/>
      <c r="K10" s="2" t="n"/>
    </row>
    <row r="11" ht="15.75" customHeight="1" s="53">
      <c r="A11" s="9" t="n"/>
      <c r="B11" s="45">
        <f>C10+1</f>
        <v/>
      </c>
      <c r="C11" s="46">
        <f>C10+12</f>
        <v/>
      </c>
      <c r="D11" s="47" t="n">
        <v>0.075</v>
      </c>
      <c r="I11" s="2" t="n"/>
      <c r="J11" s="2" t="n"/>
      <c r="K11" s="2" t="n"/>
    </row>
    <row r="12" ht="15.75" customHeight="1" s="53">
      <c r="A12" s="9" t="n"/>
      <c r="B12" s="45">
        <f>C11+1</f>
        <v/>
      </c>
      <c r="C12" s="46">
        <f>C11+12</f>
        <v/>
      </c>
      <c r="D12" s="47" t="n">
        <v>0.005</v>
      </c>
      <c r="I12" s="2" t="n"/>
      <c r="J12" s="2" t="n"/>
      <c r="K12" s="2" t="n"/>
    </row>
    <row r="13" ht="15.75" customHeight="1" s="53">
      <c r="A13" s="9" t="n"/>
      <c r="B13" s="45">
        <f>C12+1</f>
        <v/>
      </c>
      <c r="C13" s="46">
        <f>C12+12</f>
        <v/>
      </c>
      <c r="D13" s="47" t="n">
        <v>0</v>
      </c>
      <c r="I13" s="2" t="n"/>
      <c r="J13" s="2" t="n"/>
      <c r="K13" s="2" t="n"/>
    </row>
    <row r="14" ht="15.75" customHeight="1" s="53">
      <c r="A14" s="9" t="n"/>
      <c r="B14" s="45">
        <f>C13+1</f>
        <v/>
      </c>
      <c r="C14" s="46">
        <f>C13+12</f>
        <v/>
      </c>
      <c r="D14" s="47" t="n">
        <v>0</v>
      </c>
      <c r="I14" s="2" t="n"/>
      <c r="J14" s="2" t="n"/>
      <c r="K14" s="2" t="n"/>
    </row>
    <row r="15" ht="15.75" customHeight="1" s="53">
      <c r="A15" s="9" t="n"/>
      <c r="B15" s="48">
        <f>C14+1</f>
        <v/>
      </c>
      <c r="C15" s="48" t="n">
        <v>360</v>
      </c>
      <c r="D15" s="49">
        <f>1-SUM(D3:D14)</f>
        <v/>
      </c>
      <c r="I15" s="2" t="n"/>
      <c r="J15" s="2" t="n"/>
      <c r="K15" s="2" t="n"/>
    </row>
    <row r="18" ht="15.75" customHeight="1" s="53">
      <c r="A18" s="62" t="inlineStr">
        <is>
          <t>CPR Curve</t>
        </is>
      </c>
      <c r="F18" s="3" t="inlineStr">
        <is>
          <t>Add avalaibility for it to change to ABS Curve</t>
        </is>
      </c>
    </row>
    <row r="19" ht="15.75" customHeight="1" s="53">
      <c r="A19" s="9" t="n"/>
      <c r="B19" s="44" t="inlineStr">
        <is>
          <t>Starting Period</t>
        </is>
      </c>
      <c r="C19" s="44" t="inlineStr">
        <is>
          <t>Ending Period</t>
        </is>
      </c>
      <c r="D19" s="44">
        <f>D18</f>
        <v/>
      </c>
    </row>
    <row r="20" ht="15.75" customHeight="1" s="53">
      <c r="A20" s="9" t="n"/>
      <c r="B20" s="45" t="n">
        <v>1</v>
      </c>
      <c r="C20" s="46" t="n">
        <v>1</v>
      </c>
      <c r="D20" s="47" t="n">
        <v>0</v>
      </c>
    </row>
    <row r="21" ht="15.75" customHeight="1" s="53">
      <c r="A21" s="9" t="n"/>
      <c r="B21" s="45">
        <f>C20+1</f>
        <v/>
      </c>
      <c r="C21" s="46" t="n">
        <v>2</v>
      </c>
      <c r="D21" s="47" t="n">
        <v>0.06</v>
      </c>
    </row>
    <row r="22" ht="15.75" customHeight="1" s="53">
      <c r="A22" s="9" t="n"/>
      <c r="B22" s="45">
        <f>C21+1</f>
        <v/>
      </c>
      <c r="C22" s="46" t="n">
        <v>3</v>
      </c>
      <c r="D22" s="47" t="n">
        <v>0.06</v>
      </c>
    </row>
    <row r="23" ht="15.75" customHeight="1" s="53">
      <c r="A23" s="9" t="n"/>
      <c r="B23" s="45">
        <f>C22+1</f>
        <v/>
      </c>
      <c r="C23" s="46" t="n">
        <v>4</v>
      </c>
      <c r="D23" s="47" t="n">
        <v>0.06</v>
      </c>
    </row>
    <row r="24" ht="15.75" customHeight="1" s="53">
      <c r="A24" s="9" t="n"/>
      <c r="B24" s="45">
        <f>C23+1</f>
        <v/>
      </c>
      <c r="C24" s="46" t="n">
        <v>5</v>
      </c>
      <c r="D24" s="47" t="n">
        <v>0.06</v>
      </c>
    </row>
    <row r="25" ht="15.75" customHeight="1" s="53">
      <c r="A25" s="9" t="n"/>
      <c r="B25" s="45">
        <f>C24+1</f>
        <v/>
      </c>
      <c r="C25" s="46" t="n">
        <v>353</v>
      </c>
      <c r="D25" s="47" t="n">
        <v>0.06</v>
      </c>
    </row>
    <row r="26" ht="15.75" customHeight="1" s="53">
      <c r="A26" s="9" t="n"/>
      <c r="B26" s="45">
        <f>C25+1</f>
        <v/>
      </c>
      <c r="C26" s="46" t="n">
        <v>354</v>
      </c>
      <c r="D26" s="47" t="n">
        <v>0.06</v>
      </c>
    </row>
    <row r="27" ht="15.75" customHeight="1" s="53">
      <c r="A27" s="9" t="n"/>
      <c r="B27" s="45">
        <f>C26+1</f>
        <v/>
      </c>
      <c r="C27" s="46" t="n">
        <v>355</v>
      </c>
      <c r="D27" s="47" t="n">
        <v>0.06</v>
      </c>
    </row>
    <row r="28" ht="15.75" customHeight="1" s="53">
      <c r="A28" s="9" t="n"/>
      <c r="B28" s="45">
        <f>C27+1</f>
        <v/>
      </c>
      <c r="C28" s="46" t="n">
        <v>356</v>
      </c>
      <c r="D28" s="47" t="n">
        <v>0.06</v>
      </c>
    </row>
    <row r="29" ht="15.75" customHeight="1" s="53">
      <c r="A29" s="9" t="n"/>
      <c r="B29" s="45">
        <f>C28+1</f>
        <v/>
      </c>
      <c r="C29" s="46" t="n">
        <v>357</v>
      </c>
      <c r="D29" s="47" t="n">
        <v>0.06</v>
      </c>
    </row>
    <row r="30" ht="15.75" customHeight="1" s="53">
      <c r="A30" s="9" t="n"/>
      <c r="B30" s="45">
        <f>C29+1</f>
        <v/>
      </c>
      <c r="C30" s="46" t="n">
        <v>358</v>
      </c>
      <c r="D30" s="47" t="n">
        <v>0.06</v>
      </c>
    </row>
    <row r="31" ht="15.75" customHeight="1" s="53">
      <c r="A31" s="9" t="n"/>
      <c r="B31" s="45">
        <f>C30+1</f>
        <v/>
      </c>
      <c r="C31" s="46" t="n">
        <v>359</v>
      </c>
      <c r="D31" s="47" t="n">
        <v>0.06</v>
      </c>
    </row>
    <row r="32" ht="15.75" customHeight="1" s="53">
      <c r="A32" s="9" t="n"/>
      <c r="B32" s="48">
        <f>C31+1</f>
        <v/>
      </c>
      <c r="C32" s="48">
        <f>360+D12</f>
        <v/>
      </c>
      <c r="D32" s="50" t="n">
        <v>0.06</v>
      </c>
    </row>
    <row r="33" ht="15.75" customHeight="1" s="53">
      <c r="A33" s="9" t="inlineStr">
        <is>
          <t>Percent of Assets Prepaid</t>
        </is>
      </c>
      <c r="B33" s="9" t="n"/>
      <c r="C33" s="9" t="n"/>
      <c r="D33" s="51">
        <f>SUM(Amoritization!AA5:AA363)</f>
        <v/>
      </c>
    </row>
  </sheetData>
  <mergeCells count="2">
    <mergeCell ref="A1:D1"/>
    <mergeCell ref="A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2025-02-13T18:10:19Z</dcterms:created>
  <dcterms:modified xsi:type="dcterms:W3CDTF">2025-02-13T21:16:59Z</dcterms:modified>
  <cp:lastModifiedBy>Adityasinh Rathod</cp:lastModifiedBy>
</cp:coreProperties>
</file>