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irathodd/Desktop/Work/RMBS/AutoRMBS/"/>
    </mc:Choice>
  </mc:AlternateContent>
  <xr:revisionPtr revIDLastSave="0" documentId="13_ncr:1_{585A5ADD-AF74-2C49-8842-5C4BA3BBE7C0}" xr6:coauthVersionLast="47" xr6:coauthVersionMax="47" xr10:uidLastSave="{00000000-0000-0000-0000-000000000000}"/>
  <bookViews>
    <workbookView xWindow="0" yWindow="760" windowWidth="28800" windowHeight="17740" xr2:uid="{00000000-000D-0000-FFFF-FFFF00000000}"/>
  </bookViews>
  <sheets>
    <sheet name="Inputs" sheetId="1" r:id="rId1"/>
    <sheet name="Amoritization" sheetId="2" r:id="rId2"/>
    <sheet name="Waterfall" sheetId="3" r:id="rId3"/>
    <sheet name="Cur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32" i="4"/>
  <c r="B32" i="4"/>
  <c r="B31" i="4"/>
  <c r="B30" i="4"/>
  <c r="B29" i="4"/>
  <c r="B28" i="4"/>
  <c r="B27" i="4"/>
  <c r="B26" i="4"/>
  <c r="B25" i="4"/>
  <c r="B24" i="4"/>
  <c r="B23" i="4"/>
  <c r="B22" i="4"/>
  <c r="B21" i="4"/>
  <c r="D19" i="4"/>
  <c r="M15" i="4"/>
  <c r="D15" i="4"/>
  <c r="C7" i="4"/>
  <c r="B7" i="4"/>
  <c r="L6" i="4"/>
  <c r="L7" i="4" s="1"/>
  <c r="K6" i="4"/>
  <c r="C6" i="4"/>
  <c r="B6" i="4"/>
  <c r="K5" i="4"/>
  <c r="B5" i="4"/>
  <c r="K4" i="4"/>
  <c r="B4" i="4"/>
  <c r="A7" i="2"/>
  <c r="Y7" i="2" s="1"/>
  <c r="Y6" i="2"/>
  <c r="G6" i="2"/>
  <c r="C6" i="2"/>
  <c r="A6" i="2"/>
  <c r="Y5" i="2"/>
  <c r="G5" i="2"/>
  <c r="AB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K4" i="2"/>
  <c r="AF4" i="2" s="1"/>
  <c r="C4" i="2"/>
  <c r="AH5" i="2" s="1"/>
  <c r="AH6" i="2" s="1"/>
  <c r="B4" i="2"/>
  <c r="B34" i="1"/>
  <c r="B35" i="1" s="1"/>
  <c r="H5" i="2" l="1"/>
  <c r="AB6" i="2"/>
  <c r="G7" i="2"/>
  <c r="AH7" i="2"/>
  <c r="F5" i="2"/>
  <c r="I5" i="2" s="1"/>
  <c r="N5" i="2"/>
  <c r="A8" i="2"/>
  <c r="C7" i="2"/>
  <c r="Y8" i="2"/>
  <c r="A9" i="2"/>
  <c r="U4" i="2"/>
  <c r="K8" i="4"/>
  <c r="L8" i="4"/>
  <c r="C8" i="4"/>
  <c r="B8" i="4"/>
  <c r="K7" i="4"/>
  <c r="J5" i="2" l="1"/>
  <c r="K5" i="2" s="1"/>
  <c r="H6" i="2" s="1"/>
  <c r="AB7" i="2"/>
  <c r="G8" i="2"/>
  <c r="AH8" i="2"/>
  <c r="K9" i="4"/>
  <c r="L9" i="4"/>
  <c r="C9" i="4"/>
  <c r="B9" i="4"/>
  <c r="Y9" i="2"/>
  <c r="O9" i="2"/>
  <c r="A10" i="2"/>
  <c r="C8" i="2"/>
  <c r="F6" i="2" l="1"/>
  <c r="I6" i="2" s="1"/>
  <c r="J6" i="2" s="1"/>
  <c r="K6" i="2" s="1"/>
  <c r="U5" i="2"/>
  <c r="AH9" i="2"/>
  <c r="AB8" i="2"/>
  <c r="G9" i="2"/>
  <c r="O7" i="2"/>
  <c r="O6" i="2"/>
  <c r="O5" i="2"/>
  <c r="P5" i="2" s="1"/>
  <c r="O8" i="2"/>
  <c r="C10" i="4"/>
  <c r="B10" i="4"/>
  <c r="Y10" i="2"/>
  <c r="A11" i="2"/>
  <c r="O10" i="2"/>
  <c r="L10" i="4"/>
  <c r="K10" i="4"/>
  <c r="C9" i="2"/>
  <c r="H7" i="2" l="1"/>
  <c r="U6" i="2"/>
  <c r="F7" i="2"/>
  <c r="I7" i="2" s="1"/>
  <c r="AB9" i="2"/>
  <c r="G10" i="2"/>
  <c r="R5" i="2"/>
  <c r="Q5" i="2"/>
  <c r="AC5" i="2"/>
  <c r="AA5" i="2"/>
  <c r="S5" i="2"/>
  <c r="C11" i="4"/>
  <c r="B11" i="4"/>
  <c r="L11" i="4"/>
  <c r="K11" i="4"/>
  <c r="O11" i="2"/>
  <c r="A12" i="2"/>
  <c r="Y11" i="2"/>
  <c r="C10" i="2"/>
  <c r="AH10" i="2"/>
  <c r="J7" i="2" l="1"/>
  <c r="K7" i="2" s="1"/>
  <c r="H8" i="2" s="1"/>
  <c r="AB10" i="2"/>
  <c r="G11" i="2"/>
  <c r="C12" i="4"/>
  <c r="B12" i="4"/>
  <c r="T5" i="2"/>
  <c r="Z5" i="2"/>
  <c r="W5" i="2"/>
  <c r="V5" i="2"/>
  <c r="L12" i="4"/>
  <c r="K12" i="4"/>
  <c r="C11" i="2"/>
  <c r="AH11" i="2"/>
  <c r="Y12" i="2"/>
  <c r="A13" i="2"/>
  <c r="O12" i="2"/>
  <c r="F8" i="2" l="1"/>
  <c r="I8" i="2" s="1"/>
  <c r="J8" i="2" s="1"/>
  <c r="K8" i="2" s="1"/>
  <c r="H9" i="2" s="1"/>
  <c r="U7" i="2"/>
  <c r="X5" i="2"/>
  <c r="AD5" i="2" s="1"/>
  <c r="AE5" i="2" s="1"/>
  <c r="AI5" i="2" s="1"/>
  <c r="AB11" i="2"/>
  <c r="G12" i="2"/>
  <c r="AH12" i="2"/>
  <c r="AF5" i="2"/>
  <c r="N6" i="2" s="1"/>
  <c r="L13" i="4"/>
  <c r="K13" i="4"/>
  <c r="O13" i="2"/>
  <c r="Y13" i="2"/>
  <c r="A14" i="2"/>
  <c r="B13" i="4"/>
  <c r="C13" i="4"/>
  <c r="C12" i="2"/>
  <c r="F9" i="2" l="1"/>
  <c r="I9" i="2" s="1"/>
  <c r="J9" i="2" s="1"/>
  <c r="K9" i="2" s="1"/>
  <c r="U8" i="2"/>
  <c r="AB12" i="2"/>
  <c r="G13" i="2"/>
  <c r="C13" i="2"/>
  <c r="O14" i="2"/>
  <c r="Y14" i="2"/>
  <c r="A15" i="2"/>
  <c r="L14" i="4"/>
  <c r="K15" i="4" s="1"/>
  <c r="K14" i="4"/>
  <c r="AH13" i="2"/>
  <c r="AH14" i="2" s="1"/>
  <c r="B14" i="4"/>
  <c r="C14" i="4"/>
  <c r="B15" i="4" s="1"/>
  <c r="P6" i="2"/>
  <c r="H10" i="2" l="1"/>
  <c r="F10" i="2"/>
  <c r="I10" i="2" s="1"/>
  <c r="U9" i="2"/>
  <c r="AB13" i="2"/>
  <c r="G14" i="2"/>
  <c r="Q6" i="2"/>
  <c r="R6" i="2"/>
  <c r="Y15" i="2"/>
  <c r="O15" i="2"/>
  <c r="A16" i="2"/>
  <c r="AC6" i="2"/>
  <c r="S6" i="2"/>
  <c r="AA6" i="2"/>
  <c r="C14" i="2"/>
  <c r="AH15" i="2" s="1"/>
  <c r="J10" i="2" l="1"/>
  <c r="K10" i="2" s="1"/>
  <c r="F11" i="2" s="1"/>
  <c r="I11" i="2" s="1"/>
  <c r="H11" i="2"/>
  <c r="J11" i="2" s="1"/>
  <c r="K11" i="2" s="1"/>
  <c r="U11" i="2" s="1"/>
  <c r="U10" i="2"/>
  <c r="AB14" i="2"/>
  <c r="G15" i="2"/>
  <c r="W6" i="2"/>
  <c r="T6" i="2"/>
  <c r="Z6" i="2"/>
  <c r="V6" i="2"/>
  <c r="A17" i="2"/>
  <c r="Y16" i="2"/>
  <c r="O16" i="2"/>
  <c r="C15" i="2"/>
  <c r="AH16" i="2" s="1"/>
  <c r="X6" i="2" l="1"/>
  <c r="AD6" i="2" s="1"/>
  <c r="AE6" i="2" s="1"/>
  <c r="AI6" i="2" s="1"/>
  <c r="H12" i="2"/>
  <c r="F12" i="2"/>
  <c r="I12" i="2" s="1"/>
  <c r="AB15" i="2"/>
  <c r="G16" i="2"/>
  <c r="O17" i="2"/>
  <c r="A18" i="2"/>
  <c r="Y17" i="2"/>
  <c r="AF6" i="2"/>
  <c r="N7" i="2" s="1"/>
  <c r="C16" i="2"/>
  <c r="J12" i="2" l="1"/>
  <c r="K12" i="2" s="1"/>
  <c r="AB16" i="2"/>
  <c r="G17" i="2"/>
  <c r="O18" i="2"/>
  <c r="Y18" i="2"/>
  <c r="A19" i="2"/>
  <c r="C17" i="2"/>
  <c r="P7" i="2"/>
  <c r="AA7" i="2" s="1"/>
  <c r="AH17" i="2"/>
  <c r="H13" i="2" l="1"/>
  <c r="U12" i="2"/>
  <c r="F13" i="2"/>
  <c r="I13" i="2" s="1"/>
  <c r="AB17" i="2"/>
  <c r="G18" i="2"/>
  <c r="C18" i="2"/>
  <c r="AC7" i="2"/>
  <c r="Y19" i="2"/>
  <c r="O19" i="2"/>
  <c r="A20" i="2"/>
  <c r="AH18" i="2"/>
  <c r="R7" i="2"/>
  <c r="Q7" i="2"/>
  <c r="S7" i="2"/>
  <c r="J13" i="2" l="1"/>
  <c r="K13" i="2" s="1"/>
  <c r="AB18" i="2"/>
  <c r="G19" i="2"/>
  <c r="C19" i="2"/>
  <c r="AH19" i="2"/>
  <c r="AH20" i="2" s="1"/>
  <c r="T7" i="2"/>
  <c r="W7" i="2"/>
  <c r="Z7" i="2"/>
  <c r="V7" i="2"/>
  <c r="Y20" i="2"/>
  <c r="A21" i="2"/>
  <c r="O20" i="2"/>
  <c r="H14" i="2" l="1"/>
  <c r="U13" i="2"/>
  <c r="F14" i="2"/>
  <c r="I14" i="2" s="1"/>
  <c r="AB19" i="2"/>
  <c r="G20" i="2"/>
  <c r="A22" i="2"/>
  <c r="O21" i="2"/>
  <c r="Y21" i="2"/>
  <c r="AF7" i="2"/>
  <c r="N8" i="2" s="1"/>
  <c r="C20" i="2"/>
  <c r="AH21" i="2" s="1"/>
  <c r="X7" i="2"/>
  <c r="AD7" i="2" s="1"/>
  <c r="AE7" i="2" s="1"/>
  <c r="AI7" i="2" s="1"/>
  <c r="J14" i="2" l="1"/>
  <c r="K14" i="2" s="1"/>
  <c r="H15" i="2" s="1"/>
  <c r="AB20" i="2"/>
  <c r="G21" i="2"/>
  <c r="P8" i="2"/>
  <c r="C21" i="2"/>
  <c r="O22" i="2"/>
  <c r="A23" i="2"/>
  <c r="Y22" i="2"/>
  <c r="F15" i="2" l="1"/>
  <c r="I15" i="2" s="1"/>
  <c r="J15" i="2" s="1"/>
  <c r="K15" i="2" s="1"/>
  <c r="H16" i="2" s="1"/>
  <c r="U14" i="2"/>
  <c r="AB21" i="2"/>
  <c r="G22" i="2"/>
  <c r="R8" i="2"/>
  <c r="Q8" i="2"/>
  <c r="S8" i="2"/>
  <c r="C22" i="2"/>
  <c r="AC8" i="2"/>
  <c r="AA8" i="2"/>
  <c r="Y23" i="2"/>
  <c r="O23" i="2"/>
  <c r="A24" i="2"/>
  <c r="AH22" i="2"/>
  <c r="U15" i="2" l="1"/>
  <c r="F16" i="2"/>
  <c r="I16" i="2" s="1"/>
  <c r="J16" i="2" s="1"/>
  <c r="K16" i="2" s="1"/>
  <c r="AB22" i="2"/>
  <c r="G23" i="2"/>
  <c r="C23" i="2"/>
  <c r="W8" i="2"/>
  <c r="Z8" i="2"/>
  <c r="T8" i="2"/>
  <c r="V8" i="2"/>
  <c r="O24" i="2"/>
  <c r="Y24" i="2"/>
  <c r="A25" i="2"/>
  <c r="AH23" i="2"/>
  <c r="H17" i="2" l="1"/>
  <c r="U16" i="2"/>
  <c r="F17" i="2"/>
  <c r="I17" i="2" s="1"/>
  <c r="J17" i="2" s="1"/>
  <c r="K17" i="2" s="1"/>
  <c r="X8" i="2"/>
  <c r="AD8" i="2" s="1"/>
  <c r="AE8" i="2" s="1"/>
  <c r="AI8" i="2" s="1"/>
  <c r="AB23" i="2"/>
  <c r="G24" i="2"/>
  <c r="AH24" i="2"/>
  <c r="AF8" i="2"/>
  <c r="N9" i="2" s="1"/>
  <c r="A26" i="2"/>
  <c r="Y25" i="2"/>
  <c r="O25" i="2"/>
  <c r="C24" i="2"/>
  <c r="H18" i="2" l="1"/>
  <c r="U17" i="2"/>
  <c r="F18" i="2"/>
  <c r="I18" i="2" s="1"/>
  <c r="AB24" i="2"/>
  <c r="G25" i="2"/>
  <c r="C25" i="2"/>
  <c r="O26" i="2"/>
  <c r="Y26" i="2"/>
  <c r="A27" i="2"/>
  <c r="P9" i="2"/>
  <c r="AA9" i="2" s="1"/>
  <c r="AH25" i="2"/>
  <c r="AH26" i="2" s="1"/>
  <c r="J18" i="2" l="1"/>
  <c r="K18" i="2" s="1"/>
  <c r="H19" i="2" s="1"/>
  <c r="AB25" i="2"/>
  <c r="G26" i="2"/>
  <c r="A28" i="2"/>
  <c r="Y27" i="2"/>
  <c r="O27" i="2"/>
  <c r="AC9" i="2"/>
  <c r="C26" i="2"/>
  <c r="R9" i="2"/>
  <c r="Q9" i="2"/>
  <c r="S9" i="2"/>
  <c r="F19" i="2" l="1"/>
  <c r="I19" i="2" s="1"/>
  <c r="U18" i="2"/>
  <c r="J19" i="2"/>
  <c r="K19" i="2" s="1"/>
  <c r="F20" i="2" s="1"/>
  <c r="I20" i="2" s="1"/>
  <c r="H20" i="2"/>
  <c r="AB26" i="2"/>
  <c r="G27" i="2"/>
  <c r="T9" i="2"/>
  <c r="Z9" i="2"/>
  <c r="W9" i="2"/>
  <c r="V9" i="2"/>
  <c r="C27" i="2"/>
  <c r="AH27" i="2"/>
  <c r="O28" i="2"/>
  <c r="A29" i="2"/>
  <c r="Y28" i="2"/>
  <c r="U19" i="2" l="1"/>
  <c r="J20" i="2"/>
  <c r="K20" i="2" s="1"/>
  <c r="H21" i="2" s="1"/>
  <c r="X9" i="2"/>
  <c r="AD9" i="2" s="1"/>
  <c r="AE9" i="2" s="1"/>
  <c r="AI9" i="2" s="1"/>
  <c r="AB27" i="2"/>
  <c r="G28" i="2"/>
  <c r="C28" i="2"/>
  <c r="AF9" i="2"/>
  <c r="N10" i="2" s="1"/>
  <c r="O29" i="2"/>
  <c r="Y29" i="2"/>
  <c r="A30" i="2"/>
  <c r="AH28" i="2"/>
  <c r="F21" i="2" l="1"/>
  <c r="I21" i="2" s="1"/>
  <c r="J21" i="2" s="1"/>
  <c r="K21" i="2" s="1"/>
  <c r="U20" i="2"/>
  <c r="H22" i="2"/>
  <c r="J22" i="2" s="1"/>
  <c r="K22" i="2" s="1"/>
  <c r="F23" i="2" s="1"/>
  <c r="I23" i="2" s="1"/>
  <c r="F22" i="2"/>
  <c r="I22" i="2" s="1"/>
  <c r="U21" i="2"/>
  <c r="AB28" i="2"/>
  <c r="G29" i="2"/>
  <c r="O30" i="2"/>
  <c r="Y30" i="2"/>
  <c r="A31" i="2"/>
  <c r="P10" i="2"/>
  <c r="S10" i="2" s="1"/>
  <c r="C29" i="2"/>
  <c r="AH29" i="2"/>
  <c r="H23" i="2" l="1"/>
  <c r="J23" i="2" s="1"/>
  <c r="K23" i="2" s="1"/>
  <c r="U22" i="2"/>
  <c r="AB29" i="2"/>
  <c r="G30" i="2"/>
  <c r="AH30" i="2"/>
  <c r="W10" i="2"/>
  <c r="Z10" i="2"/>
  <c r="T10" i="2"/>
  <c r="V10" i="2"/>
  <c r="AA10" i="2"/>
  <c r="C30" i="2"/>
  <c r="Q10" i="2"/>
  <c r="R10" i="2"/>
  <c r="Y31" i="2"/>
  <c r="A32" i="2"/>
  <c r="O31" i="2"/>
  <c r="AC10" i="2"/>
  <c r="U23" i="2" l="1"/>
  <c r="F24" i="2"/>
  <c r="I24" i="2" s="1"/>
  <c r="H24" i="2"/>
  <c r="J24" i="2" s="1"/>
  <c r="K24" i="2" s="1"/>
  <c r="H25" i="2" s="1"/>
  <c r="X10" i="2"/>
  <c r="AD10" i="2" s="1"/>
  <c r="AE10" i="2" s="1"/>
  <c r="AI10" i="2" s="1"/>
  <c r="AH31" i="2"/>
  <c r="AB30" i="2"/>
  <c r="G31" i="2"/>
  <c r="AF10" i="2"/>
  <c r="N11" i="2" s="1"/>
  <c r="C31" i="2"/>
  <c r="A33" i="2"/>
  <c r="O32" i="2"/>
  <c r="Y32" i="2"/>
  <c r="U24" i="2" l="1"/>
  <c r="F25" i="2"/>
  <c r="I25" i="2" s="1"/>
  <c r="J25" i="2" s="1"/>
  <c r="K25" i="2" s="1"/>
  <c r="AB31" i="2"/>
  <c r="G32" i="2"/>
  <c r="C32" i="2"/>
  <c r="P11" i="2"/>
  <c r="S11" i="2" s="1"/>
  <c r="O33" i="2"/>
  <c r="Y33" i="2"/>
  <c r="A34" i="2"/>
  <c r="AH32" i="2"/>
  <c r="AH33" i="2" s="1"/>
  <c r="H26" i="2" l="1"/>
  <c r="F26" i="2"/>
  <c r="I26" i="2" s="1"/>
  <c r="U25" i="2"/>
  <c r="AC11" i="2"/>
  <c r="AB32" i="2"/>
  <c r="G33" i="2"/>
  <c r="T11" i="2"/>
  <c r="W11" i="2"/>
  <c r="Z11" i="2"/>
  <c r="V11" i="2"/>
  <c r="R11" i="2"/>
  <c r="Q11" i="2"/>
  <c r="AA11" i="2"/>
  <c r="C33" i="2"/>
  <c r="AH34" i="2" s="1"/>
  <c r="O34" i="2"/>
  <c r="Y34" i="2"/>
  <c r="A35" i="2"/>
  <c r="J26" i="2" l="1"/>
  <c r="K26" i="2" s="1"/>
  <c r="U26" i="2"/>
  <c r="F27" i="2"/>
  <c r="I27" i="2" s="1"/>
  <c r="H27" i="2"/>
  <c r="J27" i="2" s="1"/>
  <c r="K27" i="2" s="1"/>
  <c r="H28" i="2" s="1"/>
  <c r="X11" i="2"/>
  <c r="AD11" i="2" s="1"/>
  <c r="AE11" i="2" s="1"/>
  <c r="AI11" i="2" s="1"/>
  <c r="AB33" i="2"/>
  <c r="G34" i="2"/>
  <c r="AF11" i="2"/>
  <c r="N12" i="2" s="1"/>
  <c r="P12" i="2" s="1"/>
  <c r="O35" i="2"/>
  <c r="Y35" i="2"/>
  <c r="A36" i="2"/>
  <c r="C34" i="2"/>
  <c r="U27" i="2" l="1"/>
  <c r="F28" i="2"/>
  <c r="I28" i="2" s="1"/>
  <c r="J28" i="2" s="1"/>
  <c r="K28" i="2" s="1"/>
  <c r="AB34" i="2"/>
  <c r="G35" i="2"/>
  <c r="R12" i="2"/>
  <c r="Q12" i="2"/>
  <c r="C35" i="2"/>
  <c r="S12" i="2"/>
  <c r="AA12" i="2"/>
  <c r="A37" i="2"/>
  <c r="Y36" i="2"/>
  <c r="O36" i="2"/>
  <c r="AC12" i="2"/>
  <c r="AH35" i="2"/>
  <c r="AH36" i="2" s="1"/>
  <c r="F29" i="2" l="1"/>
  <c r="I29" i="2" s="1"/>
  <c r="H29" i="2"/>
  <c r="J29" i="2" s="1"/>
  <c r="K29" i="2" s="1"/>
  <c r="U28" i="2"/>
  <c r="AB35" i="2"/>
  <c r="G36" i="2"/>
  <c r="A38" i="2"/>
  <c r="Y37" i="2"/>
  <c r="O37" i="2"/>
  <c r="W12" i="2"/>
  <c r="Z12" i="2"/>
  <c r="AF12" i="2" s="1"/>
  <c r="N13" i="2" s="1"/>
  <c r="T12" i="2"/>
  <c r="V12" i="2"/>
  <c r="C36" i="2"/>
  <c r="AH37" i="2"/>
  <c r="H30" i="2" l="1"/>
  <c r="J30" i="2" s="1"/>
  <c r="K30" i="2" s="1"/>
  <c r="U29" i="2"/>
  <c r="F30" i="2"/>
  <c r="I30" i="2" s="1"/>
  <c r="X12" i="2"/>
  <c r="AD12" i="2" s="1"/>
  <c r="AE12" i="2" s="1"/>
  <c r="AI12" i="2" s="1"/>
  <c r="AB36" i="2"/>
  <c r="G37" i="2"/>
  <c r="P13" i="2"/>
  <c r="AC13" i="2" s="1"/>
  <c r="A39" i="2"/>
  <c r="Y38" i="2"/>
  <c r="O38" i="2"/>
  <c r="C37" i="2"/>
  <c r="AH38" i="2" s="1"/>
  <c r="H31" i="2" l="1"/>
  <c r="U30" i="2"/>
  <c r="F31" i="2"/>
  <c r="I31" i="2" s="1"/>
  <c r="AB37" i="2"/>
  <c r="G38" i="2"/>
  <c r="Q13" i="2"/>
  <c r="R13" i="2"/>
  <c r="AA13" i="2"/>
  <c r="C38" i="2"/>
  <c r="AH39" i="2" s="1"/>
  <c r="S13" i="2"/>
  <c r="O39" i="2"/>
  <c r="Y39" i="2"/>
  <c r="A40" i="2"/>
  <c r="J31" i="2" l="1"/>
  <c r="K31" i="2" s="1"/>
  <c r="F32" i="2" s="1"/>
  <c r="I32" i="2" s="1"/>
  <c r="H32" i="2"/>
  <c r="AB38" i="2"/>
  <c r="G39" i="2"/>
  <c r="A41" i="2"/>
  <c r="Y40" i="2"/>
  <c r="O40" i="2"/>
  <c r="C39" i="2"/>
  <c r="Z13" i="2"/>
  <c r="AF13" i="2" s="1"/>
  <c r="N14" i="2" s="1"/>
  <c r="T13" i="2"/>
  <c r="W13" i="2"/>
  <c r="V13" i="2"/>
  <c r="U31" i="2" l="1"/>
  <c r="J32" i="2"/>
  <c r="K32" i="2" s="1"/>
  <c r="H33" i="2" s="1"/>
  <c r="X13" i="2"/>
  <c r="AD13" i="2" s="1"/>
  <c r="AE13" i="2" s="1"/>
  <c r="AI13" i="2" s="1"/>
  <c r="AB39" i="2"/>
  <c r="G40" i="2"/>
  <c r="P14" i="2"/>
  <c r="AC14" i="2" s="1"/>
  <c r="C40" i="2"/>
  <c r="AH40" i="2"/>
  <c r="A42" i="2"/>
  <c r="O41" i="2"/>
  <c r="Y41" i="2"/>
  <c r="U32" i="2" l="1"/>
  <c r="F33" i="2"/>
  <c r="I33" i="2" s="1"/>
  <c r="J33" i="2" s="1"/>
  <c r="K33" i="2" s="1"/>
  <c r="AB40" i="2"/>
  <c r="G41" i="2"/>
  <c r="AH41" i="2"/>
  <c r="C41" i="2"/>
  <c r="R14" i="2"/>
  <c r="Q14" i="2"/>
  <c r="S14" i="2"/>
  <c r="AA14" i="2"/>
  <c r="Y42" i="2"/>
  <c r="A43" i="2"/>
  <c r="O42" i="2"/>
  <c r="F34" i="2" l="1"/>
  <c r="I34" i="2" s="1"/>
  <c r="H34" i="2"/>
  <c r="U33" i="2"/>
  <c r="AB41" i="2"/>
  <c r="G42" i="2"/>
  <c r="C42" i="2"/>
  <c r="T14" i="2"/>
  <c r="Z14" i="2"/>
  <c r="AF14" i="2" s="1"/>
  <c r="N15" i="2" s="1"/>
  <c r="W14" i="2"/>
  <c r="V14" i="2"/>
  <c r="AH42" i="2"/>
  <c r="AH43" i="2" s="1"/>
  <c r="O43" i="2"/>
  <c r="A44" i="2"/>
  <c r="Y43" i="2"/>
  <c r="J34" i="2" l="1"/>
  <c r="K34" i="2" s="1"/>
  <c r="U34" i="2" s="1"/>
  <c r="H35" i="2"/>
  <c r="X14" i="2"/>
  <c r="AD14" i="2" s="1"/>
  <c r="AE14" i="2" s="1"/>
  <c r="AI14" i="2" s="1"/>
  <c r="AB42" i="2"/>
  <c r="G43" i="2"/>
  <c r="P15" i="2"/>
  <c r="AC15" i="2" s="1"/>
  <c r="A45" i="2"/>
  <c r="O44" i="2"/>
  <c r="Y44" i="2"/>
  <c r="C43" i="2"/>
  <c r="AH44" i="2"/>
  <c r="F35" i="2" l="1"/>
  <c r="I35" i="2" s="1"/>
  <c r="J35" i="2"/>
  <c r="K35" i="2" s="1"/>
  <c r="H36" i="2" s="1"/>
  <c r="AB43" i="2"/>
  <c r="G44" i="2"/>
  <c r="R15" i="2"/>
  <c r="Q15" i="2"/>
  <c r="S15" i="2"/>
  <c r="AA15" i="2"/>
  <c r="A46" i="2"/>
  <c r="Y45" i="2"/>
  <c r="O45" i="2"/>
  <c r="C44" i="2"/>
  <c r="U35" i="2" l="1"/>
  <c r="F36" i="2"/>
  <c r="I36" i="2" s="1"/>
  <c r="J36" i="2" s="1"/>
  <c r="K36" i="2" s="1"/>
  <c r="AB44" i="2"/>
  <c r="G45" i="2"/>
  <c r="C45" i="2"/>
  <c r="AH45" i="2"/>
  <c r="AH46" i="2" s="1"/>
  <c r="O46" i="2"/>
  <c r="Y46" i="2"/>
  <c r="A47" i="2"/>
  <c r="T15" i="2"/>
  <c r="Z15" i="2"/>
  <c r="AF15" i="2" s="1"/>
  <c r="N16" i="2" s="1"/>
  <c r="W15" i="2"/>
  <c r="V15" i="2"/>
  <c r="U36" i="2" l="1"/>
  <c r="F37" i="2"/>
  <c r="I37" i="2" s="1"/>
  <c r="H37" i="2"/>
  <c r="AB45" i="2"/>
  <c r="G46" i="2"/>
  <c r="X15" i="2"/>
  <c r="AD15" i="2" s="1"/>
  <c r="AE15" i="2" s="1"/>
  <c r="AI15" i="2" s="1"/>
  <c r="P16" i="2"/>
  <c r="AA16" i="2" s="1"/>
  <c r="Y47" i="2"/>
  <c r="A48" i="2"/>
  <c r="O47" i="2"/>
  <c r="C46" i="2"/>
  <c r="AH47" i="2" s="1"/>
  <c r="J37" i="2" l="1"/>
  <c r="K37" i="2" s="1"/>
  <c r="H38" i="2" s="1"/>
  <c r="AB46" i="2"/>
  <c r="G47" i="2"/>
  <c r="AC16" i="2"/>
  <c r="Q16" i="2"/>
  <c r="R16" i="2"/>
  <c r="C47" i="2"/>
  <c r="S16" i="2"/>
  <c r="O48" i="2"/>
  <c r="A49" i="2"/>
  <c r="Y48" i="2"/>
  <c r="F38" i="2" l="1"/>
  <c r="I38" i="2" s="1"/>
  <c r="J38" i="2" s="1"/>
  <c r="K38" i="2" s="1"/>
  <c r="H39" i="2" s="1"/>
  <c r="U37" i="2"/>
  <c r="AB47" i="2"/>
  <c r="G48" i="2"/>
  <c r="C48" i="2"/>
  <c r="A50" i="2"/>
  <c r="Y49" i="2"/>
  <c r="O49" i="2"/>
  <c r="W16" i="2"/>
  <c r="T16" i="2"/>
  <c r="Z16" i="2"/>
  <c r="AF16" i="2" s="1"/>
  <c r="N17" i="2" s="1"/>
  <c r="V16" i="2"/>
  <c r="AH48" i="2"/>
  <c r="F39" i="2" l="1"/>
  <c r="I39" i="2" s="1"/>
  <c r="J39" i="2" s="1"/>
  <c r="K39" i="2" s="1"/>
  <c r="U38" i="2"/>
  <c r="H40" i="2"/>
  <c r="AB48" i="2"/>
  <c r="G49" i="2"/>
  <c r="X16" i="2"/>
  <c r="AD16" i="2" s="1"/>
  <c r="AE16" i="2" s="1"/>
  <c r="AI16" i="2" s="1"/>
  <c r="C49" i="2"/>
  <c r="P17" i="2"/>
  <c r="AC17" i="2" s="1"/>
  <c r="O50" i="2"/>
  <c r="Y50" i="2"/>
  <c r="A51" i="2"/>
  <c r="AH49" i="2"/>
  <c r="AH50" i="2" s="1"/>
  <c r="U39" i="2" l="1"/>
  <c r="F40" i="2"/>
  <c r="I40" i="2" s="1"/>
  <c r="J40" i="2"/>
  <c r="K40" i="2" s="1"/>
  <c r="H41" i="2" s="1"/>
  <c r="AB49" i="2"/>
  <c r="G50" i="2"/>
  <c r="Y51" i="2"/>
  <c r="O51" i="2"/>
  <c r="A52" i="2"/>
  <c r="C50" i="2"/>
  <c r="R17" i="2"/>
  <c r="Q17" i="2"/>
  <c r="S17" i="2"/>
  <c r="AA17" i="2"/>
  <c r="U40" i="2" l="1"/>
  <c r="F41" i="2"/>
  <c r="I41" i="2" s="1"/>
  <c r="J41" i="2" s="1"/>
  <c r="K41" i="2" s="1"/>
  <c r="F42" i="2" s="1"/>
  <c r="I42" i="2" s="1"/>
  <c r="H42" i="2"/>
  <c r="AB50" i="2"/>
  <c r="G51" i="2"/>
  <c r="C51" i="2"/>
  <c r="AH51" i="2"/>
  <c r="AH52" i="2" s="1"/>
  <c r="O52" i="2"/>
  <c r="A53" i="2"/>
  <c r="Y52" i="2"/>
  <c r="Z17" i="2"/>
  <c r="AF17" i="2" s="1"/>
  <c r="N18" i="2" s="1"/>
  <c r="T17" i="2"/>
  <c r="W17" i="2"/>
  <c r="V17" i="2"/>
  <c r="J42" i="2" l="1"/>
  <c r="K42" i="2" s="1"/>
  <c r="H43" i="2" s="1"/>
  <c r="U41" i="2"/>
  <c r="F43" i="2"/>
  <c r="I43" i="2" s="1"/>
  <c r="J43" i="2" s="1"/>
  <c r="K43" i="2" s="1"/>
  <c r="X17" i="2"/>
  <c r="AD17" i="2" s="1"/>
  <c r="AE17" i="2" s="1"/>
  <c r="AI17" i="2" s="1"/>
  <c r="AB51" i="2"/>
  <c r="G52" i="2"/>
  <c r="Y53" i="2"/>
  <c r="A54" i="2"/>
  <c r="O53" i="2"/>
  <c r="P18" i="2"/>
  <c r="S18" i="2" s="1"/>
  <c r="C52" i="2"/>
  <c r="AH53" i="2" s="1"/>
  <c r="U42" i="2" l="1"/>
  <c r="F44" i="2"/>
  <c r="I44" i="2" s="1"/>
  <c r="U43" i="2"/>
  <c r="H44" i="2"/>
  <c r="AB52" i="2"/>
  <c r="G53" i="2"/>
  <c r="AC18" i="2"/>
  <c r="C53" i="2"/>
  <c r="O54" i="2"/>
  <c r="Y54" i="2"/>
  <c r="A55" i="2"/>
  <c r="R18" i="2"/>
  <c r="Q18" i="2"/>
  <c r="AA18" i="2"/>
  <c r="T18" i="2"/>
  <c r="Z18" i="2"/>
  <c r="W18" i="2"/>
  <c r="V18" i="2"/>
  <c r="X18" i="2" s="1"/>
  <c r="AH54" i="2"/>
  <c r="J44" i="2" l="1"/>
  <c r="K44" i="2" s="1"/>
  <c r="H45" i="2"/>
  <c r="F45" i="2"/>
  <c r="I45" i="2" s="1"/>
  <c r="U44" i="2"/>
  <c r="AB53" i="2"/>
  <c r="G54" i="2"/>
  <c r="AF18" i="2"/>
  <c r="N19" i="2" s="1"/>
  <c r="P19" i="2" s="1"/>
  <c r="S19" i="2" s="1"/>
  <c r="Y55" i="2"/>
  <c r="O55" i="2"/>
  <c r="A56" i="2"/>
  <c r="AD18" i="2"/>
  <c r="AE18" i="2" s="1"/>
  <c r="AI18" i="2" s="1"/>
  <c r="C54" i="2"/>
  <c r="J45" i="2" l="1"/>
  <c r="K45" i="2" s="1"/>
  <c r="U45" i="2" s="1"/>
  <c r="AB54" i="2"/>
  <c r="G55" i="2"/>
  <c r="AC19" i="2"/>
  <c r="Z19" i="2"/>
  <c r="W19" i="2"/>
  <c r="T19" i="2"/>
  <c r="V19" i="2"/>
  <c r="C55" i="2"/>
  <c r="AH55" i="2"/>
  <c r="AH56" i="2" s="1"/>
  <c r="A57" i="2"/>
  <c r="Y56" i="2"/>
  <c r="O56" i="2"/>
  <c r="R19" i="2"/>
  <c r="Q19" i="2"/>
  <c r="AA19" i="2"/>
  <c r="F46" i="2" l="1"/>
  <c r="I46" i="2" s="1"/>
  <c r="H46" i="2"/>
  <c r="J46" i="2" s="1"/>
  <c r="K46" i="2" s="1"/>
  <c r="H47" i="2" s="1"/>
  <c r="X19" i="2"/>
  <c r="AD19" i="2" s="1"/>
  <c r="AE19" i="2" s="1"/>
  <c r="AI19" i="2" s="1"/>
  <c r="AB55" i="2"/>
  <c r="G56" i="2"/>
  <c r="C56" i="2"/>
  <c r="O57" i="2"/>
  <c r="Y57" i="2"/>
  <c r="A58" i="2"/>
  <c r="AF19" i="2"/>
  <c r="N20" i="2" s="1"/>
  <c r="U46" i="2" l="1"/>
  <c r="F47" i="2"/>
  <c r="I47" i="2" s="1"/>
  <c r="J47" i="2" s="1"/>
  <c r="K47" i="2" s="1"/>
  <c r="H48" i="2" s="1"/>
  <c r="G57" i="2"/>
  <c r="AB56" i="2"/>
  <c r="P20" i="2"/>
  <c r="C57" i="2"/>
  <c r="AH57" i="2"/>
  <c r="O58" i="2"/>
  <c r="Y58" i="2"/>
  <c r="A59" i="2"/>
  <c r="U47" i="2" l="1"/>
  <c r="F48" i="2"/>
  <c r="I48" i="2" s="1"/>
  <c r="J48" i="2" s="1"/>
  <c r="K48" i="2" s="1"/>
  <c r="AB57" i="2"/>
  <c r="G58" i="2"/>
  <c r="C58" i="2"/>
  <c r="R20" i="2"/>
  <c r="Q20" i="2"/>
  <c r="O59" i="2"/>
  <c r="A60" i="2"/>
  <c r="Y59" i="2"/>
  <c r="S20" i="2"/>
  <c r="AH58" i="2"/>
  <c r="AH59" i="2" s="1"/>
  <c r="AC20" i="2"/>
  <c r="AA20" i="2"/>
  <c r="U48" i="2" l="1"/>
  <c r="H49" i="2"/>
  <c r="F49" i="2"/>
  <c r="I49" i="2" s="1"/>
  <c r="AB58" i="2"/>
  <c r="G59" i="2"/>
  <c r="A61" i="2"/>
  <c r="Y60" i="2"/>
  <c r="O60" i="2"/>
  <c r="C59" i="2"/>
  <c r="W20" i="2"/>
  <c r="T20" i="2"/>
  <c r="Z20" i="2"/>
  <c r="AF20" i="2" s="1"/>
  <c r="N21" i="2" s="1"/>
  <c r="V20" i="2"/>
  <c r="J49" i="2" l="1"/>
  <c r="K49" i="2" s="1"/>
  <c r="H50" i="2" s="1"/>
  <c r="X20" i="2"/>
  <c r="AD20" i="2" s="1"/>
  <c r="AE20" i="2" s="1"/>
  <c r="AI20" i="2" s="1"/>
  <c r="AB59" i="2"/>
  <c r="G60" i="2"/>
  <c r="C60" i="2"/>
  <c r="AH60" i="2"/>
  <c r="AH61" i="2" s="1"/>
  <c r="O61" i="2"/>
  <c r="Y61" i="2"/>
  <c r="A62" i="2"/>
  <c r="P21" i="2"/>
  <c r="F50" i="2" l="1"/>
  <c r="I50" i="2" s="1"/>
  <c r="J50" i="2" s="1"/>
  <c r="K50" i="2" s="1"/>
  <c r="F51" i="2" s="1"/>
  <c r="I51" i="2" s="1"/>
  <c r="U49" i="2"/>
  <c r="AB60" i="2"/>
  <c r="G61" i="2"/>
  <c r="O62" i="2"/>
  <c r="A63" i="2"/>
  <c r="Y62" i="2"/>
  <c r="C61" i="2"/>
  <c r="Q21" i="2"/>
  <c r="R21" i="2"/>
  <c r="S21" i="2"/>
  <c r="AA21" i="2"/>
  <c r="AC21" i="2"/>
  <c r="H51" i="2" l="1"/>
  <c r="J51" i="2" s="1"/>
  <c r="K51" i="2" s="1"/>
  <c r="H52" i="2" s="1"/>
  <c r="U50" i="2"/>
  <c r="AB61" i="2"/>
  <c r="G62" i="2"/>
  <c r="C62" i="2"/>
  <c r="A64" i="2"/>
  <c r="Y63" i="2"/>
  <c r="O63" i="2"/>
  <c r="T21" i="2"/>
  <c r="Z21" i="2"/>
  <c r="AF21" i="2" s="1"/>
  <c r="N22" i="2" s="1"/>
  <c r="W21" i="2"/>
  <c r="V21" i="2"/>
  <c r="AH62" i="2"/>
  <c r="AH63" i="2" s="1"/>
  <c r="U51" i="2" l="1"/>
  <c r="F52" i="2"/>
  <c r="I52" i="2" s="1"/>
  <c r="J52" i="2" s="1"/>
  <c r="K52" i="2" s="1"/>
  <c r="F53" i="2" s="1"/>
  <c r="I53" i="2" s="1"/>
  <c r="H53" i="2"/>
  <c r="AB62" i="2"/>
  <c r="G63" i="2"/>
  <c r="Y64" i="2"/>
  <c r="A65" i="2"/>
  <c r="O64" i="2"/>
  <c r="P22" i="2"/>
  <c r="AC22" i="2" s="1"/>
  <c r="X21" i="2"/>
  <c r="AD21" i="2" s="1"/>
  <c r="AE21" i="2" s="1"/>
  <c r="AI21" i="2" s="1"/>
  <c r="C63" i="2"/>
  <c r="AH64" i="2" s="1"/>
  <c r="U52" i="2" l="1"/>
  <c r="J53" i="2"/>
  <c r="K53" i="2" s="1"/>
  <c r="H54" i="2" s="1"/>
  <c r="AB63" i="2"/>
  <c r="G64" i="2"/>
  <c r="S22" i="2"/>
  <c r="T22" i="2" s="1"/>
  <c r="C64" i="2"/>
  <c r="O65" i="2"/>
  <c r="Y65" i="2"/>
  <c r="A66" i="2"/>
  <c r="Q22" i="2"/>
  <c r="R22" i="2"/>
  <c r="AA22" i="2"/>
  <c r="F54" i="2" l="1"/>
  <c r="I54" i="2" s="1"/>
  <c r="J54" i="2" s="1"/>
  <c r="K54" i="2" s="1"/>
  <c r="U54" i="2" s="1"/>
  <c r="U53" i="2"/>
  <c r="V22" i="2"/>
  <c r="W22" i="2"/>
  <c r="Z22" i="2"/>
  <c r="AF22" i="2" s="1"/>
  <c r="N23" i="2" s="1"/>
  <c r="AB64" i="2"/>
  <c r="G65" i="2"/>
  <c r="O66" i="2"/>
  <c r="A67" i="2"/>
  <c r="Y66" i="2"/>
  <c r="C65" i="2"/>
  <c r="AH65" i="2"/>
  <c r="F55" i="2" l="1"/>
  <c r="I55" i="2" s="1"/>
  <c r="H55" i="2"/>
  <c r="J55" i="2" s="1"/>
  <c r="K55" i="2" s="1"/>
  <c r="X22" i="2"/>
  <c r="AD22" i="2" s="1"/>
  <c r="AE22" i="2" s="1"/>
  <c r="AI22" i="2" s="1"/>
  <c r="AB65" i="2"/>
  <c r="G66" i="2"/>
  <c r="Y67" i="2"/>
  <c r="A68" i="2"/>
  <c r="O67" i="2"/>
  <c r="P23" i="2"/>
  <c r="C66" i="2"/>
  <c r="AH66" i="2"/>
  <c r="AH67" i="2" s="1"/>
  <c r="U55" i="2" l="1"/>
  <c r="F56" i="2"/>
  <c r="I56" i="2" s="1"/>
  <c r="H56" i="2"/>
  <c r="J56" i="2" s="1"/>
  <c r="K56" i="2" s="1"/>
  <c r="H57" i="2" s="1"/>
  <c r="AB66" i="2"/>
  <c r="G67" i="2"/>
  <c r="Q23" i="2"/>
  <c r="R23" i="2"/>
  <c r="AH68" i="2"/>
  <c r="O68" i="2"/>
  <c r="A69" i="2"/>
  <c r="Y68" i="2"/>
  <c r="S23" i="2"/>
  <c r="AA23" i="2"/>
  <c r="C67" i="2"/>
  <c r="AC23" i="2"/>
  <c r="F57" i="2" l="1"/>
  <c r="I57" i="2" s="1"/>
  <c r="J57" i="2" s="1"/>
  <c r="K57" i="2" s="1"/>
  <c r="U56" i="2"/>
  <c r="AB67" i="2"/>
  <c r="G68" i="2"/>
  <c r="W23" i="2"/>
  <c r="Z23" i="2"/>
  <c r="AF23" i="2" s="1"/>
  <c r="N24" i="2" s="1"/>
  <c r="T23" i="2"/>
  <c r="V23" i="2"/>
  <c r="A70" i="2"/>
  <c r="Y69" i="2"/>
  <c r="O69" i="2"/>
  <c r="C68" i="2"/>
  <c r="AH69" i="2" s="1"/>
  <c r="X23" i="2" l="1"/>
  <c r="AD23" i="2" s="1"/>
  <c r="AE23" i="2" s="1"/>
  <c r="AI23" i="2" s="1"/>
  <c r="U57" i="2"/>
  <c r="H58" i="2"/>
  <c r="F58" i="2"/>
  <c r="I58" i="2" s="1"/>
  <c r="AB68" i="2"/>
  <c r="G69" i="2"/>
  <c r="P24" i="2"/>
  <c r="AA24" i="2" s="1"/>
  <c r="O70" i="2"/>
  <c r="A71" i="2"/>
  <c r="Y70" i="2"/>
  <c r="C69" i="2"/>
  <c r="J58" i="2" l="1"/>
  <c r="K58" i="2" s="1"/>
  <c r="G70" i="2"/>
  <c r="AB69" i="2"/>
  <c r="AC24" i="2"/>
  <c r="Q24" i="2"/>
  <c r="R24" i="2"/>
  <c r="C70" i="2"/>
  <c r="AH70" i="2"/>
  <c r="AH71" i="2" s="1"/>
  <c r="S24" i="2"/>
  <c r="Y71" i="2"/>
  <c r="A72" i="2"/>
  <c r="O71" i="2"/>
  <c r="H59" i="2" l="1"/>
  <c r="U58" i="2"/>
  <c r="F59" i="2"/>
  <c r="I59" i="2" s="1"/>
  <c r="AB70" i="2"/>
  <c r="G71" i="2"/>
  <c r="C71" i="2"/>
  <c r="Z24" i="2"/>
  <c r="AF24" i="2" s="1"/>
  <c r="N25" i="2" s="1"/>
  <c r="W24" i="2"/>
  <c r="T24" i="2"/>
  <c r="V24" i="2"/>
  <c r="Y72" i="2"/>
  <c r="O72" i="2"/>
  <c r="A73" i="2"/>
  <c r="J59" i="2" l="1"/>
  <c r="K59" i="2" s="1"/>
  <c r="H60" i="2"/>
  <c r="U59" i="2"/>
  <c r="F60" i="2"/>
  <c r="I60" i="2" s="1"/>
  <c r="J60" i="2" s="1"/>
  <c r="K60" i="2" s="1"/>
  <c r="X24" i="2"/>
  <c r="AD24" i="2" s="1"/>
  <c r="AE24" i="2" s="1"/>
  <c r="AI24" i="2" s="1"/>
  <c r="AB71" i="2"/>
  <c r="G72" i="2"/>
  <c r="P25" i="2"/>
  <c r="S25" i="2" s="1"/>
  <c r="Y73" i="2"/>
  <c r="O73" i="2"/>
  <c r="A74" i="2"/>
  <c r="C72" i="2"/>
  <c r="AH72" i="2"/>
  <c r="AH73" i="2" s="1"/>
  <c r="F61" i="2" l="1"/>
  <c r="I61" i="2" s="1"/>
  <c r="H61" i="2"/>
  <c r="U60" i="2"/>
  <c r="AB72" i="2"/>
  <c r="G73" i="2"/>
  <c r="T25" i="2"/>
  <c r="Z25" i="2"/>
  <c r="W25" i="2"/>
  <c r="V25" i="2"/>
  <c r="R25" i="2"/>
  <c r="Q25" i="2"/>
  <c r="C73" i="2"/>
  <c r="AC25" i="2"/>
  <c r="AA25" i="2"/>
  <c r="Y74" i="2"/>
  <c r="O74" i="2"/>
  <c r="A75" i="2"/>
  <c r="J61" i="2" l="1"/>
  <c r="K61" i="2" s="1"/>
  <c r="F62" i="2" s="1"/>
  <c r="I62" i="2" s="1"/>
  <c r="U61" i="2"/>
  <c r="H62" i="2"/>
  <c r="X25" i="2"/>
  <c r="AD25" i="2" s="1"/>
  <c r="AE25" i="2" s="1"/>
  <c r="AI25" i="2" s="1"/>
  <c r="AB73" i="2"/>
  <c r="G74" i="2"/>
  <c r="C74" i="2"/>
  <c r="AH74" i="2"/>
  <c r="AH75" i="2" s="1"/>
  <c r="Y75" i="2"/>
  <c r="A76" i="2"/>
  <c r="O75" i="2"/>
  <c r="AF25" i="2"/>
  <c r="N26" i="2" s="1"/>
  <c r="J62" i="2" l="1"/>
  <c r="K62" i="2" s="1"/>
  <c r="F63" i="2" s="1"/>
  <c r="I63" i="2" s="1"/>
  <c r="AB74" i="2"/>
  <c r="G75" i="2"/>
  <c r="A77" i="2"/>
  <c r="Y76" i="2"/>
  <c r="O76" i="2"/>
  <c r="P26" i="2"/>
  <c r="AA26" i="2" s="1"/>
  <c r="C75" i="2"/>
  <c r="AH76" i="2" s="1"/>
  <c r="U62" i="2" l="1"/>
  <c r="H63" i="2"/>
  <c r="J63" i="2" s="1"/>
  <c r="K63" i="2" s="1"/>
  <c r="H64" i="2" s="1"/>
  <c r="AC26" i="2"/>
  <c r="AB75" i="2"/>
  <c r="G76" i="2"/>
  <c r="C76" i="2"/>
  <c r="AH77" i="2"/>
  <c r="O77" i="2"/>
  <c r="Y77" i="2"/>
  <c r="A78" i="2"/>
  <c r="Q26" i="2"/>
  <c r="R26" i="2"/>
  <c r="S26" i="2"/>
  <c r="U63" i="2" l="1"/>
  <c r="F64" i="2"/>
  <c r="I64" i="2" s="1"/>
  <c r="J64" i="2" s="1"/>
  <c r="K64" i="2" s="1"/>
  <c r="F65" i="2" s="1"/>
  <c r="I65" i="2" s="1"/>
  <c r="H65" i="2"/>
  <c r="AB76" i="2"/>
  <c r="G77" i="2"/>
  <c r="A79" i="2"/>
  <c r="Y78" i="2"/>
  <c r="O78" i="2"/>
  <c r="C77" i="2"/>
  <c r="T26" i="2"/>
  <c r="Z26" i="2"/>
  <c r="AF26" i="2" s="1"/>
  <c r="N27" i="2" s="1"/>
  <c r="W26" i="2"/>
  <c r="V26" i="2"/>
  <c r="U64" i="2" l="1"/>
  <c r="J65" i="2"/>
  <c r="K65" i="2" s="1"/>
  <c r="AB77" i="2"/>
  <c r="G78" i="2"/>
  <c r="X26" i="2"/>
  <c r="AD26" i="2" s="1"/>
  <c r="AE26" i="2" s="1"/>
  <c r="AI26" i="2" s="1"/>
  <c r="C78" i="2"/>
  <c r="AH78" i="2"/>
  <c r="AH79" i="2" s="1"/>
  <c r="Y79" i="2"/>
  <c r="A80" i="2"/>
  <c r="O79" i="2"/>
  <c r="P27" i="2"/>
  <c r="AC27" i="2" s="1"/>
  <c r="H66" i="2" l="1"/>
  <c r="U65" i="2"/>
  <c r="F66" i="2"/>
  <c r="I66" i="2" s="1"/>
  <c r="AB78" i="2"/>
  <c r="G79" i="2"/>
  <c r="A81" i="2"/>
  <c r="O80" i="2"/>
  <c r="Y80" i="2"/>
  <c r="R27" i="2"/>
  <c r="Q27" i="2"/>
  <c r="C79" i="2"/>
  <c r="S27" i="2"/>
  <c r="AA27" i="2"/>
  <c r="J66" i="2" l="1"/>
  <c r="K66" i="2" s="1"/>
  <c r="AB79" i="2"/>
  <c r="G80" i="2"/>
  <c r="W27" i="2"/>
  <c r="Z27" i="2"/>
  <c r="AF27" i="2" s="1"/>
  <c r="N28" i="2" s="1"/>
  <c r="T27" i="2"/>
  <c r="V27" i="2"/>
  <c r="C80" i="2"/>
  <c r="Y81" i="2"/>
  <c r="A82" i="2"/>
  <c r="O81" i="2"/>
  <c r="AH80" i="2"/>
  <c r="H67" i="2" l="1"/>
  <c r="F67" i="2"/>
  <c r="I67" i="2" s="1"/>
  <c r="U66" i="2"/>
  <c r="AB80" i="2"/>
  <c r="G81" i="2"/>
  <c r="X27" i="2"/>
  <c r="AD27" i="2" s="1"/>
  <c r="AE27" i="2" s="1"/>
  <c r="AI27" i="2" s="1"/>
  <c r="AH81" i="2"/>
  <c r="C81" i="2"/>
  <c r="P28" i="2"/>
  <c r="AA28" i="2" s="1"/>
  <c r="O82" i="2"/>
  <c r="A83" i="2"/>
  <c r="Y82" i="2"/>
  <c r="J67" i="2" l="1"/>
  <c r="K67" i="2" s="1"/>
  <c r="F68" i="2" s="1"/>
  <c r="I68" i="2" s="1"/>
  <c r="H68" i="2"/>
  <c r="U67" i="2"/>
  <c r="AB81" i="2"/>
  <c r="G82" i="2"/>
  <c r="S28" i="2"/>
  <c r="O83" i="2"/>
  <c r="Y83" i="2"/>
  <c r="A84" i="2"/>
  <c r="R28" i="2"/>
  <c r="Q28" i="2"/>
  <c r="AC28" i="2"/>
  <c r="C82" i="2"/>
  <c r="AH82" i="2"/>
  <c r="AH83" i="2" s="1"/>
  <c r="J68" i="2" l="1"/>
  <c r="K68" i="2" s="1"/>
  <c r="AB82" i="2"/>
  <c r="G83" i="2"/>
  <c r="Y84" i="2"/>
  <c r="O84" i="2"/>
  <c r="A85" i="2"/>
  <c r="Z28" i="2"/>
  <c r="AF28" i="2" s="1"/>
  <c r="N29" i="2" s="1"/>
  <c r="T28" i="2"/>
  <c r="W28" i="2"/>
  <c r="V28" i="2"/>
  <c r="C83" i="2"/>
  <c r="AH84" i="2" s="1"/>
  <c r="H69" i="2" l="1"/>
  <c r="F69" i="2"/>
  <c r="I69" i="2" s="1"/>
  <c r="U68" i="2"/>
  <c r="X28" i="2"/>
  <c r="AD28" i="2" s="1"/>
  <c r="AE28" i="2" s="1"/>
  <c r="AI28" i="2" s="1"/>
  <c r="AB83" i="2"/>
  <c r="G84" i="2"/>
  <c r="P29" i="2"/>
  <c r="O85" i="2"/>
  <c r="Y85" i="2"/>
  <c r="A86" i="2"/>
  <c r="C84" i="2"/>
  <c r="J69" i="2" l="1"/>
  <c r="K69" i="2" s="1"/>
  <c r="AB84" i="2"/>
  <c r="G85" i="2"/>
  <c r="R29" i="2"/>
  <c r="Q29" i="2"/>
  <c r="AC29" i="2"/>
  <c r="AA29" i="2"/>
  <c r="S29" i="2"/>
  <c r="C85" i="2"/>
  <c r="AH85" i="2"/>
  <c r="AH86" i="2" s="1"/>
  <c r="A87" i="2"/>
  <c r="Y86" i="2"/>
  <c r="O86" i="2"/>
  <c r="H70" i="2" l="1"/>
  <c r="F70" i="2"/>
  <c r="I70" i="2" s="1"/>
  <c r="U69" i="2"/>
  <c r="AB85" i="2"/>
  <c r="G86" i="2"/>
  <c r="O87" i="2"/>
  <c r="A88" i="2"/>
  <c r="Y87" i="2"/>
  <c r="C86" i="2"/>
  <c r="T29" i="2"/>
  <c r="W29" i="2"/>
  <c r="Z29" i="2"/>
  <c r="AF29" i="2" s="1"/>
  <c r="N30" i="2" s="1"/>
  <c r="V29" i="2"/>
  <c r="J70" i="2" l="1"/>
  <c r="K70" i="2" s="1"/>
  <c r="G87" i="2"/>
  <c r="AB86" i="2"/>
  <c r="X29" i="2"/>
  <c r="AD29" i="2" s="1"/>
  <c r="AE29" i="2" s="1"/>
  <c r="AI29" i="2" s="1"/>
  <c r="P30" i="2"/>
  <c r="AC30" i="2" s="1"/>
  <c r="C87" i="2"/>
  <c r="O88" i="2"/>
  <c r="A89" i="2"/>
  <c r="Y88" i="2"/>
  <c r="AH87" i="2"/>
  <c r="H71" i="2" l="1"/>
  <c r="F71" i="2"/>
  <c r="I71" i="2" s="1"/>
  <c r="U70" i="2"/>
  <c r="AB87" i="2"/>
  <c r="G88" i="2"/>
  <c r="R30" i="2"/>
  <c r="Q30" i="2"/>
  <c r="C88" i="2"/>
  <c r="S30" i="2"/>
  <c r="AH88" i="2"/>
  <c r="AH89" i="2" s="1"/>
  <c r="AA30" i="2"/>
  <c r="A90" i="2"/>
  <c r="Y89" i="2"/>
  <c r="O89" i="2"/>
  <c r="J71" i="2" l="1"/>
  <c r="K71" i="2" s="1"/>
  <c r="H72" i="2"/>
  <c r="F72" i="2"/>
  <c r="I72" i="2" s="1"/>
  <c r="U71" i="2"/>
  <c r="AB88" i="2"/>
  <c r="G89" i="2"/>
  <c r="Z30" i="2"/>
  <c r="AF30" i="2" s="1"/>
  <c r="N31" i="2" s="1"/>
  <c r="W30" i="2"/>
  <c r="T30" i="2"/>
  <c r="V30" i="2"/>
  <c r="C89" i="2"/>
  <c r="A91" i="2"/>
  <c r="O90" i="2"/>
  <c r="Y90" i="2"/>
  <c r="J72" i="2" l="1"/>
  <c r="K72" i="2" s="1"/>
  <c r="X30" i="2"/>
  <c r="AD30" i="2" s="1"/>
  <c r="AE30" i="2" s="1"/>
  <c r="AI30" i="2" s="1"/>
  <c r="AB89" i="2"/>
  <c r="G90" i="2"/>
  <c r="P31" i="2"/>
  <c r="AA31" i="2" s="1"/>
  <c r="C90" i="2"/>
  <c r="A92" i="2"/>
  <c r="O91" i="2"/>
  <c r="Y91" i="2"/>
  <c r="AH90" i="2"/>
  <c r="H73" i="2" l="1"/>
  <c r="U72" i="2"/>
  <c r="F73" i="2"/>
  <c r="I73" i="2" s="1"/>
  <c r="AC31" i="2"/>
  <c r="AB90" i="2"/>
  <c r="G91" i="2"/>
  <c r="AH91" i="2"/>
  <c r="Y92" i="2"/>
  <c r="O92" i="2"/>
  <c r="A93" i="2"/>
  <c r="C91" i="2"/>
  <c r="Q31" i="2"/>
  <c r="R31" i="2"/>
  <c r="S31" i="2"/>
  <c r="J73" i="2" l="1"/>
  <c r="K73" i="2" s="1"/>
  <c r="AB91" i="2"/>
  <c r="G92" i="2"/>
  <c r="A94" i="2"/>
  <c r="Y93" i="2"/>
  <c r="O93" i="2"/>
  <c r="C92" i="2"/>
  <c r="AH92" i="2"/>
  <c r="Z31" i="2"/>
  <c r="AF31" i="2" s="1"/>
  <c r="N32" i="2" s="1"/>
  <c r="T31" i="2"/>
  <c r="W31" i="2"/>
  <c r="V31" i="2"/>
  <c r="H74" i="2" l="1"/>
  <c r="F74" i="2"/>
  <c r="I74" i="2" s="1"/>
  <c r="U73" i="2"/>
  <c r="X31" i="2"/>
  <c r="AD31" i="2" s="1"/>
  <c r="AE31" i="2" s="1"/>
  <c r="AI31" i="2" s="1"/>
  <c r="AB92" i="2"/>
  <c r="G93" i="2"/>
  <c r="C93" i="2"/>
  <c r="P32" i="2"/>
  <c r="AA32" i="2" s="1"/>
  <c r="AH93" i="2"/>
  <c r="A95" i="2"/>
  <c r="Y94" i="2"/>
  <c r="O94" i="2"/>
  <c r="J74" i="2" l="1"/>
  <c r="K74" i="2" s="1"/>
  <c r="AB93" i="2"/>
  <c r="G94" i="2"/>
  <c r="AC32" i="2"/>
  <c r="S32" i="2"/>
  <c r="Z32" i="2" s="1"/>
  <c r="AF32" i="2" s="1"/>
  <c r="N33" i="2" s="1"/>
  <c r="Y95" i="2"/>
  <c r="O95" i="2"/>
  <c r="A96" i="2"/>
  <c r="C94" i="2"/>
  <c r="AH94" i="2"/>
  <c r="AH95" i="2" s="1"/>
  <c r="Q32" i="2"/>
  <c r="R32" i="2"/>
  <c r="H75" i="2" l="1"/>
  <c r="F75" i="2"/>
  <c r="I75" i="2" s="1"/>
  <c r="U74" i="2"/>
  <c r="W32" i="2"/>
  <c r="T32" i="2"/>
  <c r="AB94" i="2"/>
  <c r="G95" i="2"/>
  <c r="V32" i="2"/>
  <c r="X32" i="2" s="1"/>
  <c r="AD32" i="2" s="1"/>
  <c r="AE32" i="2" s="1"/>
  <c r="AI32" i="2" s="1"/>
  <c r="P33" i="2"/>
  <c r="C95" i="2"/>
  <c r="O96" i="2"/>
  <c r="Y96" i="2"/>
  <c r="A97" i="2"/>
  <c r="J75" i="2" l="1"/>
  <c r="K75" i="2" s="1"/>
  <c r="AB95" i="2"/>
  <c r="G96" i="2"/>
  <c r="Q33" i="2"/>
  <c r="R33" i="2"/>
  <c r="Y97" i="2"/>
  <c r="O97" i="2"/>
  <c r="A98" i="2"/>
  <c r="S33" i="2"/>
  <c r="C96" i="2"/>
  <c r="AC33" i="2"/>
  <c r="AA33" i="2"/>
  <c r="AH96" i="2"/>
  <c r="H76" i="2" l="1"/>
  <c r="U75" i="2"/>
  <c r="F76" i="2"/>
  <c r="I76" i="2" s="1"/>
  <c r="AB96" i="2"/>
  <c r="G97" i="2"/>
  <c r="C97" i="2"/>
  <c r="AH97" i="2"/>
  <c r="AH98" i="2" s="1"/>
  <c r="Y98" i="2"/>
  <c r="A99" i="2"/>
  <c r="O98" i="2"/>
  <c r="T33" i="2"/>
  <c r="Z33" i="2"/>
  <c r="AF33" i="2" s="1"/>
  <c r="N34" i="2" s="1"/>
  <c r="W33" i="2"/>
  <c r="V33" i="2"/>
  <c r="J76" i="2" l="1"/>
  <c r="K76" i="2" s="1"/>
  <c r="X33" i="2"/>
  <c r="AD33" i="2" s="1"/>
  <c r="AE33" i="2" s="1"/>
  <c r="AI33" i="2" s="1"/>
  <c r="AB97" i="2"/>
  <c r="G98" i="2"/>
  <c r="P34" i="2"/>
  <c r="AC34" i="2" s="1"/>
  <c r="O99" i="2"/>
  <c r="Y99" i="2"/>
  <c r="A100" i="2"/>
  <c r="C98" i="2"/>
  <c r="AH99" i="2" s="1"/>
  <c r="H77" i="2" l="1"/>
  <c r="F77" i="2"/>
  <c r="I77" i="2" s="1"/>
  <c r="U76" i="2"/>
  <c r="AB98" i="2"/>
  <c r="G99" i="2"/>
  <c r="R34" i="2"/>
  <c r="Q34" i="2"/>
  <c r="Y100" i="2"/>
  <c r="O100" i="2"/>
  <c r="A101" i="2"/>
  <c r="C99" i="2"/>
  <c r="AH100" i="2" s="1"/>
  <c r="S34" i="2"/>
  <c r="AA34" i="2"/>
  <c r="J77" i="2" l="1"/>
  <c r="K77" i="2" s="1"/>
  <c r="U77" i="2" s="1"/>
  <c r="AB99" i="2"/>
  <c r="G100" i="2"/>
  <c r="Y101" i="2"/>
  <c r="O101" i="2"/>
  <c r="A102" i="2"/>
  <c r="W34" i="2"/>
  <c r="Z34" i="2"/>
  <c r="AF34" i="2" s="1"/>
  <c r="N35" i="2" s="1"/>
  <c r="T34" i="2"/>
  <c r="V34" i="2"/>
  <c r="C100" i="2"/>
  <c r="H78" i="2" l="1"/>
  <c r="F78" i="2"/>
  <c r="I78" i="2" s="1"/>
  <c r="J78" i="2" s="1"/>
  <c r="K78" i="2" s="1"/>
  <c r="X34" i="2"/>
  <c r="AD34" i="2" s="1"/>
  <c r="AE34" i="2" s="1"/>
  <c r="AI34" i="2" s="1"/>
  <c r="AB100" i="2"/>
  <c r="G101" i="2"/>
  <c r="C101" i="2"/>
  <c r="AH101" i="2"/>
  <c r="AH102" i="2" s="1"/>
  <c r="P35" i="2"/>
  <c r="AA35" i="2" s="1"/>
  <c r="A103" i="2"/>
  <c r="O102" i="2"/>
  <c r="Y102" i="2"/>
  <c r="H79" i="2" l="1"/>
  <c r="F79" i="2"/>
  <c r="I79" i="2" s="1"/>
  <c r="U78" i="2"/>
  <c r="AC35" i="2"/>
  <c r="AB101" i="2"/>
  <c r="G102" i="2"/>
  <c r="S35" i="2"/>
  <c r="V35" i="2" s="1"/>
  <c r="C102" i="2"/>
  <c r="O103" i="2"/>
  <c r="Y103" i="2"/>
  <c r="A104" i="2"/>
  <c r="R35" i="2"/>
  <c r="Q35" i="2"/>
  <c r="W35" i="2" l="1"/>
  <c r="X35" i="2" s="1"/>
  <c r="J79" i="2"/>
  <c r="K79" i="2" s="1"/>
  <c r="U79" i="2" s="1"/>
  <c r="T35" i="2"/>
  <c r="Z35" i="2"/>
  <c r="AF35" i="2" s="1"/>
  <c r="N36" i="2" s="1"/>
  <c r="P36" i="2" s="1"/>
  <c r="AC36" i="2" s="1"/>
  <c r="AB102" i="2"/>
  <c r="G103" i="2"/>
  <c r="C103" i="2"/>
  <c r="Y104" i="2"/>
  <c r="A105" i="2"/>
  <c r="O104" i="2"/>
  <c r="AH103" i="2"/>
  <c r="F80" i="2" l="1"/>
  <c r="I80" i="2" s="1"/>
  <c r="H80" i="2"/>
  <c r="J80" i="2" s="1"/>
  <c r="K80" i="2" s="1"/>
  <c r="AD35" i="2"/>
  <c r="AE35" i="2" s="1"/>
  <c r="AI35" i="2" s="1"/>
  <c r="AB103" i="2"/>
  <c r="G104" i="2"/>
  <c r="A106" i="2"/>
  <c r="Y105" i="2"/>
  <c r="O105" i="2"/>
  <c r="R36" i="2"/>
  <c r="Q36" i="2"/>
  <c r="C104" i="2"/>
  <c r="S36" i="2"/>
  <c r="AA36" i="2"/>
  <c r="AH104" i="2"/>
  <c r="H81" i="2" l="1"/>
  <c r="U80" i="2"/>
  <c r="F81" i="2"/>
  <c r="I81" i="2" s="1"/>
  <c r="AB104" i="2"/>
  <c r="G105" i="2"/>
  <c r="W36" i="2"/>
  <c r="T36" i="2"/>
  <c r="Z36" i="2"/>
  <c r="AF36" i="2" s="1"/>
  <c r="N37" i="2" s="1"/>
  <c r="V36" i="2"/>
  <c r="AH105" i="2"/>
  <c r="C105" i="2"/>
  <c r="Y106" i="2"/>
  <c r="A107" i="2"/>
  <c r="O106" i="2"/>
  <c r="J81" i="2" l="1"/>
  <c r="K81" i="2" s="1"/>
  <c r="X36" i="2"/>
  <c r="AD36" i="2" s="1"/>
  <c r="AE36" i="2" s="1"/>
  <c r="AI36" i="2" s="1"/>
  <c r="AB105" i="2"/>
  <c r="G106" i="2"/>
  <c r="C106" i="2"/>
  <c r="AH106" i="2"/>
  <c r="AH107" i="2" s="1"/>
  <c r="P37" i="2"/>
  <c r="AA37" i="2" s="1"/>
  <c r="O107" i="2"/>
  <c r="Y107" i="2"/>
  <c r="A108" i="2"/>
  <c r="H82" i="2" l="1"/>
  <c r="F82" i="2"/>
  <c r="I82" i="2" s="1"/>
  <c r="U81" i="2"/>
  <c r="AB106" i="2"/>
  <c r="G107" i="2"/>
  <c r="R37" i="2"/>
  <c r="Q37" i="2"/>
  <c r="S37" i="2"/>
  <c r="A109" i="2"/>
  <c r="O108" i="2"/>
  <c r="Y108" i="2"/>
  <c r="C107" i="2"/>
  <c r="AH108" i="2" s="1"/>
  <c r="AC37" i="2"/>
  <c r="J82" i="2" l="1"/>
  <c r="K82" i="2" s="1"/>
  <c r="AB107" i="2"/>
  <c r="G108" i="2"/>
  <c r="A110" i="2"/>
  <c r="Y109" i="2"/>
  <c r="O109" i="2"/>
  <c r="T37" i="2"/>
  <c r="W37" i="2"/>
  <c r="Z37" i="2"/>
  <c r="AF37" i="2" s="1"/>
  <c r="N38" i="2" s="1"/>
  <c r="V37" i="2"/>
  <c r="C108" i="2"/>
  <c r="H83" i="2" l="1"/>
  <c r="F83" i="2"/>
  <c r="I83" i="2" s="1"/>
  <c r="U82" i="2"/>
  <c r="X37" i="2"/>
  <c r="AD37" i="2" s="1"/>
  <c r="AE37" i="2" s="1"/>
  <c r="AI37" i="2" s="1"/>
  <c r="AB108" i="2"/>
  <c r="G109" i="2"/>
  <c r="P38" i="2"/>
  <c r="AA38" i="2" s="1"/>
  <c r="O110" i="2"/>
  <c r="Y110" i="2"/>
  <c r="A111" i="2"/>
  <c r="C109" i="2"/>
  <c r="AH109" i="2"/>
  <c r="AH110" i="2" s="1"/>
  <c r="J83" i="2" l="1"/>
  <c r="K83" i="2" s="1"/>
  <c r="G110" i="2"/>
  <c r="AB109" i="2"/>
  <c r="AC38" i="2"/>
  <c r="R38" i="2"/>
  <c r="Q38" i="2"/>
  <c r="S38" i="2"/>
  <c r="C110" i="2"/>
  <c r="O111" i="2"/>
  <c r="A112" i="2"/>
  <c r="Y111" i="2"/>
  <c r="F84" i="2" l="1"/>
  <c r="I84" i="2" s="1"/>
  <c r="H84" i="2"/>
  <c r="U83" i="2"/>
  <c r="AB110" i="2"/>
  <c r="G111" i="2"/>
  <c r="C111" i="2"/>
  <c r="W38" i="2"/>
  <c r="T38" i="2"/>
  <c r="Z38" i="2"/>
  <c r="AF38" i="2" s="1"/>
  <c r="N39" i="2" s="1"/>
  <c r="V38" i="2"/>
  <c r="Y112" i="2"/>
  <c r="O112" i="2"/>
  <c r="A113" i="2"/>
  <c r="AH111" i="2"/>
  <c r="AH112" i="2" s="1"/>
  <c r="J84" i="2" l="1"/>
  <c r="K84" i="2" s="1"/>
  <c r="H85" i="2" s="1"/>
  <c r="X38" i="2"/>
  <c r="AD38" i="2" s="1"/>
  <c r="AE38" i="2" s="1"/>
  <c r="AI38" i="2" s="1"/>
  <c r="AB111" i="2"/>
  <c r="G112" i="2"/>
  <c r="C112" i="2"/>
  <c r="P39" i="2"/>
  <c r="A114" i="2"/>
  <c r="Y113" i="2"/>
  <c r="O113" i="2"/>
  <c r="F85" i="2" l="1"/>
  <c r="I85" i="2" s="1"/>
  <c r="J85" i="2" s="1"/>
  <c r="K85" i="2" s="1"/>
  <c r="U84" i="2"/>
  <c r="AB112" i="2"/>
  <c r="G113" i="2"/>
  <c r="R39" i="2"/>
  <c r="Q39" i="2"/>
  <c r="AA39" i="2"/>
  <c r="S39" i="2"/>
  <c r="O114" i="2"/>
  <c r="Y114" i="2"/>
  <c r="A115" i="2"/>
  <c r="C113" i="2"/>
  <c r="AH113" i="2"/>
  <c r="AC39" i="2"/>
  <c r="U85" i="2" l="1"/>
  <c r="F86" i="2"/>
  <c r="I86" i="2" s="1"/>
  <c r="H86" i="2"/>
  <c r="AB113" i="2"/>
  <c r="G114" i="2"/>
  <c r="AH114" i="2"/>
  <c r="O115" i="2"/>
  <c r="A116" i="2"/>
  <c r="Y115" i="2"/>
  <c r="Z39" i="2"/>
  <c r="AF39" i="2" s="1"/>
  <c r="N40" i="2" s="1"/>
  <c r="T39" i="2"/>
  <c r="W39" i="2"/>
  <c r="V39" i="2"/>
  <c r="C114" i="2"/>
  <c r="J86" i="2" l="1"/>
  <c r="K86" i="2" s="1"/>
  <c r="H87" i="2"/>
  <c r="F87" i="2"/>
  <c r="I87" i="2" s="1"/>
  <c r="U86" i="2"/>
  <c r="X39" i="2"/>
  <c r="AD39" i="2" s="1"/>
  <c r="AE39" i="2" s="1"/>
  <c r="AI39" i="2" s="1"/>
  <c r="AH115" i="2"/>
  <c r="AB114" i="2"/>
  <c r="G115" i="2"/>
  <c r="A117" i="2"/>
  <c r="Y116" i="2"/>
  <c r="O116" i="2"/>
  <c r="P40" i="2"/>
  <c r="S40" i="2" s="1"/>
  <c r="C115" i="2"/>
  <c r="J87" i="2" l="1"/>
  <c r="K87" i="2" s="1"/>
  <c r="U87" i="2" s="1"/>
  <c r="AC40" i="2"/>
  <c r="AB115" i="2"/>
  <c r="G116" i="2"/>
  <c r="O117" i="2"/>
  <c r="A118" i="2"/>
  <c r="Y117" i="2"/>
  <c r="C116" i="2"/>
  <c r="W40" i="2"/>
  <c r="T40" i="2"/>
  <c r="Z40" i="2"/>
  <c r="V40" i="2"/>
  <c r="R40" i="2"/>
  <c r="Q40" i="2"/>
  <c r="AA40" i="2"/>
  <c r="AH116" i="2"/>
  <c r="H88" i="2" l="1"/>
  <c r="F88" i="2"/>
  <c r="I88" i="2" s="1"/>
  <c r="AB116" i="2"/>
  <c r="G117" i="2"/>
  <c r="AH117" i="2"/>
  <c r="Y118" i="2"/>
  <c r="A119" i="2"/>
  <c r="O118" i="2"/>
  <c r="C117" i="2"/>
  <c r="X40" i="2"/>
  <c r="AD40" i="2" s="1"/>
  <c r="AE40" i="2" s="1"/>
  <c r="AI40" i="2" s="1"/>
  <c r="AF40" i="2"/>
  <c r="N41" i="2" s="1"/>
  <c r="J88" i="2" l="1"/>
  <c r="K88" i="2" s="1"/>
  <c r="AB117" i="2"/>
  <c r="G118" i="2"/>
  <c r="C118" i="2"/>
  <c r="AH118" i="2"/>
  <c r="AH119" i="2" s="1"/>
  <c r="P41" i="2"/>
  <c r="O119" i="2"/>
  <c r="A120" i="2"/>
  <c r="Y119" i="2"/>
  <c r="H89" i="2" l="1"/>
  <c r="U88" i="2"/>
  <c r="F89" i="2"/>
  <c r="I89" i="2" s="1"/>
  <c r="G119" i="2"/>
  <c r="AB118" i="2"/>
  <c r="AH120" i="2"/>
  <c r="Y120" i="2"/>
  <c r="A121" i="2"/>
  <c r="O120" i="2"/>
  <c r="R41" i="2"/>
  <c r="Q41" i="2"/>
  <c r="AA41" i="2"/>
  <c r="S41" i="2"/>
  <c r="C119" i="2"/>
  <c r="AC41" i="2"/>
  <c r="J89" i="2" l="1"/>
  <c r="K89" i="2" s="1"/>
  <c r="AB119" i="2"/>
  <c r="G120" i="2"/>
  <c r="Y121" i="2"/>
  <c r="O121" i="2"/>
  <c r="A122" i="2"/>
  <c r="C120" i="2"/>
  <c r="T41" i="2"/>
  <c r="W41" i="2"/>
  <c r="Z41" i="2"/>
  <c r="AF41" i="2" s="1"/>
  <c r="N42" i="2" s="1"/>
  <c r="V41" i="2"/>
  <c r="H90" i="2" l="1"/>
  <c r="F90" i="2"/>
  <c r="I90" i="2" s="1"/>
  <c r="U89" i="2"/>
  <c r="AB120" i="2"/>
  <c r="G121" i="2"/>
  <c r="P42" i="2"/>
  <c r="Y122" i="2"/>
  <c r="A123" i="2"/>
  <c r="O122" i="2"/>
  <c r="C121" i="2"/>
  <c r="AH121" i="2"/>
  <c r="AH122" i="2" s="1"/>
  <c r="X41" i="2"/>
  <c r="AD41" i="2" s="1"/>
  <c r="AE41" i="2" s="1"/>
  <c r="AI41" i="2" s="1"/>
  <c r="J90" i="2" l="1"/>
  <c r="K90" i="2" s="1"/>
  <c r="AB121" i="2"/>
  <c r="G122" i="2"/>
  <c r="Y123" i="2"/>
  <c r="O123" i="2"/>
  <c r="A124" i="2"/>
  <c r="R42" i="2"/>
  <c r="Q42" i="2"/>
  <c r="C122" i="2"/>
  <c r="AH123" i="2"/>
  <c r="AA42" i="2"/>
  <c r="AC42" i="2"/>
  <c r="S42" i="2"/>
  <c r="H91" i="2" l="1"/>
  <c r="U90" i="2"/>
  <c r="F91" i="2"/>
  <c r="I91" i="2" s="1"/>
  <c r="AB122" i="2"/>
  <c r="G123" i="2"/>
  <c r="W42" i="2"/>
  <c r="T42" i="2"/>
  <c r="Z42" i="2"/>
  <c r="AF42" i="2" s="1"/>
  <c r="N43" i="2" s="1"/>
  <c r="V42" i="2"/>
  <c r="C123" i="2"/>
  <c r="O124" i="2"/>
  <c r="Y124" i="2"/>
  <c r="A125" i="2"/>
  <c r="J91" i="2" l="1"/>
  <c r="K91" i="2" s="1"/>
  <c r="X42" i="2"/>
  <c r="AD42" i="2" s="1"/>
  <c r="AE42" i="2" s="1"/>
  <c r="AI42" i="2" s="1"/>
  <c r="AB123" i="2"/>
  <c r="G124" i="2"/>
  <c r="P43" i="2"/>
  <c r="S43" i="2" s="1"/>
  <c r="C124" i="2"/>
  <c r="AH124" i="2"/>
  <c r="AH125" i="2" s="1"/>
  <c r="Y125" i="2"/>
  <c r="O125" i="2"/>
  <c r="A126" i="2"/>
  <c r="H92" i="2" l="1"/>
  <c r="F92" i="2"/>
  <c r="I92" i="2" s="1"/>
  <c r="U91" i="2"/>
  <c r="AC43" i="2"/>
  <c r="AB124" i="2"/>
  <c r="G125" i="2"/>
  <c r="Z43" i="2"/>
  <c r="T43" i="2"/>
  <c r="W43" i="2"/>
  <c r="V43" i="2"/>
  <c r="C125" i="2"/>
  <c r="Y126" i="2"/>
  <c r="A127" i="2"/>
  <c r="O126" i="2"/>
  <c r="Q43" i="2"/>
  <c r="R43" i="2"/>
  <c r="AA43" i="2"/>
  <c r="J92" i="2" l="1"/>
  <c r="K92" i="2" s="1"/>
  <c r="X43" i="2"/>
  <c r="AD43" i="2" s="1"/>
  <c r="AE43" i="2" s="1"/>
  <c r="AI43" i="2" s="1"/>
  <c r="AB125" i="2"/>
  <c r="G126" i="2"/>
  <c r="C126" i="2"/>
  <c r="AH126" i="2"/>
  <c r="AH127" i="2" s="1"/>
  <c r="AF43" i="2"/>
  <c r="N44" i="2" s="1"/>
  <c r="A128" i="2"/>
  <c r="Y127" i="2"/>
  <c r="O127" i="2"/>
  <c r="H93" i="2" l="1"/>
  <c r="U92" i="2"/>
  <c r="F93" i="2"/>
  <c r="I93" i="2" s="1"/>
  <c r="AB126" i="2"/>
  <c r="G127" i="2"/>
  <c r="C127" i="2"/>
  <c r="Y128" i="2"/>
  <c r="A129" i="2"/>
  <c r="O128" i="2"/>
  <c r="P44" i="2"/>
  <c r="AC44" i="2" s="1"/>
  <c r="J93" i="2" l="1"/>
  <c r="K93" i="2" s="1"/>
  <c r="AB127" i="2"/>
  <c r="G128" i="2"/>
  <c r="C128" i="2"/>
  <c r="A130" i="2"/>
  <c r="Y129" i="2"/>
  <c r="O129" i="2"/>
  <c r="R44" i="2"/>
  <c r="Q44" i="2"/>
  <c r="AH128" i="2"/>
  <c r="AH129" i="2" s="1"/>
  <c r="AA44" i="2"/>
  <c r="S44" i="2"/>
  <c r="H94" i="2" l="1"/>
  <c r="U93" i="2"/>
  <c r="F94" i="2"/>
  <c r="I94" i="2" s="1"/>
  <c r="AB128" i="2"/>
  <c r="G129" i="2"/>
  <c r="A131" i="2"/>
  <c r="Y130" i="2"/>
  <c r="O130" i="2"/>
  <c r="T44" i="2"/>
  <c r="W44" i="2"/>
  <c r="Z44" i="2"/>
  <c r="AF44" i="2" s="1"/>
  <c r="N45" i="2" s="1"/>
  <c r="V44" i="2"/>
  <c r="C129" i="2"/>
  <c r="AH130" i="2" s="1"/>
  <c r="J94" i="2" l="1"/>
  <c r="K94" i="2" s="1"/>
  <c r="AB129" i="2"/>
  <c r="G130" i="2"/>
  <c r="P45" i="2"/>
  <c r="O131" i="2"/>
  <c r="Y131" i="2"/>
  <c r="A132" i="2"/>
  <c r="C130" i="2"/>
  <c r="AH131" i="2" s="1"/>
  <c r="X44" i="2"/>
  <c r="AD44" i="2" s="1"/>
  <c r="AE44" i="2" s="1"/>
  <c r="AI44" i="2" s="1"/>
  <c r="H95" i="2" l="1"/>
  <c r="F95" i="2"/>
  <c r="I95" i="2" s="1"/>
  <c r="U94" i="2"/>
  <c r="AB130" i="2"/>
  <c r="G131" i="2"/>
  <c r="R45" i="2"/>
  <c r="Q45" i="2"/>
  <c r="C131" i="2"/>
  <c r="S45" i="2"/>
  <c r="AA45" i="2"/>
  <c r="AH132" i="2"/>
  <c r="AC45" i="2"/>
  <c r="A133" i="2"/>
  <c r="Y132" i="2"/>
  <c r="O132" i="2"/>
  <c r="J95" i="2" l="1"/>
  <c r="K95" i="2" s="1"/>
  <c r="AB131" i="2"/>
  <c r="G132" i="2"/>
  <c r="C132" i="2"/>
  <c r="W45" i="2"/>
  <c r="T45" i="2"/>
  <c r="Z45" i="2"/>
  <c r="AF45" i="2" s="1"/>
  <c r="N46" i="2" s="1"/>
  <c r="V45" i="2"/>
  <c r="A134" i="2"/>
  <c r="O133" i="2"/>
  <c r="Y133" i="2"/>
  <c r="U95" i="2" l="1"/>
  <c r="F96" i="2"/>
  <c r="I96" i="2" s="1"/>
  <c r="H96" i="2"/>
  <c r="X45" i="2"/>
  <c r="AD45" i="2" s="1"/>
  <c r="AE45" i="2" s="1"/>
  <c r="AI45" i="2" s="1"/>
  <c r="AB132" i="2"/>
  <c r="G133" i="2"/>
  <c r="P46" i="2"/>
  <c r="AC46" i="2" s="1"/>
  <c r="C133" i="2"/>
  <c r="Y134" i="2"/>
  <c r="A135" i="2"/>
  <c r="O134" i="2"/>
  <c r="AH133" i="2"/>
  <c r="J96" i="2" l="1"/>
  <c r="K96" i="2" s="1"/>
  <c r="H97" i="2"/>
  <c r="F97" i="2"/>
  <c r="I97" i="2" s="1"/>
  <c r="U96" i="2"/>
  <c r="AB133" i="2"/>
  <c r="G134" i="2"/>
  <c r="C134" i="2"/>
  <c r="AH134" i="2"/>
  <c r="AH135" i="2" s="1"/>
  <c r="Q46" i="2"/>
  <c r="R46" i="2"/>
  <c r="S46" i="2"/>
  <c r="AA46" i="2"/>
  <c r="O135" i="2"/>
  <c r="A136" i="2"/>
  <c r="Y135" i="2"/>
  <c r="J97" i="2" l="1"/>
  <c r="K97" i="2" s="1"/>
  <c r="AB134" i="2"/>
  <c r="G135" i="2"/>
  <c r="O136" i="2"/>
  <c r="A137" i="2"/>
  <c r="Y136" i="2"/>
  <c r="Z46" i="2"/>
  <c r="AF46" i="2" s="1"/>
  <c r="N47" i="2" s="1"/>
  <c r="W46" i="2"/>
  <c r="T46" i="2"/>
  <c r="V46" i="2"/>
  <c r="C135" i="2"/>
  <c r="AH136" i="2" s="1"/>
  <c r="H98" i="2" l="1"/>
  <c r="F98" i="2"/>
  <c r="I98" i="2" s="1"/>
  <c r="U97" i="2"/>
  <c r="AB135" i="2"/>
  <c r="G136" i="2"/>
  <c r="O137" i="2"/>
  <c r="A138" i="2"/>
  <c r="Y137" i="2"/>
  <c r="C136" i="2"/>
  <c r="X46" i="2"/>
  <c r="AD46" i="2" s="1"/>
  <c r="AE46" i="2" s="1"/>
  <c r="AI46" i="2" s="1"/>
  <c r="P47" i="2"/>
  <c r="AC47" i="2" s="1"/>
  <c r="J98" i="2" l="1"/>
  <c r="K98" i="2" s="1"/>
  <c r="G137" i="2"/>
  <c r="AB136" i="2"/>
  <c r="R47" i="2"/>
  <c r="Q47" i="2"/>
  <c r="O138" i="2"/>
  <c r="Y138" i="2"/>
  <c r="A139" i="2"/>
  <c r="AA47" i="2"/>
  <c r="C137" i="2"/>
  <c r="AH137" i="2"/>
  <c r="S47" i="2"/>
  <c r="H99" i="2" l="1"/>
  <c r="F99" i="2"/>
  <c r="I99" i="2" s="1"/>
  <c r="U98" i="2"/>
  <c r="AB137" i="2"/>
  <c r="G138" i="2"/>
  <c r="C138" i="2"/>
  <c r="O139" i="2"/>
  <c r="A140" i="2"/>
  <c r="Y139" i="2"/>
  <c r="Z47" i="2"/>
  <c r="AF47" i="2" s="1"/>
  <c r="N48" i="2" s="1"/>
  <c r="W47" i="2"/>
  <c r="T47" i="2"/>
  <c r="V47" i="2"/>
  <c r="AH138" i="2"/>
  <c r="J99" i="2" l="1"/>
  <c r="K99" i="2" s="1"/>
  <c r="X47" i="2"/>
  <c r="AD47" i="2" s="1"/>
  <c r="AE47" i="2" s="1"/>
  <c r="AI47" i="2" s="1"/>
  <c r="AB138" i="2"/>
  <c r="G139" i="2"/>
  <c r="AH139" i="2"/>
  <c r="O140" i="2"/>
  <c r="Y140" i="2"/>
  <c r="A141" i="2"/>
  <c r="C139" i="2"/>
  <c r="P48" i="2"/>
  <c r="H100" i="2" l="1"/>
  <c r="F100" i="2"/>
  <c r="I100" i="2" s="1"/>
  <c r="U99" i="2"/>
  <c r="AB139" i="2"/>
  <c r="G140" i="2"/>
  <c r="C140" i="2"/>
  <c r="R48" i="2"/>
  <c r="Q48" i="2"/>
  <c r="AA48" i="2"/>
  <c r="S48" i="2"/>
  <c r="Y141" i="2"/>
  <c r="A142" i="2"/>
  <c r="O141" i="2"/>
  <c r="AC48" i="2"/>
  <c r="AH140" i="2"/>
  <c r="J100" i="2" l="1"/>
  <c r="K100" i="2" s="1"/>
  <c r="H101" i="2"/>
  <c r="U100" i="2"/>
  <c r="F101" i="2"/>
  <c r="I101" i="2" s="1"/>
  <c r="AB140" i="2"/>
  <c r="G141" i="2"/>
  <c r="AH141" i="2"/>
  <c r="C141" i="2"/>
  <c r="Y142" i="2"/>
  <c r="O142" i="2"/>
  <c r="A143" i="2"/>
  <c r="T48" i="2"/>
  <c r="Z48" i="2"/>
  <c r="AF48" i="2" s="1"/>
  <c r="N49" i="2" s="1"/>
  <c r="W48" i="2"/>
  <c r="V48" i="2"/>
  <c r="J101" i="2" l="1"/>
  <c r="K101" i="2" s="1"/>
  <c r="AH142" i="2"/>
  <c r="X48" i="2"/>
  <c r="AD48" i="2" s="1"/>
  <c r="AE48" i="2" s="1"/>
  <c r="AI48" i="2" s="1"/>
  <c r="AB141" i="2"/>
  <c r="G142" i="2"/>
  <c r="Y143" i="2"/>
  <c r="A144" i="2"/>
  <c r="O143" i="2"/>
  <c r="C142" i="2"/>
  <c r="P49" i="2"/>
  <c r="U101" i="2" l="1"/>
  <c r="H102" i="2"/>
  <c r="F102" i="2"/>
  <c r="I102" i="2" s="1"/>
  <c r="AB142" i="2"/>
  <c r="G143" i="2"/>
  <c r="C143" i="2"/>
  <c r="R49" i="2"/>
  <c r="Q49" i="2"/>
  <c r="O144" i="2"/>
  <c r="A145" i="2"/>
  <c r="Y144" i="2"/>
  <c r="S49" i="2"/>
  <c r="AA49" i="2"/>
  <c r="AH143" i="2"/>
  <c r="AH144" i="2" s="1"/>
  <c r="AC49" i="2"/>
  <c r="J102" i="2" l="1"/>
  <c r="K102" i="2" s="1"/>
  <c r="AB143" i="2"/>
  <c r="G144" i="2"/>
  <c r="Y145" i="2"/>
  <c r="A146" i="2"/>
  <c r="O145" i="2"/>
  <c r="W49" i="2"/>
  <c r="T49" i="2"/>
  <c r="Z49" i="2"/>
  <c r="AF49" i="2" s="1"/>
  <c r="N50" i="2" s="1"/>
  <c r="V49" i="2"/>
  <c r="C144" i="2"/>
  <c r="H103" i="2" l="1"/>
  <c r="F103" i="2"/>
  <c r="I103" i="2" s="1"/>
  <c r="U102" i="2"/>
  <c r="AB144" i="2"/>
  <c r="G145" i="2"/>
  <c r="X49" i="2"/>
  <c r="AD49" i="2" s="1"/>
  <c r="AE49" i="2" s="1"/>
  <c r="AI49" i="2" s="1"/>
  <c r="P50" i="2"/>
  <c r="AC50" i="2" s="1"/>
  <c r="A147" i="2"/>
  <c r="Y146" i="2"/>
  <c r="O146" i="2"/>
  <c r="C145" i="2"/>
  <c r="AH145" i="2"/>
  <c r="AH146" i="2" s="1"/>
  <c r="J103" i="2" l="1"/>
  <c r="K103" i="2" s="1"/>
  <c r="AB145" i="2"/>
  <c r="G146" i="2"/>
  <c r="A148" i="2"/>
  <c r="Y147" i="2"/>
  <c r="O147" i="2"/>
  <c r="Q50" i="2"/>
  <c r="R50" i="2"/>
  <c r="S50" i="2"/>
  <c r="AA50" i="2"/>
  <c r="C146" i="2"/>
  <c r="AH147" i="2" s="1"/>
  <c r="H104" i="2" l="1"/>
  <c r="U103" i="2"/>
  <c r="F104" i="2"/>
  <c r="I104" i="2" s="1"/>
  <c r="AB146" i="2"/>
  <c r="G147" i="2"/>
  <c r="Y148" i="2"/>
  <c r="O148" i="2"/>
  <c r="A149" i="2"/>
  <c r="C147" i="2"/>
  <c r="Z50" i="2"/>
  <c r="AF50" i="2" s="1"/>
  <c r="N51" i="2" s="1"/>
  <c r="W50" i="2"/>
  <c r="T50" i="2"/>
  <c r="V50" i="2"/>
  <c r="J104" i="2" l="1"/>
  <c r="K104" i="2" s="1"/>
  <c r="AB147" i="2"/>
  <c r="G148" i="2"/>
  <c r="X50" i="2"/>
  <c r="AD50" i="2" s="1"/>
  <c r="AE50" i="2" s="1"/>
  <c r="AI50" i="2" s="1"/>
  <c r="C148" i="2"/>
  <c r="Y149" i="2"/>
  <c r="A150" i="2"/>
  <c r="O149" i="2"/>
  <c r="P51" i="2"/>
  <c r="AC51" i="2" s="1"/>
  <c r="AH148" i="2"/>
  <c r="AH149" i="2" s="1"/>
  <c r="U104" i="2" l="1"/>
  <c r="F105" i="2"/>
  <c r="I105" i="2" s="1"/>
  <c r="H105" i="2"/>
  <c r="AB148" i="2"/>
  <c r="G149" i="2"/>
  <c r="Y150" i="2"/>
  <c r="A151" i="2"/>
  <c r="O150" i="2"/>
  <c r="R51" i="2"/>
  <c r="Q51" i="2"/>
  <c r="C149" i="2"/>
  <c r="AA51" i="2"/>
  <c r="S51" i="2"/>
  <c r="J105" i="2" l="1"/>
  <c r="K105" i="2" s="1"/>
  <c r="H106" i="2"/>
  <c r="F106" i="2"/>
  <c r="I106" i="2" s="1"/>
  <c r="U105" i="2"/>
  <c r="AB149" i="2"/>
  <c r="G150" i="2"/>
  <c r="T51" i="2"/>
  <c r="Z51" i="2"/>
  <c r="AF51" i="2" s="1"/>
  <c r="N52" i="2" s="1"/>
  <c r="W51" i="2"/>
  <c r="V51" i="2"/>
  <c r="C150" i="2"/>
  <c r="AH150" i="2"/>
  <c r="Y151" i="2"/>
  <c r="A152" i="2"/>
  <c r="O151" i="2"/>
  <c r="X51" i="2" l="1"/>
  <c r="AD51" i="2" s="1"/>
  <c r="AE51" i="2" s="1"/>
  <c r="AI51" i="2" s="1"/>
  <c r="J106" i="2"/>
  <c r="K106" i="2" s="1"/>
  <c r="AB150" i="2"/>
  <c r="G151" i="2"/>
  <c r="C151" i="2"/>
  <c r="P52" i="2"/>
  <c r="S52" i="2" s="1"/>
  <c r="Y152" i="2"/>
  <c r="A153" i="2"/>
  <c r="O152" i="2"/>
  <c r="AH151" i="2"/>
  <c r="H107" i="2" l="1"/>
  <c r="F107" i="2"/>
  <c r="I107" i="2" s="1"/>
  <c r="U106" i="2"/>
  <c r="AC52" i="2"/>
  <c r="AB151" i="2"/>
  <c r="G152" i="2"/>
  <c r="AA52" i="2"/>
  <c r="AH152" i="2"/>
  <c r="T52" i="2"/>
  <c r="W52" i="2"/>
  <c r="Z52" i="2"/>
  <c r="V52" i="2"/>
  <c r="C152" i="2"/>
  <c r="Y153" i="2"/>
  <c r="A154" i="2"/>
  <c r="O153" i="2"/>
  <c r="Q52" i="2"/>
  <c r="R52" i="2"/>
  <c r="J107" i="2" l="1"/>
  <c r="K107" i="2" s="1"/>
  <c r="H108" i="2"/>
  <c r="F108" i="2"/>
  <c r="I108" i="2" s="1"/>
  <c r="U107" i="2"/>
  <c r="AF52" i="2"/>
  <c r="N53" i="2" s="1"/>
  <c r="P53" i="2" s="1"/>
  <c r="AC53" i="2" s="1"/>
  <c r="AH153" i="2"/>
  <c r="AB152" i="2"/>
  <c r="G153" i="2"/>
  <c r="X52" i="2"/>
  <c r="AD52" i="2" s="1"/>
  <c r="AE52" i="2" s="1"/>
  <c r="AI52" i="2" s="1"/>
  <c r="C153" i="2"/>
  <c r="Y154" i="2"/>
  <c r="A155" i="2"/>
  <c r="O154" i="2"/>
  <c r="J108" i="2" l="1"/>
  <c r="K108" i="2" s="1"/>
  <c r="AB153" i="2"/>
  <c r="G154" i="2"/>
  <c r="Q53" i="2"/>
  <c r="R53" i="2"/>
  <c r="S53" i="2"/>
  <c r="AA53" i="2"/>
  <c r="O155" i="2"/>
  <c r="Y155" i="2"/>
  <c r="A156" i="2"/>
  <c r="C154" i="2"/>
  <c r="AH154" i="2"/>
  <c r="AH155" i="2" s="1"/>
  <c r="H109" i="2" l="1"/>
  <c r="F109" i="2"/>
  <c r="I109" i="2" s="1"/>
  <c r="U108" i="2"/>
  <c r="AB154" i="2"/>
  <c r="G155" i="2"/>
  <c r="Y156" i="2"/>
  <c r="A157" i="2"/>
  <c r="O156" i="2"/>
  <c r="W53" i="2"/>
  <c r="Z53" i="2"/>
  <c r="AF53" i="2" s="1"/>
  <c r="N54" i="2" s="1"/>
  <c r="T53" i="2"/>
  <c r="V53" i="2"/>
  <c r="C155" i="2"/>
  <c r="AH156" i="2" s="1"/>
  <c r="J109" i="2" l="1"/>
  <c r="K109" i="2" s="1"/>
  <c r="AB155" i="2"/>
  <c r="G156" i="2"/>
  <c r="P54" i="2"/>
  <c r="AC54" i="2" s="1"/>
  <c r="Y157" i="2"/>
  <c r="A158" i="2"/>
  <c r="O157" i="2"/>
  <c r="C156" i="2"/>
  <c r="AH157" i="2" s="1"/>
  <c r="X53" i="2"/>
  <c r="AD53" i="2" s="1"/>
  <c r="AE53" i="2" s="1"/>
  <c r="AI53" i="2" s="1"/>
  <c r="F110" i="2" l="1"/>
  <c r="I110" i="2" s="1"/>
  <c r="U109" i="2"/>
  <c r="H110" i="2"/>
  <c r="AB156" i="2"/>
  <c r="G157" i="2"/>
  <c r="Q54" i="2"/>
  <c r="R54" i="2"/>
  <c r="S54" i="2"/>
  <c r="C157" i="2"/>
  <c r="AA54" i="2"/>
  <c r="A159" i="2"/>
  <c r="O158" i="2"/>
  <c r="Y158" i="2"/>
  <c r="J110" i="2" l="1"/>
  <c r="K110" i="2" s="1"/>
  <c r="AB157" i="2"/>
  <c r="G158" i="2"/>
  <c r="C158" i="2"/>
  <c r="Z54" i="2"/>
  <c r="AF54" i="2" s="1"/>
  <c r="N55" i="2" s="1"/>
  <c r="T54" i="2"/>
  <c r="W54" i="2"/>
  <c r="V54" i="2"/>
  <c r="AH158" i="2"/>
  <c r="AH159" i="2" s="1"/>
  <c r="Y159" i="2"/>
  <c r="A160" i="2"/>
  <c r="O159" i="2"/>
  <c r="H111" i="2" l="1"/>
  <c r="F111" i="2"/>
  <c r="I111" i="2" s="1"/>
  <c r="U110" i="2"/>
  <c r="X54" i="2"/>
  <c r="AD54" i="2" s="1"/>
  <c r="AE54" i="2" s="1"/>
  <c r="AI54" i="2" s="1"/>
  <c r="AB158" i="2"/>
  <c r="G159" i="2"/>
  <c r="P55" i="2"/>
  <c r="AC55" i="2" s="1"/>
  <c r="A161" i="2"/>
  <c r="Y160" i="2"/>
  <c r="O160" i="2"/>
  <c r="C159" i="2"/>
  <c r="J111" i="2" l="1"/>
  <c r="K111" i="2" s="1"/>
  <c r="AB159" i="2"/>
  <c r="G160" i="2"/>
  <c r="Y161" i="2"/>
  <c r="A162" i="2"/>
  <c r="O161" i="2"/>
  <c r="R55" i="2"/>
  <c r="Q55" i="2"/>
  <c r="AA55" i="2"/>
  <c r="C160" i="2"/>
  <c r="S55" i="2"/>
  <c r="AH160" i="2"/>
  <c r="AH161" i="2" s="1"/>
  <c r="H112" i="2" l="1"/>
  <c r="U111" i="2"/>
  <c r="F112" i="2"/>
  <c r="I112" i="2" s="1"/>
  <c r="AB160" i="2"/>
  <c r="G161" i="2"/>
  <c r="T55" i="2"/>
  <c r="W55" i="2"/>
  <c r="Z55" i="2"/>
  <c r="AF55" i="2" s="1"/>
  <c r="N56" i="2" s="1"/>
  <c r="V55" i="2"/>
  <c r="Y162" i="2"/>
  <c r="A163" i="2"/>
  <c r="O162" i="2"/>
  <c r="C161" i="2"/>
  <c r="AH162" i="2" s="1"/>
  <c r="X55" i="2" l="1"/>
  <c r="J112" i="2"/>
  <c r="K112" i="2" s="1"/>
  <c r="AB161" i="2"/>
  <c r="G162" i="2"/>
  <c r="P56" i="2"/>
  <c r="S56" i="2" s="1"/>
  <c r="Y163" i="2"/>
  <c r="A164" i="2"/>
  <c r="O163" i="2"/>
  <c r="AD55" i="2"/>
  <c r="AE55" i="2" s="1"/>
  <c r="AI55" i="2" s="1"/>
  <c r="C162" i="2"/>
  <c r="AH163" i="2" s="1"/>
  <c r="F113" i="2" l="1"/>
  <c r="I113" i="2" s="1"/>
  <c r="U112" i="2"/>
  <c r="H113" i="2"/>
  <c r="J113" i="2" s="1"/>
  <c r="K113" i="2" s="1"/>
  <c r="AC56" i="2"/>
  <c r="AB162" i="2"/>
  <c r="G163" i="2"/>
  <c r="W56" i="2"/>
  <c r="T56" i="2"/>
  <c r="Z56" i="2"/>
  <c r="V56" i="2"/>
  <c r="O164" i="2"/>
  <c r="A165" i="2"/>
  <c r="Y164" i="2"/>
  <c r="R56" i="2"/>
  <c r="Q56" i="2"/>
  <c r="C163" i="2"/>
  <c r="AA56" i="2"/>
  <c r="H114" i="2" l="1"/>
  <c r="F114" i="2"/>
  <c r="I114" i="2" s="1"/>
  <c r="U113" i="2"/>
  <c r="X56" i="2"/>
  <c r="AD56" i="2" s="1"/>
  <c r="AE56" i="2" s="1"/>
  <c r="AI56" i="2" s="1"/>
  <c r="AF56" i="2"/>
  <c r="N57" i="2" s="1"/>
  <c r="P57" i="2" s="1"/>
  <c r="AC57" i="2" s="1"/>
  <c r="AB163" i="2"/>
  <c r="G164" i="2"/>
  <c r="Y165" i="2"/>
  <c r="A166" i="2"/>
  <c r="O165" i="2"/>
  <c r="C164" i="2"/>
  <c r="AH164" i="2"/>
  <c r="AH165" i="2" s="1"/>
  <c r="J114" i="2" l="1"/>
  <c r="K114" i="2" s="1"/>
  <c r="AB164" i="2"/>
  <c r="G165" i="2"/>
  <c r="AA57" i="2"/>
  <c r="S57" i="2"/>
  <c r="T57" i="2" s="1"/>
  <c r="O166" i="2"/>
  <c r="A167" i="2"/>
  <c r="Y166" i="2"/>
  <c r="C165" i="2"/>
  <c r="AH166" i="2" s="1"/>
  <c r="R57" i="2"/>
  <c r="Q57" i="2"/>
  <c r="F115" i="2" l="1"/>
  <c r="I115" i="2" s="1"/>
  <c r="H115" i="2"/>
  <c r="J115" i="2" s="1"/>
  <c r="K115" i="2" s="1"/>
  <c r="U114" i="2"/>
  <c r="W57" i="2"/>
  <c r="Z57" i="2"/>
  <c r="AF57" i="2" s="1"/>
  <c r="N58" i="2" s="1"/>
  <c r="P58" i="2" s="1"/>
  <c r="V57" i="2"/>
  <c r="AB165" i="2"/>
  <c r="G166" i="2"/>
  <c r="Y167" i="2"/>
  <c r="O167" i="2"/>
  <c r="A168" i="2"/>
  <c r="C166" i="2"/>
  <c r="AH167" i="2" s="1"/>
  <c r="X57" i="2" l="1"/>
  <c r="AD57" i="2" s="1"/>
  <c r="AE57" i="2" s="1"/>
  <c r="AI57" i="2" s="1"/>
  <c r="H116" i="2"/>
  <c r="F116" i="2"/>
  <c r="I116" i="2" s="1"/>
  <c r="U115" i="2"/>
  <c r="AB166" i="2"/>
  <c r="G167" i="2"/>
  <c r="R58" i="2"/>
  <c r="Q58" i="2"/>
  <c r="C167" i="2"/>
  <c r="S58" i="2"/>
  <c r="AA58" i="2"/>
  <c r="AH168" i="2"/>
  <c r="AC58" i="2"/>
  <c r="Y168" i="2"/>
  <c r="O168" i="2"/>
  <c r="A169" i="2"/>
  <c r="J116" i="2" l="1"/>
  <c r="K116" i="2" s="1"/>
  <c r="AB167" i="2"/>
  <c r="G168" i="2"/>
  <c r="AH169" i="2"/>
  <c r="Y169" i="2"/>
  <c r="O169" i="2"/>
  <c r="A170" i="2"/>
  <c r="Z58" i="2"/>
  <c r="AF58" i="2" s="1"/>
  <c r="N59" i="2" s="1"/>
  <c r="W58" i="2"/>
  <c r="T58" i="2"/>
  <c r="V58" i="2"/>
  <c r="C168" i="2"/>
  <c r="H117" i="2" l="1"/>
  <c r="F117" i="2"/>
  <c r="I117" i="2" s="1"/>
  <c r="U116" i="2"/>
  <c r="AB168" i="2"/>
  <c r="G169" i="2"/>
  <c r="C169" i="2"/>
  <c r="P59" i="2"/>
  <c r="S59" i="2" s="1"/>
  <c r="Y170" i="2"/>
  <c r="O170" i="2"/>
  <c r="A171" i="2"/>
  <c r="X58" i="2"/>
  <c r="AD58" i="2" s="1"/>
  <c r="AE58" i="2" s="1"/>
  <c r="AI58" i="2" s="1"/>
  <c r="J117" i="2" l="1"/>
  <c r="K117" i="2" s="1"/>
  <c r="AC59" i="2"/>
  <c r="AB169" i="2"/>
  <c r="G170" i="2"/>
  <c r="O171" i="2"/>
  <c r="Y171" i="2"/>
  <c r="A172" i="2"/>
  <c r="T59" i="2"/>
  <c r="Z59" i="2"/>
  <c r="W59" i="2"/>
  <c r="V59" i="2"/>
  <c r="C170" i="2"/>
  <c r="AH170" i="2"/>
  <c r="AH171" i="2" s="1"/>
  <c r="R59" i="2"/>
  <c r="Q59" i="2"/>
  <c r="AA59" i="2"/>
  <c r="H118" i="2" l="1"/>
  <c r="F118" i="2"/>
  <c r="I118" i="2" s="1"/>
  <c r="U117" i="2"/>
  <c r="AF59" i="2"/>
  <c r="N60" i="2" s="1"/>
  <c r="P60" i="2" s="1"/>
  <c r="X59" i="2"/>
  <c r="AD59" i="2" s="1"/>
  <c r="AE59" i="2" s="1"/>
  <c r="AI59" i="2" s="1"/>
  <c r="AB170" i="2"/>
  <c r="G171" i="2"/>
  <c r="Y172" i="2"/>
  <c r="O172" i="2"/>
  <c r="A173" i="2"/>
  <c r="C171" i="2"/>
  <c r="J118" i="2" l="1"/>
  <c r="K118" i="2" s="1"/>
  <c r="AB171" i="2"/>
  <c r="G172" i="2"/>
  <c r="R60" i="2"/>
  <c r="Q60" i="2"/>
  <c r="S60" i="2"/>
  <c r="C172" i="2"/>
  <c r="AA60" i="2"/>
  <c r="Y173" i="2"/>
  <c r="A174" i="2"/>
  <c r="O173" i="2"/>
  <c r="AH172" i="2"/>
  <c r="AC60" i="2"/>
  <c r="H119" i="2" l="1"/>
  <c r="U118" i="2"/>
  <c r="F119" i="2"/>
  <c r="I119" i="2" s="1"/>
  <c r="AB172" i="2"/>
  <c r="G173" i="2"/>
  <c r="C173" i="2"/>
  <c r="W60" i="2"/>
  <c r="Z60" i="2"/>
  <c r="AF60" i="2" s="1"/>
  <c r="N61" i="2" s="1"/>
  <c r="T60" i="2"/>
  <c r="V60" i="2"/>
  <c r="AH173" i="2"/>
  <c r="AH174" i="2" s="1"/>
  <c r="A175" i="2"/>
  <c r="Y174" i="2"/>
  <c r="O174" i="2"/>
  <c r="J119" i="2" l="1"/>
  <c r="K119" i="2" s="1"/>
  <c r="X60" i="2"/>
  <c r="AD60" i="2" s="1"/>
  <c r="AE60" i="2" s="1"/>
  <c r="AI60" i="2" s="1"/>
  <c r="AB173" i="2"/>
  <c r="G174" i="2"/>
  <c r="P61" i="2"/>
  <c r="AC61" i="2" s="1"/>
  <c r="C174" i="2"/>
  <c r="O175" i="2"/>
  <c r="A176" i="2"/>
  <c r="Y175" i="2"/>
  <c r="H120" i="2" l="1"/>
  <c r="U119" i="2"/>
  <c r="F120" i="2"/>
  <c r="I120" i="2" s="1"/>
  <c r="AB174" i="2"/>
  <c r="G175" i="2"/>
  <c r="Y176" i="2"/>
  <c r="A177" i="2"/>
  <c r="O176" i="2"/>
  <c r="C175" i="2"/>
  <c r="Q61" i="2"/>
  <c r="R61" i="2"/>
  <c r="AA61" i="2"/>
  <c r="AH175" i="2"/>
  <c r="S61" i="2"/>
  <c r="J120" i="2" l="1"/>
  <c r="K120" i="2" s="1"/>
  <c r="AB175" i="2"/>
  <c r="G176" i="2"/>
  <c r="C176" i="2"/>
  <c r="A178" i="2"/>
  <c r="O177" i="2"/>
  <c r="Y177" i="2"/>
  <c r="Z61" i="2"/>
  <c r="AF61" i="2" s="1"/>
  <c r="N62" i="2" s="1"/>
  <c r="W61" i="2"/>
  <c r="T61" i="2"/>
  <c r="V61" i="2"/>
  <c r="AH176" i="2"/>
  <c r="H121" i="2" l="1"/>
  <c r="U120" i="2"/>
  <c r="F121" i="2"/>
  <c r="I121" i="2" s="1"/>
  <c r="G177" i="2"/>
  <c r="AB176" i="2"/>
  <c r="X61" i="2"/>
  <c r="AD61" i="2" s="1"/>
  <c r="AE61" i="2" s="1"/>
  <c r="AI61" i="2" s="1"/>
  <c r="Y178" i="2"/>
  <c r="A179" i="2"/>
  <c r="O178" i="2"/>
  <c r="C177" i="2"/>
  <c r="AH177" i="2"/>
  <c r="P62" i="2"/>
  <c r="AC62" i="2" s="1"/>
  <c r="J121" i="2" l="1"/>
  <c r="K121" i="2" s="1"/>
  <c r="F122" i="2"/>
  <c r="I122" i="2" s="1"/>
  <c r="H122" i="2"/>
  <c r="U121" i="2"/>
  <c r="AB177" i="2"/>
  <c r="G178" i="2"/>
  <c r="R62" i="2"/>
  <c r="Q62" i="2"/>
  <c r="C178" i="2"/>
  <c r="Y179" i="2"/>
  <c r="A180" i="2"/>
  <c r="O179" i="2"/>
  <c r="AA62" i="2"/>
  <c r="AH178" i="2"/>
  <c r="S62" i="2"/>
  <c r="J122" i="2" l="1"/>
  <c r="K122" i="2" s="1"/>
  <c r="H123" i="2"/>
  <c r="U122" i="2"/>
  <c r="F123" i="2"/>
  <c r="I123" i="2" s="1"/>
  <c r="AB178" i="2"/>
  <c r="G179" i="2"/>
  <c r="Y180" i="2"/>
  <c r="A181" i="2"/>
  <c r="O180" i="2"/>
  <c r="C179" i="2"/>
  <c r="T62" i="2"/>
  <c r="W62" i="2"/>
  <c r="Z62" i="2"/>
  <c r="AF62" i="2" s="1"/>
  <c r="N63" i="2" s="1"/>
  <c r="V62" i="2"/>
  <c r="AH179" i="2"/>
  <c r="J123" i="2" l="1"/>
  <c r="K123" i="2" s="1"/>
  <c r="X62" i="2"/>
  <c r="AD62" i="2" s="1"/>
  <c r="AE62" i="2" s="1"/>
  <c r="AI62" i="2" s="1"/>
  <c r="AB179" i="2"/>
  <c r="G180" i="2"/>
  <c r="P63" i="2"/>
  <c r="S63" i="2" s="1"/>
  <c r="C180" i="2"/>
  <c r="A182" i="2"/>
  <c r="O181" i="2"/>
  <c r="Y181" i="2"/>
  <c r="AH180" i="2"/>
  <c r="H124" i="2" l="1"/>
  <c r="U123" i="2"/>
  <c r="F124" i="2"/>
  <c r="I124" i="2" s="1"/>
  <c r="AC63" i="2"/>
  <c r="AB180" i="2"/>
  <c r="G181" i="2"/>
  <c r="T63" i="2"/>
  <c r="W63" i="2"/>
  <c r="Z63" i="2"/>
  <c r="V63" i="2"/>
  <c r="C181" i="2"/>
  <c r="AA63" i="2"/>
  <c r="AH181" i="2"/>
  <c r="O182" i="2"/>
  <c r="Y182" i="2"/>
  <c r="A183" i="2"/>
  <c r="R63" i="2"/>
  <c r="Q63" i="2"/>
  <c r="J124" i="2" l="1"/>
  <c r="K124" i="2" s="1"/>
  <c r="AB181" i="2"/>
  <c r="G182" i="2"/>
  <c r="X63" i="2"/>
  <c r="AD63" i="2" s="1"/>
  <c r="AE63" i="2" s="1"/>
  <c r="AI63" i="2" s="1"/>
  <c r="Y183" i="2"/>
  <c r="A184" i="2"/>
  <c r="O183" i="2"/>
  <c r="C182" i="2"/>
  <c r="AF63" i="2"/>
  <c r="N64" i="2" s="1"/>
  <c r="AH182" i="2"/>
  <c r="F125" i="2" l="1"/>
  <c r="I125" i="2" s="1"/>
  <c r="H125" i="2"/>
  <c r="J125" i="2" s="1"/>
  <c r="K125" i="2" s="1"/>
  <c r="U124" i="2"/>
  <c r="AB182" i="2"/>
  <c r="G183" i="2"/>
  <c r="Y184" i="2"/>
  <c r="A185" i="2"/>
  <c r="O184" i="2"/>
  <c r="AH183" i="2"/>
  <c r="C183" i="2"/>
  <c r="P64" i="2"/>
  <c r="F126" i="2" l="1"/>
  <c r="I126" i="2" s="1"/>
  <c r="U125" i="2"/>
  <c r="H126" i="2"/>
  <c r="J126" i="2" s="1"/>
  <c r="K126" i="2" s="1"/>
  <c r="AB183" i="2"/>
  <c r="G184" i="2"/>
  <c r="AH184" i="2"/>
  <c r="C184" i="2"/>
  <c r="R64" i="2"/>
  <c r="Q64" i="2"/>
  <c r="AA64" i="2"/>
  <c r="S64" i="2"/>
  <c r="AC64" i="2"/>
  <c r="A186" i="2"/>
  <c r="Y185" i="2"/>
  <c r="O185" i="2"/>
  <c r="H127" i="2" l="1"/>
  <c r="F127" i="2"/>
  <c r="I127" i="2" s="1"/>
  <c r="U126" i="2"/>
  <c r="AB184" i="2"/>
  <c r="G185" i="2"/>
  <c r="C185" i="2"/>
  <c r="AH185" i="2"/>
  <c r="AH186" i="2" s="1"/>
  <c r="Y186" i="2"/>
  <c r="A187" i="2"/>
  <c r="O186" i="2"/>
  <c r="W64" i="2"/>
  <c r="Z64" i="2"/>
  <c r="AF64" i="2" s="1"/>
  <c r="N65" i="2" s="1"/>
  <c r="T64" i="2"/>
  <c r="V64" i="2"/>
  <c r="J127" i="2" l="1"/>
  <c r="K127" i="2" s="1"/>
  <c r="AB185" i="2"/>
  <c r="G186" i="2"/>
  <c r="X64" i="2"/>
  <c r="AD64" i="2" s="1"/>
  <c r="AE64" i="2" s="1"/>
  <c r="AI64" i="2" s="1"/>
  <c r="P65" i="2"/>
  <c r="AC65" i="2" s="1"/>
  <c r="A188" i="2"/>
  <c r="O187" i="2"/>
  <c r="Y187" i="2"/>
  <c r="C186" i="2"/>
  <c r="AH187" i="2" s="1"/>
  <c r="H128" i="2" l="1"/>
  <c r="F128" i="2"/>
  <c r="I128" i="2" s="1"/>
  <c r="U127" i="2"/>
  <c r="AB186" i="2"/>
  <c r="G187" i="2"/>
  <c r="Y188" i="2"/>
  <c r="A189" i="2"/>
  <c r="O188" i="2"/>
  <c r="Q65" i="2"/>
  <c r="R65" i="2"/>
  <c r="C187" i="2"/>
  <c r="S65" i="2"/>
  <c r="AA65" i="2"/>
  <c r="J128" i="2" l="1"/>
  <c r="K128" i="2" s="1"/>
  <c r="H129" i="2" s="1"/>
  <c r="F129" i="2"/>
  <c r="I129" i="2" s="1"/>
  <c r="AB187" i="2"/>
  <c r="G188" i="2"/>
  <c r="C188" i="2"/>
  <c r="Y189" i="2"/>
  <c r="A190" i="2"/>
  <c r="O189" i="2"/>
  <c r="Z65" i="2"/>
  <c r="AF65" i="2" s="1"/>
  <c r="N66" i="2" s="1"/>
  <c r="W65" i="2"/>
  <c r="T65" i="2"/>
  <c r="V65" i="2"/>
  <c r="AH188" i="2"/>
  <c r="AH189" i="2" s="1"/>
  <c r="U128" i="2" l="1"/>
  <c r="J129" i="2"/>
  <c r="K129" i="2" s="1"/>
  <c r="AB188" i="2"/>
  <c r="G189" i="2"/>
  <c r="X65" i="2"/>
  <c r="AD65" i="2" s="1"/>
  <c r="AE65" i="2" s="1"/>
  <c r="AI65" i="2" s="1"/>
  <c r="Y190" i="2"/>
  <c r="O190" i="2"/>
  <c r="A191" i="2"/>
  <c r="C189" i="2"/>
  <c r="P66" i="2"/>
  <c r="AC66" i="2" s="1"/>
  <c r="H130" i="2" l="1"/>
  <c r="U129" i="2"/>
  <c r="F130" i="2"/>
  <c r="I130" i="2" s="1"/>
  <c r="G190" i="2"/>
  <c r="AB189" i="2"/>
  <c r="O191" i="2"/>
  <c r="A192" i="2"/>
  <c r="Y191" i="2"/>
  <c r="R66" i="2"/>
  <c r="Q66" i="2"/>
  <c r="AA66" i="2"/>
  <c r="S66" i="2"/>
  <c r="C190" i="2"/>
  <c r="AH190" i="2"/>
  <c r="J130" i="2" l="1"/>
  <c r="K130" i="2" s="1"/>
  <c r="AB190" i="2"/>
  <c r="G191" i="2"/>
  <c r="Z66" i="2"/>
  <c r="AF66" i="2" s="1"/>
  <c r="N67" i="2" s="1"/>
  <c r="T66" i="2"/>
  <c r="W66" i="2"/>
  <c r="V66" i="2"/>
  <c r="AH191" i="2"/>
  <c r="Y192" i="2"/>
  <c r="O192" i="2"/>
  <c r="A193" i="2"/>
  <c r="C191" i="2"/>
  <c r="X66" i="2" l="1"/>
  <c r="H131" i="2"/>
  <c r="U130" i="2"/>
  <c r="F131" i="2"/>
  <c r="I131" i="2" s="1"/>
  <c r="AB191" i="2"/>
  <c r="G192" i="2"/>
  <c r="AH192" i="2"/>
  <c r="O193" i="2"/>
  <c r="A194" i="2"/>
  <c r="Y193" i="2"/>
  <c r="AD66" i="2"/>
  <c r="AE66" i="2" s="1"/>
  <c r="AI66" i="2" s="1"/>
  <c r="P67" i="2"/>
  <c r="AA67" i="2" s="1"/>
  <c r="C192" i="2"/>
  <c r="J131" i="2" l="1"/>
  <c r="K131" i="2" s="1"/>
  <c r="AH193" i="2"/>
  <c r="AB192" i="2"/>
  <c r="G193" i="2"/>
  <c r="AC67" i="2"/>
  <c r="Y194" i="2"/>
  <c r="A195" i="2"/>
  <c r="O194" i="2"/>
  <c r="C193" i="2"/>
  <c r="R67" i="2"/>
  <c r="Q67" i="2"/>
  <c r="S67" i="2"/>
  <c r="F132" i="2" l="1"/>
  <c r="I132" i="2" s="1"/>
  <c r="U131" i="2"/>
  <c r="H132" i="2"/>
  <c r="J132" i="2" s="1"/>
  <c r="K132" i="2" s="1"/>
  <c r="AB193" i="2"/>
  <c r="G194" i="2"/>
  <c r="C194" i="2"/>
  <c r="Y195" i="2"/>
  <c r="O195" i="2"/>
  <c r="A196" i="2"/>
  <c r="Z67" i="2"/>
  <c r="AF67" i="2" s="1"/>
  <c r="N68" i="2" s="1"/>
  <c r="W67" i="2"/>
  <c r="T67" i="2"/>
  <c r="V67" i="2"/>
  <c r="AH194" i="2"/>
  <c r="AH195" i="2" s="1"/>
  <c r="H133" i="2" l="1"/>
  <c r="U132" i="2"/>
  <c r="F133" i="2"/>
  <c r="I133" i="2" s="1"/>
  <c r="AB194" i="2"/>
  <c r="G195" i="2"/>
  <c r="P68" i="2"/>
  <c r="A197" i="2"/>
  <c r="Y196" i="2"/>
  <c r="O196" i="2"/>
  <c r="X67" i="2"/>
  <c r="AD67" i="2" s="1"/>
  <c r="AE67" i="2" s="1"/>
  <c r="AI67" i="2" s="1"/>
  <c r="C195" i="2"/>
  <c r="J133" i="2" l="1"/>
  <c r="K133" i="2" s="1"/>
  <c r="AB195" i="2"/>
  <c r="G196" i="2"/>
  <c r="R68" i="2"/>
  <c r="Q68" i="2"/>
  <c r="O197" i="2"/>
  <c r="A198" i="2"/>
  <c r="Y197" i="2"/>
  <c r="C196" i="2"/>
  <c r="AA68" i="2"/>
  <c r="S68" i="2"/>
  <c r="AH196" i="2"/>
  <c r="AC68" i="2"/>
  <c r="F134" i="2" l="1"/>
  <c r="I134" i="2" s="1"/>
  <c r="U133" i="2"/>
  <c r="H134" i="2"/>
  <c r="J134" i="2" s="1"/>
  <c r="K134" i="2" s="1"/>
  <c r="AB196" i="2"/>
  <c r="G197" i="2"/>
  <c r="Y198" i="2"/>
  <c r="A199" i="2"/>
  <c r="O198" i="2"/>
  <c r="AH197" i="2"/>
  <c r="C197" i="2"/>
  <c r="T68" i="2"/>
  <c r="W68" i="2"/>
  <c r="Z68" i="2"/>
  <c r="AF68" i="2" s="1"/>
  <c r="N69" i="2" s="1"/>
  <c r="V68" i="2"/>
  <c r="H135" i="2" l="1"/>
  <c r="U134" i="2"/>
  <c r="F135" i="2"/>
  <c r="I135" i="2" s="1"/>
  <c r="AB197" i="2"/>
  <c r="G198" i="2"/>
  <c r="AH198" i="2"/>
  <c r="X68" i="2"/>
  <c r="AD68" i="2" s="1"/>
  <c r="AE68" i="2" s="1"/>
  <c r="AI68" i="2" s="1"/>
  <c r="C198" i="2"/>
  <c r="O199" i="2"/>
  <c r="A200" i="2"/>
  <c r="Y199" i="2"/>
  <c r="P69" i="2"/>
  <c r="AA69" i="2" s="1"/>
  <c r="J135" i="2" l="1"/>
  <c r="K135" i="2" s="1"/>
  <c r="AB198" i="2"/>
  <c r="G199" i="2"/>
  <c r="AC69" i="2"/>
  <c r="Y200" i="2"/>
  <c r="O200" i="2"/>
  <c r="A201" i="2"/>
  <c r="R69" i="2"/>
  <c r="Q69" i="2"/>
  <c r="C199" i="2"/>
  <c r="S69" i="2"/>
  <c r="AH199" i="2"/>
  <c r="H136" i="2" l="1"/>
  <c r="F136" i="2"/>
  <c r="I136" i="2" s="1"/>
  <c r="U135" i="2"/>
  <c r="AB199" i="2"/>
  <c r="G200" i="2"/>
  <c r="Y201" i="2"/>
  <c r="A202" i="2"/>
  <c r="O201" i="2"/>
  <c r="AH200" i="2"/>
  <c r="C200" i="2"/>
  <c r="Z69" i="2"/>
  <c r="AF69" i="2" s="1"/>
  <c r="N70" i="2" s="1"/>
  <c r="W69" i="2"/>
  <c r="T69" i="2"/>
  <c r="V69" i="2"/>
  <c r="J136" i="2" l="1"/>
  <c r="K136" i="2" s="1"/>
  <c r="AB200" i="2"/>
  <c r="G201" i="2"/>
  <c r="C201" i="2"/>
  <c r="X69" i="2"/>
  <c r="AD69" i="2" s="1"/>
  <c r="AE69" i="2" s="1"/>
  <c r="AI69" i="2" s="1"/>
  <c r="Y202" i="2"/>
  <c r="A203" i="2"/>
  <c r="O202" i="2"/>
  <c r="P70" i="2"/>
  <c r="AH201" i="2"/>
  <c r="AH202" i="2" s="1"/>
  <c r="U136" i="2" l="1"/>
  <c r="F137" i="2"/>
  <c r="I137" i="2" s="1"/>
  <c r="H137" i="2"/>
  <c r="AB201" i="2"/>
  <c r="G202" i="2"/>
  <c r="Y203" i="2"/>
  <c r="A204" i="2"/>
  <c r="O203" i="2"/>
  <c r="R70" i="2"/>
  <c r="Q70" i="2"/>
  <c r="AC70" i="2"/>
  <c r="S70" i="2"/>
  <c r="AA70" i="2"/>
  <c r="C202" i="2"/>
  <c r="J137" i="2" l="1"/>
  <c r="K137" i="2" s="1"/>
  <c r="U137" i="2"/>
  <c r="F138" i="2"/>
  <c r="I138" i="2" s="1"/>
  <c r="H138" i="2"/>
  <c r="J138" i="2" s="1"/>
  <c r="K138" i="2" s="1"/>
  <c r="AB202" i="2"/>
  <c r="G203" i="2"/>
  <c r="C203" i="2"/>
  <c r="O204" i="2"/>
  <c r="Y204" i="2"/>
  <c r="A205" i="2"/>
  <c r="T70" i="2"/>
  <c r="W70" i="2"/>
  <c r="Z70" i="2"/>
  <c r="AF70" i="2" s="1"/>
  <c r="N71" i="2" s="1"/>
  <c r="V70" i="2"/>
  <c r="AH203" i="2"/>
  <c r="H139" i="2" l="1"/>
  <c r="U138" i="2"/>
  <c r="F139" i="2"/>
  <c r="I139" i="2" s="1"/>
  <c r="G204" i="2"/>
  <c r="AB203" i="2"/>
  <c r="X70" i="2"/>
  <c r="AD70" i="2" s="1"/>
  <c r="AE70" i="2" s="1"/>
  <c r="AI70" i="2" s="1"/>
  <c r="AH204" i="2"/>
  <c r="AH205" i="2" s="1"/>
  <c r="O205" i="2"/>
  <c r="Y205" i="2"/>
  <c r="A206" i="2"/>
  <c r="C204" i="2"/>
  <c r="P71" i="2"/>
  <c r="S71" i="2" s="1"/>
  <c r="J139" i="2" l="1"/>
  <c r="K139" i="2" s="1"/>
  <c r="AC71" i="2"/>
  <c r="AB204" i="2"/>
  <c r="G205" i="2"/>
  <c r="Y206" i="2"/>
  <c r="A207" i="2"/>
  <c r="O206" i="2"/>
  <c r="Z71" i="2"/>
  <c r="W71" i="2"/>
  <c r="T71" i="2"/>
  <c r="V71" i="2"/>
  <c r="Q71" i="2"/>
  <c r="R71" i="2"/>
  <c r="C205" i="2"/>
  <c r="AA71" i="2"/>
  <c r="F140" i="2" l="1"/>
  <c r="I140" i="2" s="1"/>
  <c r="H140" i="2"/>
  <c r="J140" i="2" s="1"/>
  <c r="K140" i="2" s="1"/>
  <c r="U139" i="2"/>
  <c r="AB205" i="2"/>
  <c r="G206" i="2"/>
  <c r="X71" i="2"/>
  <c r="AD71" i="2" s="1"/>
  <c r="AE71" i="2" s="1"/>
  <c r="AI71" i="2" s="1"/>
  <c r="C206" i="2"/>
  <c r="AH206" i="2"/>
  <c r="AH207" i="2" s="1"/>
  <c r="A208" i="2"/>
  <c r="Y207" i="2"/>
  <c r="O207" i="2"/>
  <c r="AF71" i="2"/>
  <c r="N72" i="2" s="1"/>
  <c r="H141" i="2" l="1"/>
  <c r="F141" i="2"/>
  <c r="I141" i="2" s="1"/>
  <c r="U140" i="2"/>
  <c r="AB206" i="2"/>
  <c r="G207" i="2"/>
  <c r="P72" i="2"/>
  <c r="C207" i="2"/>
  <c r="AH208" i="2" s="1"/>
  <c r="Y208" i="2"/>
  <c r="A209" i="2"/>
  <c r="O208" i="2"/>
  <c r="J141" i="2" l="1"/>
  <c r="K141" i="2" s="1"/>
  <c r="AB207" i="2"/>
  <c r="G208" i="2"/>
  <c r="R72" i="2"/>
  <c r="Q72" i="2"/>
  <c r="AA72" i="2"/>
  <c r="S72" i="2"/>
  <c r="C208" i="2"/>
  <c r="AC72" i="2"/>
  <c r="A210" i="2"/>
  <c r="O209" i="2"/>
  <c r="Y209" i="2"/>
  <c r="H142" i="2" l="1"/>
  <c r="F142" i="2"/>
  <c r="I142" i="2" s="1"/>
  <c r="J142" i="2" s="1"/>
  <c r="K142" i="2" s="1"/>
  <c r="U141" i="2"/>
  <c r="AB208" i="2"/>
  <c r="G209" i="2"/>
  <c r="C209" i="2"/>
  <c r="O210" i="2"/>
  <c r="A211" i="2"/>
  <c r="Y210" i="2"/>
  <c r="T72" i="2"/>
  <c r="Z72" i="2"/>
  <c r="AF72" i="2" s="1"/>
  <c r="N73" i="2" s="1"/>
  <c r="W72" i="2"/>
  <c r="V72" i="2"/>
  <c r="AH209" i="2"/>
  <c r="AH210" i="2" s="1"/>
  <c r="H143" i="2" l="1"/>
  <c r="F143" i="2"/>
  <c r="I143" i="2" s="1"/>
  <c r="U142" i="2"/>
  <c r="AB209" i="2"/>
  <c r="G210" i="2"/>
  <c r="Y211" i="2"/>
  <c r="A212" i="2"/>
  <c r="O211" i="2"/>
  <c r="C210" i="2"/>
  <c r="AH211" i="2" s="1"/>
  <c r="X72" i="2"/>
  <c r="AD72" i="2" s="1"/>
  <c r="AE72" i="2" s="1"/>
  <c r="AI72" i="2" s="1"/>
  <c r="P73" i="2"/>
  <c r="AC73" i="2" s="1"/>
  <c r="J143" i="2" l="1"/>
  <c r="K143" i="2" s="1"/>
  <c r="H144" i="2"/>
  <c r="F144" i="2"/>
  <c r="I144" i="2" s="1"/>
  <c r="U143" i="2"/>
  <c r="AB210" i="2"/>
  <c r="G211" i="2"/>
  <c r="R73" i="2"/>
  <c r="Q73" i="2"/>
  <c r="S73" i="2"/>
  <c r="O212" i="2"/>
  <c r="Y212" i="2"/>
  <c r="A213" i="2"/>
  <c r="AA73" i="2"/>
  <c r="C211" i="2"/>
  <c r="AH212" i="2" s="1"/>
  <c r="J144" i="2" l="1"/>
  <c r="K144" i="2" s="1"/>
  <c r="AB211" i="2"/>
  <c r="G212" i="2"/>
  <c r="Y213" i="2"/>
  <c r="O213" i="2"/>
  <c r="A214" i="2"/>
  <c r="Z73" i="2"/>
  <c r="AF73" i="2" s="1"/>
  <c r="N74" i="2" s="1"/>
  <c r="W73" i="2"/>
  <c r="T73" i="2"/>
  <c r="V73" i="2"/>
  <c r="C212" i="2"/>
  <c r="F145" i="2" l="1"/>
  <c r="I145" i="2" s="1"/>
  <c r="H145" i="2"/>
  <c r="J145" i="2" s="1"/>
  <c r="K145" i="2" s="1"/>
  <c r="U144" i="2"/>
  <c r="AB212" i="2"/>
  <c r="G213" i="2"/>
  <c r="P74" i="2"/>
  <c r="AC74" i="2" s="1"/>
  <c r="C213" i="2"/>
  <c r="A215" i="2"/>
  <c r="O214" i="2"/>
  <c r="Y214" i="2"/>
  <c r="X73" i="2"/>
  <c r="AD73" i="2" s="1"/>
  <c r="AE73" i="2" s="1"/>
  <c r="AI73" i="2" s="1"/>
  <c r="AH213" i="2"/>
  <c r="F146" i="2" l="1"/>
  <c r="I146" i="2" s="1"/>
  <c r="U145" i="2"/>
  <c r="H146" i="2"/>
  <c r="J146" i="2" s="1"/>
  <c r="K146" i="2" s="1"/>
  <c r="AB213" i="2"/>
  <c r="G214" i="2"/>
  <c r="Q74" i="2"/>
  <c r="R74" i="2"/>
  <c r="C214" i="2"/>
  <c r="AH214" i="2"/>
  <c r="AH215" i="2" s="1"/>
  <c r="AA74" i="2"/>
  <c r="S74" i="2"/>
  <c r="O215" i="2"/>
  <c r="Y215" i="2"/>
  <c r="A216" i="2"/>
  <c r="U146" i="2" l="1"/>
  <c r="H147" i="2"/>
  <c r="F147" i="2"/>
  <c r="I147" i="2" s="1"/>
  <c r="AB214" i="2"/>
  <c r="G215" i="2"/>
  <c r="T74" i="2"/>
  <c r="Z74" i="2"/>
  <c r="AF74" i="2" s="1"/>
  <c r="N75" i="2" s="1"/>
  <c r="W74" i="2"/>
  <c r="V74" i="2"/>
  <c r="C215" i="2"/>
  <c r="O216" i="2"/>
  <c r="Y216" i="2"/>
  <c r="A217" i="2"/>
  <c r="J147" i="2" l="1"/>
  <c r="K147" i="2" s="1"/>
  <c r="H148" i="2" s="1"/>
  <c r="U147" i="2"/>
  <c r="X74" i="2"/>
  <c r="AD74" i="2" s="1"/>
  <c r="AE74" i="2" s="1"/>
  <c r="AI74" i="2" s="1"/>
  <c r="G216" i="2"/>
  <c r="AB215" i="2"/>
  <c r="C216" i="2"/>
  <c r="AH216" i="2"/>
  <c r="AH217" i="2" s="1"/>
  <c r="O217" i="2"/>
  <c r="A218" i="2"/>
  <c r="Y217" i="2"/>
  <c r="P75" i="2"/>
  <c r="AA75" i="2" s="1"/>
  <c r="F148" i="2" l="1"/>
  <c r="I148" i="2" s="1"/>
  <c r="J148" i="2"/>
  <c r="K148" i="2" s="1"/>
  <c r="U148" i="2" s="1"/>
  <c r="AC75" i="2"/>
  <c r="AB216" i="2"/>
  <c r="G217" i="2"/>
  <c r="S75" i="2"/>
  <c r="A219" i="2"/>
  <c r="Y218" i="2"/>
  <c r="O218" i="2"/>
  <c r="R75" i="2"/>
  <c r="Q75" i="2"/>
  <c r="C217" i="2"/>
  <c r="AH218" i="2" s="1"/>
  <c r="H149" i="2" l="1"/>
  <c r="F149" i="2"/>
  <c r="I149" i="2" s="1"/>
  <c r="AB217" i="2"/>
  <c r="G218" i="2"/>
  <c r="O219" i="2"/>
  <c r="Y219" i="2"/>
  <c r="A220" i="2"/>
  <c r="T75" i="2"/>
  <c r="Z75" i="2"/>
  <c r="AF75" i="2" s="1"/>
  <c r="N76" i="2" s="1"/>
  <c r="W75" i="2"/>
  <c r="V75" i="2"/>
  <c r="C218" i="2"/>
  <c r="J149" i="2" l="1"/>
  <c r="K149" i="2" s="1"/>
  <c r="AB218" i="2"/>
  <c r="G219" i="2"/>
  <c r="X75" i="2"/>
  <c r="AD75" i="2" s="1"/>
  <c r="AE75" i="2" s="1"/>
  <c r="AI75" i="2" s="1"/>
  <c r="C219" i="2"/>
  <c r="P76" i="2"/>
  <c r="Y220" i="2"/>
  <c r="O220" i="2"/>
  <c r="A221" i="2"/>
  <c r="AH219" i="2"/>
  <c r="AH220" i="2" s="1"/>
  <c r="F150" i="2" l="1"/>
  <c r="I150" i="2" s="1"/>
  <c r="U149" i="2"/>
  <c r="H150" i="2"/>
  <c r="J150" i="2" s="1"/>
  <c r="K150" i="2" s="1"/>
  <c r="F151" i="2" s="1"/>
  <c r="I151" i="2" s="1"/>
  <c r="H151" i="2"/>
  <c r="AB219" i="2"/>
  <c r="G220" i="2"/>
  <c r="R76" i="2"/>
  <c r="Q76" i="2"/>
  <c r="AA76" i="2"/>
  <c r="A222" i="2"/>
  <c r="O221" i="2"/>
  <c r="Y221" i="2"/>
  <c r="S76" i="2"/>
  <c r="C220" i="2"/>
  <c r="AC76" i="2"/>
  <c r="U150" i="2" l="1"/>
  <c r="J151" i="2"/>
  <c r="K151" i="2" s="1"/>
  <c r="AB220" i="2"/>
  <c r="G221" i="2"/>
  <c r="Y222" i="2"/>
  <c r="A223" i="2"/>
  <c r="O222" i="2"/>
  <c r="C221" i="2"/>
  <c r="W76" i="2"/>
  <c r="T76" i="2"/>
  <c r="Z76" i="2"/>
  <c r="AF76" i="2" s="1"/>
  <c r="N77" i="2" s="1"/>
  <c r="V76" i="2"/>
  <c r="AH221" i="2"/>
  <c r="H152" i="2" l="1"/>
  <c r="F152" i="2"/>
  <c r="I152" i="2" s="1"/>
  <c r="U151" i="2"/>
  <c r="AB221" i="2"/>
  <c r="G222" i="2"/>
  <c r="X76" i="2"/>
  <c r="AD76" i="2" s="1"/>
  <c r="AE76" i="2" s="1"/>
  <c r="AI76" i="2" s="1"/>
  <c r="C222" i="2"/>
  <c r="O223" i="2"/>
  <c r="Y223" i="2"/>
  <c r="A224" i="2"/>
  <c r="P77" i="2"/>
  <c r="AH222" i="2"/>
  <c r="AH223" i="2" s="1"/>
  <c r="J152" i="2" l="1"/>
  <c r="K152" i="2" s="1"/>
  <c r="AB222" i="2"/>
  <c r="G223" i="2"/>
  <c r="R77" i="2"/>
  <c r="Q77" i="2"/>
  <c r="AC77" i="2"/>
  <c r="S77" i="2"/>
  <c r="A225" i="2"/>
  <c r="O224" i="2"/>
  <c r="Y224" i="2"/>
  <c r="C223" i="2"/>
  <c r="AH224" i="2" s="1"/>
  <c r="AA77" i="2"/>
  <c r="H153" i="2" l="1"/>
  <c r="F153" i="2"/>
  <c r="I153" i="2" s="1"/>
  <c r="U152" i="2"/>
  <c r="AB223" i="2"/>
  <c r="G224" i="2"/>
  <c r="A226" i="2"/>
  <c r="Y225" i="2"/>
  <c r="O225" i="2"/>
  <c r="C224" i="2"/>
  <c r="AH225" i="2"/>
  <c r="Z77" i="2"/>
  <c r="AF77" i="2" s="1"/>
  <c r="N78" i="2" s="1"/>
  <c r="W77" i="2"/>
  <c r="T77" i="2"/>
  <c r="V77" i="2"/>
  <c r="J153" i="2" l="1"/>
  <c r="K153" i="2" s="1"/>
  <c r="X77" i="2"/>
  <c r="AD77" i="2" s="1"/>
  <c r="AE77" i="2" s="1"/>
  <c r="AI77" i="2" s="1"/>
  <c r="G225" i="2"/>
  <c r="AB224" i="2"/>
  <c r="C225" i="2"/>
  <c r="O226" i="2"/>
  <c r="Y226" i="2"/>
  <c r="A227" i="2"/>
  <c r="P78" i="2"/>
  <c r="H154" i="2" l="1"/>
  <c r="U153" i="2"/>
  <c r="F154" i="2"/>
  <c r="I154" i="2" s="1"/>
  <c r="AB225" i="2"/>
  <c r="G226" i="2"/>
  <c r="O227" i="2"/>
  <c r="Y227" i="2"/>
  <c r="A228" i="2"/>
  <c r="R78" i="2"/>
  <c r="Q78" i="2"/>
  <c r="C226" i="2"/>
  <c r="AC78" i="2"/>
  <c r="AA78" i="2"/>
  <c r="S78" i="2"/>
  <c r="AH226" i="2"/>
  <c r="J154" i="2" l="1"/>
  <c r="K154" i="2" s="1"/>
  <c r="H155" i="2"/>
  <c r="U154" i="2"/>
  <c r="F155" i="2"/>
  <c r="I155" i="2" s="1"/>
  <c r="AB226" i="2"/>
  <c r="G227" i="2"/>
  <c r="AH227" i="2"/>
  <c r="Y228" i="2"/>
  <c r="A229" i="2"/>
  <c r="O228" i="2"/>
  <c r="AH228" i="2"/>
  <c r="T78" i="2"/>
  <c r="Z78" i="2"/>
  <c r="AF78" i="2" s="1"/>
  <c r="N79" i="2" s="1"/>
  <c r="W78" i="2"/>
  <c r="V78" i="2"/>
  <c r="C227" i="2"/>
  <c r="J155" i="2" l="1"/>
  <c r="K155" i="2" s="1"/>
  <c r="AB227" i="2"/>
  <c r="G228" i="2"/>
  <c r="O229" i="2"/>
  <c r="Y229" i="2"/>
  <c r="A230" i="2"/>
  <c r="C228" i="2"/>
  <c r="P79" i="2"/>
  <c r="AC79" i="2" s="1"/>
  <c r="X78" i="2"/>
  <c r="AD78" i="2" s="1"/>
  <c r="AE78" i="2" s="1"/>
  <c r="AI78" i="2" s="1"/>
  <c r="U155" i="2" l="1"/>
  <c r="F156" i="2"/>
  <c r="I156" i="2" s="1"/>
  <c r="H156" i="2"/>
  <c r="AB228" i="2"/>
  <c r="G229" i="2"/>
  <c r="C229" i="2"/>
  <c r="S79" i="2"/>
  <c r="A231" i="2"/>
  <c r="Y230" i="2"/>
  <c r="O230" i="2"/>
  <c r="AH229" i="2"/>
  <c r="R79" i="2"/>
  <c r="Q79" i="2"/>
  <c r="AA79" i="2"/>
  <c r="J156" i="2" l="1"/>
  <c r="K156" i="2" s="1"/>
  <c r="U156" i="2"/>
  <c r="H157" i="2"/>
  <c r="F157" i="2"/>
  <c r="I157" i="2" s="1"/>
  <c r="AB229" i="2"/>
  <c r="G230" i="2"/>
  <c r="O231" i="2"/>
  <c r="Y231" i="2"/>
  <c r="A232" i="2"/>
  <c r="Z79" i="2"/>
  <c r="AF79" i="2" s="1"/>
  <c r="N80" i="2" s="1"/>
  <c r="W79" i="2"/>
  <c r="T79" i="2"/>
  <c r="V79" i="2"/>
  <c r="C230" i="2"/>
  <c r="AH230" i="2"/>
  <c r="AH231" i="2" s="1"/>
  <c r="J157" i="2" l="1"/>
  <c r="K157" i="2" s="1"/>
  <c r="X79" i="2"/>
  <c r="AD79" i="2" s="1"/>
  <c r="AE79" i="2" s="1"/>
  <c r="AI79" i="2" s="1"/>
  <c r="AB230" i="2"/>
  <c r="G231" i="2"/>
  <c r="P80" i="2"/>
  <c r="AC80" i="2" s="1"/>
  <c r="Y232" i="2"/>
  <c r="A233" i="2"/>
  <c r="O232" i="2"/>
  <c r="C231" i="2"/>
  <c r="AH232" i="2" s="1"/>
  <c r="H158" i="2" l="1"/>
  <c r="F158" i="2"/>
  <c r="I158" i="2" s="1"/>
  <c r="U157" i="2"/>
  <c r="AB231" i="2"/>
  <c r="G232" i="2"/>
  <c r="A234" i="2"/>
  <c r="O233" i="2"/>
  <c r="Y233" i="2"/>
  <c r="R80" i="2"/>
  <c r="Q80" i="2"/>
  <c r="AA80" i="2"/>
  <c r="S80" i="2"/>
  <c r="C232" i="2"/>
  <c r="J158" i="2" l="1"/>
  <c r="K158" i="2" s="1"/>
  <c r="F159" i="2"/>
  <c r="I159" i="2" s="1"/>
  <c r="H159" i="2"/>
  <c r="U158" i="2"/>
  <c r="AB232" i="2"/>
  <c r="G233" i="2"/>
  <c r="C233" i="2"/>
  <c r="Y234" i="2"/>
  <c r="A235" i="2"/>
  <c r="O234" i="2"/>
  <c r="T80" i="2"/>
  <c r="Z80" i="2"/>
  <c r="AF80" i="2" s="1"/>
  <c r="N81" i="2" s="1"/>
  <c r="W80" i="2"/>
  <c r="V80" i="2"/>
  <c r="AH233" i="2"/>
  <c r="J159" i="2" l="1"/>
  <c r="K159" i="2" s="1"/>
  <c r="H160" i="2"/>
  <c r="F160" i="2"/>
  <c r="I160" i="2" s="1"/>
  <c r="U159" i="2"/>
  <c r="AB233" i="2"/>
  <c r="G234" i="2"/>
  <c r="X80" i="2"/>
  <c r="AD80" i="2" s="1"/>
  <c r="AE80" i="2" s="1"/>
  <c r="AI80" i="2" s="1"/>
  <c r="AH234" i="2"/>
  <c r="O235" i="2"/>
  <c r="A236" i="2"/>
  <c r="Y235" i="2"/>
  <c r="C234" i="2"/>
  <c r="P81" i="2"/>
  <c r="AC81" i="2" s="1"/>
  <c r="J160" i="2" l="1"/>
  <c r="K160" i="2" s="1"/>
  <c r="F161" i="2"/>
  <c r="I161" i="2" s="1"/>
  <c r="U160" i="2"/>
  <c r="H161" i="2"/>
  <c r="AH235" i="2"/>
  <c r="AH236" i="2" s="1"/>
  <c r="AB234" i="2"/>
  <c r="G235" i="2"/>
  <c r="Y236" i="2"/>
  <c r="A237" i="2"/>
  <c r="O236" i="2"/>
  <c r="R81" i="2"/>
  <c r="Q81" i="2"/>
  <c r="AA81" i="2"/>
  <c r="S81" i="2"/>
  <c r="C235" i="2"/>
  <c r="J161" i="2" l="1"/>
  <c r="K161" i="2" s="1"/>
  <c r="AB235" i="2"/>
  <c r="G236" i="2"/>
  <c r="O237" i="2"/>
  <c r="A238" i="2"/>
  <c r="Y237" i="2"/>
  <c r="C236" i="2"/>
  <c r="Z81" i="2"/>
  <c r="AF81" i="2" s="1"/>
  <c r="N82" i="2" s="1"/>
  <c r="W81" i="2"/>
  <c r="T81" i="2"/>
  <c r="V81" i="2"/>
  <c r="H162" i="2" l="1"/>
  <c r="F162" i="2"/>
  <c r="I162" i="2" s="1"/>
  <c r="U161" i="2"/>
  <c r="AB236" i="2"/>
  <c r="G237" i="2"/>
  <c r="X81" i="2"/>
  <c r="AD81" i="2" s="1"/>
  <c r="AE81" i="2" s="1"/>
  <c r="AI81" i="2" s="1"/>
  <c r="O238" i="2"/>
  <c r="Y238" i="2"/>
  <c r="A239" i="2"/>
  <c r="C237" i="2"/>
  <c r="P82" i="2"/>
  <c r="AA82" i="2" s="1"/>
  <c r="AH237" i="2"/>
  <c r="J162" i="2" l="1"/>
  <c r="K162" i="2" s="1"/>
  <c r="AB237" i="2"/>
  <c r="G238" i="2"/>
  <c r="AC82" i="2"/>
  <c r="O239" i="2"/>
  <c r="Y239" i="2"/>
  <c r="A240" i="2"/>
  <c r="AH238" i="2"/>
  <c r="R82" i="2"/>
  <c r="Q82" i="2"/>
  <c r="C238" i="2"/>
  <c r="S82" i="2"/>
  <c r="F163" i="2" l="1"/>
  <c r="I163" i="2" s="1"/>
  <c r="H163" i="2"/>
  <c r="U162" i="2"/>
  <c r="G239" i="2"/>
  <c r="AB238" i="2"/>
  <c r="C239" i="2"/>
  <c r="AH239" i="2"/>
  <c r="AH240" i="2" s="1"/>
  <c r="Y240" i="2"/>
  <c r="A241" i="2"/>
  <c r="O240" i="2"/>
  <c r="T82" i="2"/>
  <c r="W82" i="2"/>
  <c r="Z82" i="2"/>
  <c r="AF82" i="2" s="1"/>
  <c r="N83" i="2" s="1"/>
  <c r="V82" i="2"/>
  <c r="J163" i="2" l="1"/>
  <c r="K163" i="2" s="1"/>
  <c r="U163" i="2"/>
  <c r="F164" i="2"/>
  <c r="I164" i="2" s="1"/>
  <c r="H164" i="2"/>
  <c r="J164" i="2" s="1"/>
  <c r="K164" i="2" s="1"/>
  <c r="X82" i="2"/>
  <c r="AD82" i="2" s="1"/>
  <c r="AE82" i="2" s="1"/>
  <c r="AI82" i="2" s="1"/>
  <c r="AB239" i="2"/>
  <c r="G240" i="2"/>
  <c r="A242" i="2"/>
  <c r="Y241" i="2"/>
  <c r="O241" i="2"/>
  <c r="P83" i="2"/>
  <c r="AA83" i="2" s="1"/>
  <c r="C240" i="2"/>
  <c r="AH241" i="2" s="1"/>
  <c r="H165" i="2" l="1"/>
  <c r="U164" i="2"/>
  <c r="F165" i="2"/>
  <c r="I165" i="2" s="1"/>
  <c r="AB240" i="2"/>
  <c r="G241" i="2"/>
  <c r="AC83" i="2"/>
  <c r="C241" i="2"/>
  <c r="Y242" i="2"/>
  <c r="A243" i="2"/>
  <c r="O242" i="2"/>
  <c r="Q83" i="2"/>
  <c r="R83" i="2"/>
  <c r="S83" i="2"/>
  <c r="J165" i="2" l="1"/>
  <c r="K165" i="2" s="1"/>
  <c r="AB241" i="2"/>
  <c r="G242" i="2"/>
  <c r="C242" i="2"/>
  <c r="AH242" i="2"/>
  <c r="AH243" i="2" s="1"/>
  <c r="Z83" i="2"/>
  <c r="AF83" i="2" s="1"/>
  <c r="N84" i="2" s="1"/>
  <c r="W83" i="2"/>
  <c r="T83" i="2"/>
  <c r="V83" i="2"/>
  <c r="Y243" i="2"/>
  <c r="A244" i="2"/>
  <c r="O243" i="2"/>
  <c r="H166" i="2" l="1"/>
  <c r="F166" i="2"/>
  <c r="I166" i="2" s="1"/>
  <c r="U165" i="2"/>
  <c r="X83" i="2"/>
  <c r="AD83" i="2" s="1"/>
  <c r="AE83" i="2" s="1"/>
  <c r="AI83" i="2" s="1"/>
  <c r="AB242" i="2"/>
  <c r="G243" i="2"/>
  <c r="P84" i="2"/>
  <c r="AA84" i="2" s="1"/>
  <c r="Y244" i="2"/>
  <c r="A245" i="2"/>
  <c r="O244" i="2"/>
  <c r="C243" i="2"/>
  <c r="AH244" i="2" s="1"/>
  <c r="J166" i="2" l="1"/>
  <c r="K166" i="2" s="1"/>
  <c r="AB243" i="2"/>
  <c r="G244" i="2"/>
  <c r="AC84" i="2"/>
  <c r="R84" i="2"/>
  <c r="Q84" i="2"/>
  <c r="C244" i="2"/>
  <c r="S84" i="2"/>
  <c r="Y245" i="2"/>
  <c r="A246" i="2"/>
  <c r="O245" i="2"/>
  <c r="U166" i="2" l="1"/>
  <c r="H167" i="2"/>
  <c r="F167" i="2"/>
  <c r="I167" i="2" s="1"/>
  <c r="AB244" i="2"/>
  <c r="G245" i="2"/>
  <c r="C245" i="2"/>
  <c r="AH245" i="2"/>
  <c r="AH246" i="2" s="1"/>
  <c r="Y246" i="2"/>
  <c r="A247" i="2"/>
  <c r="O246" i="2"/>
  <c r="T84" i="2"/>
  <c r="W84" i="2"/>
  <c r="Z84" i="2"/>
  <c r="AF84" i="2" s="1"/>
  <c r="N85" i="2" s="1"/>
  <c r="V84" i="2"/>
  <c r="J167" i="2" l="1"/>
  <c r="K167" i="2" s="1"/>
  <c r="AB245" i="2"/>
  <c r="G246" i="2"/>
  <c r="X84" i="2"/>
  <c r="AD84" i="2" s="1"/>
  <c r="AE84" i="2" s="1"/>
  <c r="AI84" i="2" s="1"/>
  <c r="A248" i="2"/>
  <c r="O247" i="2"/>
  <c r="Y247" i="2"/>
  <c r="P85" i="2"/>
  <c r="AC85" i="2" s="1"/>
  <c r="C246" i="2"/>
  <c r="F168" i="2" l="1"/>
  <c r="I168" i="2" s="1"/>
  <c r="H168" i="2"/>
  <c r="J168" i="2" s="1"/>
  <c r="K168" i="2" s="1"/>
  <c r="U167" i="2"/>
  <c r="AB246" i="2"/>
  <c r="G247" i="2"/>
  <c r="C247" i="2"/>
  <c r="Q85" i="2"/>
  <c r="R85" i="2"/>
  <c r="S85" i="2"/>
  <c r="AA85" i="2"/>
  <c r="AH247" i="2"/>
  <c r="AH248" i="2" s="1"/>
  <c r="Y248" i="2"/>
  <c r="O248" i="2"/>
  <c r="A249" i="2"/>
  <c r="H169" i="2" l="1"/>
  <c r="U168" i="2"/>
  <c r="F169" i="2"/>
  <c r="I169" i="2" s="1"/>
  <c r="G248" i="2"/>
  <c r="AB247" i="2"/>
  <c r="O249" i="2"/>
  <c r="A250" i="2"/>
  <c r="Y249" i="2"/>
  <c r="Z85" i="2"/>
  <c r="AF85" i="2" s="1"/>
  <c r="N86" i="2" s="1"/>
  <c r="W85" i="2"/>
  <c r="T85" i="2"/>
  <c r="V85" i="2"/>
  <c r="C248" i="2"/>
  <c r="AH249" i="2" s="1"/>
  <c r="J169" i="2" l="1"/>
  <c r="K169" i="2" s="1"/>
  <c r="AB248" i="2"/>
  <c r="G249" i="2"/>
  <c r="C249" i="2"/>
  <c r="A251" i="2"/>
  <c r="Y250" i="2"/>
  <c r="O250" i="2"/>
  <c r="P86" i="2"/>
  <c r="S86" i="2" s="1"/>
  <c r="X85" i="2"/>
  <c r="AD85" i="2" s="1"/>
  <c r="AE85" i="2" s="1"/>
  <c r="AI85" i="2" s="1"/>
  <c r="AH250" i="2"/>
  <c r="H170" i="2" l="1"/>
  <c r="U169" i="2"/>
  <c r="F170" i="2"/>
  <c r="I170" i="2" s="1"/>
  <c r="AB249" i="2"/>
  <c r="G250" i="2"/>
  <c r="AC86" i="2"/>
  <c r="T86" i="2"/>
  <c r="W86" i="2"/>
  <c r="Z86" i="2"/>
  <c r="V86" i="2"/>
  <c r="O251" i="2"/>
  <c r="Y251" i="2"/>
  <c r="A252" i="2"/>
  <c r="C250" i="2"/>
  <c r="AH251" i="2" s="1"/>
  <c r="R86" i="2"/>
  <c r="Q86" i="2"/>
  <c r="AA86" i="2"/>
  <c r="J170" i="2" l="1"/>
  <c r="K170" i="2" s="1"/>
  <c r="X86" i="2"/>
  <c r="AD86" i="2" s="1"/>
  <c r="AE86" i="2" s="1"/>
  <c r="AI86" i="2" s="1"/>
  <c r="AB250" i="2"/>
  <c r="G251" i="2"/>
  <c r="AF86" i="2"/>
  <c r="N87" i="2" s="1"/>
  <c r="O252" i="2"/>
  <c r="Y252" i="2"/>
  <c r="A253" i="2"/>
  <c r="C251" i="2"/>
  <c r="AH252" i="2" s="1"/>
  <c r="H171" i="2" l="1"/>
  <c r="U170" i="2"/>
  <c r="F171" i="2"/>
  <c r="I171" i="2" s="1"/>
  <c r="AB251" i="2"/>
  <c r="G252" i="2"/>
  <c r="Y253" i="2"/>
  <c r="O253" i="2"/>
  <c r="A254" i="2"/>
  <c r="P87" i="2"/>
  <c r="AC87" i="2" s="1"/>
  <c r="C252" i="2"/>
  <c r="AH253" i="2" s="1"/>
  <c r="J171" i="2" l="1"/>
  <c r="K171" i="2" s="1"/>
  <c r="AB252" i="2"/>
  <c r="G253" i="2"/>
  <c r="AA87" i="2"/>
  <c r="O254" i="2"/>
  <c r="Y254" i="2"/>
  <c r="A255" i="2"/>
  <c r="C253" i="2"/>
  <c r="Q87" i="2"/>
  <c r="R87" i="2"/>
  <c r="S87" i="2"/>
  <c r="F172" i="2" l="1"/>
  <c r="I172" i="2" s="1"/>
  <c r="H172" i="2"/>
  <c r="U171" i="2"/>
  <c r="AB253" i="2"/>
  <c r="G254" i="2"/>
  <c r="C254" i="2"/>
  <c r="W87" i="2"/>
  <c r="T87" i="2"/>
  <c r="Z87" i="2"/>
  <c r="AF87" i="2" s="1"/>
  <c r="N88" i="2" s="1"/>
  <c r="V87" i="2"/>
  <c r="A256" i="2"/>
  <c r="O255" i="2"/>
  <c r="Y255" i="2"/>
  <c r="AH254" i="2"/>
  <c r="AH255" i="2" s="1"/>
  <c r="J172" i="2" l="1"/>
  <c r="K172" i="2" s="1"/>
  <c r="F173" i="2"/>
  <c r="I173" i="2" s="1"/>
  <c r="U172" i="2"/>
  <c r="H173" i="2"/>
  <c r="X87" i="2"/>
  <c r="AD87" i="2" s="1"/>
  <c r="AE87" i="2" s="1"/>
  <c r="AI87" i="2" s="1"/>
  <c r="AB254" i="2"/>
  <c r="G255" i="2"/>
  <c r="P88" i="2"/>
  <c r="S88" i="2" s="1"/>
  <c r="C255" i="2"/>
  <c r="AH256" i="2" s="1"/>
  <c r="O256" i="2"/>
  <c r="Y256" i="2"/>
  <c r="A257" i="2"/>
  <c r="J173" i="2" l="1"/>
  <c r="K173" i="2" s="1"/>
  <c r="H174" i="2"/>
  <c r="U173" i="2"/>
  <c r="F174" i="2"/>
  <c r="I174" i="2" s="1"/>
  <c r="AB255" i="2"/>
  <c r="G256" i="2"/>
  <c r="Z88" i="2"/>
  <c r="W88" i="2"/>
  <c r="T88" i="2"/>
  <c r="V88" i="2"/>
  <c r="Q88" i="2"/>
  <c r="R88" i="2"/>
  <c r="C256" i="2"/>
  <c r="AC88" i="2"/>
  <c r="A258" i="2"/>
  <c r="O257" i="2"/>
  <c r="Y257" i="2"/>
  <c r="AA88" i="2"/>
  <c r="J174" i="2" l="1"/>
  <c r="K174" i="2" s="1"/>
  <c r="X88" i="2"/>
  <c r="AD88" i="2" s="1"/>
  <c r="AE88" i="2" s="1"/>
  <c r="AI88" i="2" s="1"/>
  <c r="AB256" i="2"/>
  <c r="G257" i="2"/>
  <c r="O258" i="2"/>
  <c r="Y258" i="2"/>
  <c r="A259" i="2"/>
  <c r="AF88" i="2"/>
  <c r="N89" i="2" s="1"/>
  <c r="C257" i="2"/>
  <c r="AH257" i="2"/>
  <c r="F175" i="2" l="1"/>
  <c r="I175" i="2" s="1"/>
  <c r="U174" i="2"/>
  <c r="H175" i="2"/>
  <c r="J175" i="2" s="1"/>
  <c r="K175" i="2" s="1"/>
  <c r="AB257" i="2"/>
  <c r="G258" i="2"/>
  <c r="P89" i="2"/>
  <c r="A260" i="2"/>
  <c r="O259" i="2"/>
  <c r="Y259" i="2"/>
  <c r="C258" i="2"/>
  <c r="AH258" i="2"/>
  <c r="F176" i="2" l="1"/>
  <c r="I176" i="2" s="1"/>
  <c r="H176" i="2"/>
  <c r="J176" i="2" s="1"/>
  <c r="K176" i="2" s="1"/>
  <c r="U175" i="2"/>
  <c r="AB258" i="2"/>
  <c r="G259" i="2"/>
  <c r="R89" i="2"/>
  <c r="Q89" i="2"/>
  <c r="C259" i="2"/>
  <c r="AH259" i="2"/>
  <c r="AH260" i="2" s="1"/>
  <c r="S89" i="2"/>
  <c r="O260" i="2"/>
  <c r="Y260" i="2"/>
  <c r="A261" i="2"/>
  <c r="AC89" i="2"/>
  <c r="AA89" i="2"/>
  <c r="H177" i="2" l="1"/>
  <c r="U176" i="2"/>
  <c r="F177" i="2"/>
  <c r="I177" i="2" s="1"/>
  <c r="AB259" i="2"/>
  <c r="G260" i="2"/>
  <c r="C260" i="2"/>
  <c r="W89" i="2"/>
  <c r="Z89" i="2"/>
  <c r="AF89" i="2" s="1"/>
  <c r="N90" i="2" s="1"/>
  <c r="T89" i="2"/>
  <c r="V89" i="2"/>
  <c r="AH261" i="2"/>
  <c r="Y261" i="2"/>
  <c r="A262" i="2"/>
  <c r="O261" i="2"/>
  <c r="J177" i="2" l="1"/>
  <c r="K177" i="2" s="1"/>
  <c r="X89" i="2"/>
  <c r="AD89" i="2" s="1"/>
  <c r="AE89" i="2" s="1"/>
  <c r="AI89" i="2" s="1"/>
  <c r="AB260" i="2"/>
  <c r="G261" i="2"/>
  <c r="O262" i="2"/>
  <c r="Y262" i="2"/>
  <c r="A263" i="2"/>
  <c r="P90" i="2"/>
  <c r="AC90" i="2" s="1"/>
  <c r="C261" i="2"/>
  <c r="U177" i="2" l="1"/>
  <c r="H178" i="2"/>
  <c r="F178" i="2"/>
  <c r="I178" i="2" s="1"/>
  <c r="AB261" i="2"/>
  <c r="G262" i="2"/>
  <c r="A264" i="2"/>
  <c r="O263" i="2"/>
  <c r="Y263" i="2"/>
  <c r="C262" i="2"/>
  <c r="AH262" i="2"/>
  <c r="AH263" i="2" s="1"/>
  <c r="R90" i="2"/>
  <c r="Q90" i="2"/>
  <c r="AA90" i="2"/>
  <c r="S90" i="2"/>
  <c r="J178" i="2" l="1"/>
  <c r="K178" i="2" s="1"/>
  <c r="AB262" i="2"/>
  <c r="G263" i="2"/>
  <c r="T90" i="2"/>
  <c r="Z90" i="2"/>
  <c r="AF90" i="2" s="1"/>
  <c r="N91" i="2" s="1"/>
  <c r="W90" i="2"/>
  <c r="V90" i="2"/>
  <c r="O264" i="2"/>
  <c r="Y264" i="2"/>
  <c r="A265" i="2"/>
  <c r="C263" i="2"/>
  <c r="AH264" i="2" s="1"/>
  <c r="X90" i="2" l="1"/>
  <c r="H179" i="2"/>
  <c r="U178" i="2"/>
  <c r="F179" i="2"/>
  <c r="I179" i="2" s="1"/>
  <c r="AB263" i="2"/>
  <c r="G264" i="2"/>
  <c r="O265" i="2"/>
  <c r="A266" i="2"/>
  <c r="Y265" i="2"/>
  <c r="AD90" i="2"/>
  <c r="AE90" i="2" s="1"/>
  <c r="AI90" i="2" s="1"/>
  <c r="C264" i="2"/>
  <c r="P91" i="2"/>
  <c r="S91" i="2" s="1"/>
  <c r="J179" i="2" l="1"/>
  <c r="K179" i="2" s="1"/>
  <c r="AB264" i="2"/>
  <c r="G265" i="2"/>
  <c r="AC91" i="2"/>
  <c r="Z91" i="2"/>
  <c r="W91" i="2"/>
  <c r="T91" i="2"/>
  <c r="V91" i="2"/>
  <c r="C265" i="2"/>
  <c r="O266" i="2"/>
  <c r="Y266" i="2"/>
  <c r="A267" i="2"/>
  <c r="Q91" i="2"/>
  <c r="R91" i="2"/>
  <c r="AH265" i="2"/>
  <c r="AA91" i="2"/>
  <c r="H180" i="2" l="1"/>
  <c r="F180" i="2"/>
  <c r="I180" i="2" s="1"/>
  <c r="U179" i="2"/>
  <c r="X91" i="2"/>
  <c r="AD91" i="2" s="1"/>
  <c r="AE91" i="2" s="1"/>
  <c r="AI91" i="2" s="1"/>
  <c r="AB265" i="2"/>
  <c r="G266" i="2"/>
  <c r="AH266" i="2"/>
  <c r="C266" i="2"/>
  <c r="AH267" i="2" s="1"/>
  <c r="A268" i="2"/>
  <c r="Y267" i="2"/>
  <c r="O267" i="2"/>
  <c r="AF91" i="2"/>
  <c r="N92" i="2" s="1"/>
  <c r="J180" i="2" l="1"/>
  <c r="K180" i="2" s="1"/>
  <c r="AB266" i="2"/>
  <c r="G267" i="2"/>
  <c r="A269" i="2"/>
  <c r="O268" i="2"/>
  <c r="Y268" i="2"/>
  <c r="C267" i="2"/>
  <c r="P92" i="2"/>
  <c r="U180" i="2" l="1"/>
  <c r="H181" i="2"/>
  <c r="F181" i="2"/>
  <c r="I181" i="2" s="1"/>
  <c r="AB267" i="2"/>
  <c r="G268" i="2"/>
  <c r="R92" i="2"/>
  <c r="Q92" i="2"/>
  <c r="S92" i="2"/>
  <c r="C268" i="2"/>
  <c r="AC92" i="2"/>
  <c r="A270" i="2"/>
  <c r="Y269" i="2"/>
  <c r="O269" i="2"/>
  <c r="AA92" i="2"/>
  <c r="AH268" i="2"/>
  <c r="J181" i="2" l="1"/>
  <c r="K181" i="2" s="1"/>
  <c r="AB268" i="2"/>
  <c r="G269" i="2"/>
  <c r="AH269" i="2"/>
  <c r="AH270" i="2" s="1"/>
  <c r="Z92" i="2"/>
  <c r="AF92" i="2" s="1"/>
  <c r="N93" i="2" s="1"/>
  <c r="W92" i="2"/>
  <c r="T92" i="2"/>
  <c r="V92" i="2"/>
  <c r="O270" i="2"/>
  <c r="Y270" i="2"/>
  <c r="A271" i="2"/>
  <c r="C269" i="2"/>
  <c r="H182" i="2" l="1"/>
  <c r="F182" i="2"/>
  <c r="I182" i="2" s="1"/>
  <c r="U181" i="2"/>
  <c r="X92" i="2"/>
  <c r="AD92" i="2" s="1"/>
  <c r="AE92" i="2" s="1"/>
  <c r="AI92" i="2" s="1"/>
  <c r="AB269" i="2"/>
  <c r="G270" i="2"/>
  <c r="A272" i="2"/>
  <c r="Y271" i="2"/>
  <c r="O271" i="2"/>
  <c r="P93" i="2"/>
  <c r="S93" i="2" s="1"/>
  <c r="C270" i="2"/>
  <c r="AH271" i="2"/>
  <c r="J182" i="2" l="1"/>
  <c r="K182" i="2" s="1"/>
  <c r="AB270" i="2"/>
  <c r="G271" i="2"/>
  <c r="AC93" i="2"/>
  <c r="Y272" i="2"/>
  <c r="O272" i="2"/>
  <c r="A273" i="2"/>
  <c r="C271" i="2"/>
  <c r="AH272" i="2" s="1"/>
  <c r="W93" i="2"/>
  <c r="T93" i="2"/>
  <c r="Z93" i="2"/>
  <c r="V93" i="2"/>
  <c r="Q93" i="2"/>
  <c r="R93" i="2"/>
  <c r="AA93" i="2"/>
  <c r="H183" i="2" l="1"/>
  <c r="U182" i="2"/>
  <c r="F183" i="2"/>
  <c r="I183" i="2" s="1"/>
  <c r="AB271" i="2"/>
  <c r="G272" i="2"/>
  <c r="X93" i="2"/>
  <c r="AD93" i="2" s="1"/>
  <c r="AE93" i="2" s="1"/>
  <c r="AI93" i="2" s="1"/>
  <c r="A274" i="2"/>
  <c r="Y273" i="2"/>
  <c r="O273" i="2"/>
  <c r="C272" i="2"/>
  <c r="AF93" i="2"/>
  <c r="N94" i="2" s="1"/>
  <c r="J183" i="2" l="1"/>
  <c r="K183" i="2" s="1"/>
  <c r="AB272" i="2"/>
  <c r="G273" i="2"/>
  <c r="C273" i="2"/>
  <c r="O274" i="2"/>
  <c r="Y274" i="2"/>
  <c r="A275" i="2"/>
  <c r="P94" i="2"/>
  <c r="AC94" i="2" s="1"/>
  <c r="AH273" i="2"/>
  <c r="AH274" i="2" s="1"/>
  <c r="U183" i="2" l="1"/>
  <c r="F184" i="2"/>
  <c r="I184" i="2" s="1"/>
  <c r="H184" i="2"/>
  <c r="AB273" i="2"/>
  <c r="G274" i="2"/>
  <c r="A276" i="2"/>
  <c r="Y275" i="2"/>
  <c r="O275" i="2"/>
  <c r="R94" i="2"/>
  <c r="Q94" i="2"/>
  <c r="AA94" i="2"/>
  <c r="S94" i="2"/>
  <c r="C274" i="2"/>
  <c r="AH275" i="2" s="1"/>
  <c r="J184" i="2" l="1"/>
  <c r="K184" i="2" s="1"/>
  <c r="H185" i="2"/>
  <c r="F185" i="2"/>
  <c r="I185" i="2" s="1"/>
  <c r="U184" i="2"/>
  <c r="AB274" i="2"/>
  <c r="G275" i="2"/>
  <c r="C275" i="2"/>
  <c r="O276" i="2"/>
  <c r="A277" i="2"/>
  <c r="Y276" i="2"/>
  <c r="T94" i="2"/>
  <c r="Z94" i="2"/>
  <c r="AF94" i="2" s="1"/>
  <c r="N95" i="2" s="1"/>
  <c r="W94" i="2"/>
  <c r="V94" i="2"/>
  <c r="J185" i="2" l="1"/>
  <c r="K185" i="2" s="1"/>
  <c r="X94" i="2"/>
  <c r="AD94" i="2" s="1"/>
  <c r="AE94" i="2" s="1"/>
  <c r="AI94" i="2" s="1"/>
  <c r="AB275" i="2"/>
  <c r="G276" i="2"/>
  <c r="C276" i="2"/>
  <c r="A278" i="2"/>
  <c r="Y277" i="2"/>
  <c r="O277" i="2"/>
  <c r="P95" i="2"/>
  <c r="AH276" i="2"/>
  <c r="AH277" i="2" s="1"/>
  <c r="U185" i="2" l="1"/>
  <c r="F186" i="2"/>
  <c r="I186" i="2" s="1"/>
  <c r="H186" i="2"/>
  <c r="AB276" i="2"/>
  <c r="G277" i="2"/>
  <c r="A279" i="2"/>
  <c r="O278" i="2"/>
  <c r="Y278" i="2"/>
  <c r="AH278" i="2"/>
  <c r="Q95" i="2"/>
  <c r="R95" i="2"/>
  <c r="AC95" i="2"/>
  <c r="S95" i="2"/>
  <c r="AA95" i="2"/>
  <c r="C277" i="2"/>
  <c r="J186" i="2" l="1"/>
  <c r="K186" i="2" s="1"/>
  <c r="H187" i="2"/>
  <c r="U186" i="2"/>
  <c r="F187" i="2"/>
  <c r="I187" i="2" s="1"/>
  <c r="AB277" i="2"/>
  <c r="G278" i="2"/>
  <c r="Y279" i="2"/>
  <c r="O279" i="2"/>
  <c r="A280" i="2"/>
  <c r="C278" i="2"/>
  <c r="W95" i="2"/>
  <c r="Z95" i="2"/>
  <c r="AF95" i="2" s="1"/>
  <c r="N96" i="2" s="1"/>
  <c r="T95" i="2"/>
  <c r="V95" i="2"/>
  <c r="J187" i="2" l="1"/>
  <c r="K187" i="2" s="1"/>
  <c r="AB278" i="2"/>
  <c r="G279" i="2"/>
  <c r="X95" i="2"/>
  <c r="AD95" i="2" s="1"/>
  <c r="AE95" i="2" s="1"/>
  <c r="AI95" i="2" s="1"/>
  <c r="C279" i="2"/>
  <c r="O280" i="2"/>
  <c r="Y280" i="2"/>
  <c r="A281" i="2"/>
  <c r="P96" i="2"/>
  <c r="AC96" i="2" s="1"/>
  <c r="AH279" i="2"/>
  <c r="AH280" i="2" s="1"/>
  <c r="H188" i="2" l="1"/>
  <c r="U187" i="2"/>
  <c r="F188" i="2"/>
  <c r="I188" i="2" s="1"/>
  <c r="AB279" i="2"/>
  <c r="G280" i="2"/>
  <c r="A282" i="2"/>
  <c r="Y281" i="2"/>
  <c r="O281" i="2"/>
  <c r="Q96" i="2"/>
  <c r="R96" i="2"/>
  <c r="C280" i="2"/>
  <c r="S96" i="2"/>
  <c r="AA96" i="2"/>
  <c r="J188" i="2" l="1"/>
  <c r="K188" i="2" s="1"/>
  <c r="AB280" i="2"/>
  <c r="G281" i="2"/>
  <c r="C281" i="2"/>
  <c r="AH281" i="2"/>
  <c r="AH282" i="2" s="1"/>
  <c r="Z96" i="2"/>
  <c r="AF96" i="2" s="1"/>
  <c r="N97" i="2" s="1"/>
  <c r="W96" i="2"/>
  <c r="T96" i="2"/>
  <c r="V96" i="2"/>
  <c r="Y282" i="2"/>
  <c r="A283" i="2"/>
  <c r="O282" i="2"/>
  <c r="H189" i="2" l="1"/>
  <c r="U188" i="2"/>
  <c r="F189" i="2"/>
  <c r="I189" i="2" s="1"/>
  <c r="X96" i="2"/>
  <c r="AD96" i="2" s="1"/>
  <c r="AE96" i="2" s="1"/>
  <c r="AI96" i="2" s="1"/>
  <c r="AB281" i="2"/>
  <c r="G282" i="2"/>
  <c r="P97" i="2"/>
  <c r="AC97" i="2" s="1"/>
  <c r="C282" i="2"/>
  <c r="AH283" i="2" s="1"/>
  <c r="O283" i="2"/>
  <c r="A284" i="2"/>
  <c r="Y283" i="2"/>
  <c r="J189" i="2" l="1"/>
  <c r="K189" i="2" s="1"/>
  <c r="AB282" i="2"/>
  <c r="G283" i="2"/>
  <c r="R97" i="2"/>
  <c r="Q97" i="2"/>
  <c r="Y284" i="2"/>
  <c r="A285" i="2"/>
  <c r="O284" i="2"/>
  <c r="AA97" i="2"/>
  <c r="C283" i="2"/>
  <c r="S97" i="2"/>
  <c r="H190" i="2" l="1"/>
  <c r="F190" i="2"/>
  <c r="I190" i="2" s="1"/>
  <c r="U189" i="2"/>
  <c r="AB283" i="2"/>
  <c r="G284" i="2"/>
  <c r="C284" i="2"/>
  <c r="A286" i="2"/>
  <c r="Y285" i="2"/>
  <c r="O285" i="2"/>
  <c r="T97" i="2"/>
  <c r="Z97" i="2"/>
  <c r="AF97" i="2" s="1"/>
  <c r="N98" i="2" s="1"/>
  <c r="W97" i="2"/>
  <c r="V97" i="2"/>
  <c r="AH284" i="2"/>
  <c r="AH285" i="2" s="1"/>
  <c r="J190" i="2" l="1"/>
  <c r="K190" i="2" s="1"/>
  <c r="AB284" i="2"/>
  <c r="G285" i="2"/>
  <c r="X97" i="2"/>
  <c r="AD97" i="2" s="1"/>
  <c r="AE97" i="2" s="1"/>
  <c r="AI97" i="2" s="1"/>
  <c r="O286" i="2"/>
  <c r="Y286" i="2"/>
  <c r="A287" i="2"/>
  <c r="P98" i="2"/>
  <c r="AC98" i="2" s="1"/>
  <c r="C285" i="2"/>
  <c r="U190" i="2" l="1"/>
  <c r="F191" i="2"/>
  <c r="I191" i="2" s="1"/>
  <c r="H191" i="2"/>
  <c r="AB285" i="2"/>
  <c r="G286" i="2"/>
  <c r="O287" i="2"/>
  <c r="A288" i="2"/>
  <c r="Y287" i="2"/>
  <c r="R98" i="2"/>
  <c r="Q98" i="2"/>
  <c r="C286" i="2"/>
  <c r="AH286" i="2"/>
  <c r="S98" i="2"/>
  <c r="AA98" i="2"/>
  <c r="J191" i="2" l="1"/>
  <c r="K191" i="2" s="1"/>
  <c r="H192" i="2"/>
  <c r="U191" i="2"/>
  <c r="F192" i="2"/>
  <c r="I192" i="2" s="1"/>
  <c r="G287" i="2"/>
  <c r="AB286" i="2"/>
  <c r="AH287" i="2"/>
  <c r="Y288" i="2"/>
  <c r="A289" i="2"/>
  <c r="O288" i="2"/>
  <c r="AH288" i="2"/>
  <c r="W98" i="2"/>
  <c r="Z98" i="2"/>
  <c r="AF98" i="2" s="1"/>
  <c r="N99" i="2" s="1"/>
  <c r="T98" i="2"/>
  <c r="V98" i="2"/>
  <c r="C287" i="2"/>
  <c r="J192" i="2" l="1"/>
  <c r="K192" i="2" s="1"/>
  <c r="AB287" i="2"/>
  <c r="G288" i="2"/>
  <c r="A290" i="2"/>
  <c r="O289" i="2"/>
  <c r="Y289" i="2"/>
  <c r="C288" i="2"/>
  <c r="P99" i="2"/>
  <c r="AA99" i="2" s="1"/>
  <c r="X98" i="2"/>
  <c r="AD98" i="2" s="1"/>
  <c r="AE98" i="2" s="1"/>
  <c r="AI98" i="2" s="1"/>
  <c r="U192" i="2" l="1"/>
  <c r="F193" i="2"/>
  <c r="I193" i="2" s="1"/>
  <c r="H193" i="2"/>
  <c r="AC99" i="2"/>
  <c r="AB288" i="2"/>
  <c r="G289" i="2"/>
  <c r="S99" i="2"/>
  <c r="T99" i="2" s="1"/>
  <c r="C289" i="2"/>
  <c r="AH289" i="2"/>
  <c r="O290" i="2"/>
  <c r="A291" i="2"/>
  <c r="Y290" i="2"/>
  <c r="R99" i="2"/>
  <c r="Q99" i="2"/>
  <c r="J193" i="2" l="1"/>
  <c r="K193" i="2" s="1"/>
  <c r="H194" i="2"/>
  <c r="F194" i="2"/>
  <c r="I194" i="2" s="1"/>
  <c r="U193" i="2"/>
  <c r="W99" i="2"/>
  <c r="Z99" i="2"/>
  <c r="AF99" i="2" s="1"/>
  <c r="N100" i="2" s="1"/>
  <c r="P100" i="2" s="1"/>
  <c r="S100" i="2" s="1"/>
  <c r="V99" i="2"/>
  <c r="AB289" i="2"/>
  <c r="G290" i="2"/>
  <c r="C290" i="2"/>
  <c r="O291" i="2"/>
  <c r="Y291" i="2"/>
  <c r="A292" i="2"/>
  <c r="AH290" i="2"/>
  <c r="AH291" i="2" s="1"/>
  <c r="X99" i="2" l="1"/>
  <c r="J194" i="2"/>
  <c r="K194" i="2" s="1"/>
  <c r="AD99" i="2"/>
  <c r="AE99" i="2" s="1"/>
  <c r="AI99" i="2" s="1"/>
  <c r="AB290" i="2"/>
  <c r="G291" i="2"/>
  <c r="Z100" i="2"/>
  <c r="W100" i="2"/>
  <c r="T100" i="2"/>
  <c r="V100" i="2"/>
  <c r="AC100" i="2"/>
  <c r="C291" i="2"/>
  <c r="AA100" i="2"/>
  <c r="Y292" i="2"/>
  <c r="O292" i="2"/>
  <c r="A293" i="2"/>
  <c r="R100" i="2"/>
  <c r="Q100" i="2"/>
  <c r="H195" i="2" l="1"/>
  <c r="U194" i="2"/>
  <c r="F195" i="2"/>
  <c r="I195" i="2" s="1"/>
  <c r="X100" i="2"/>
  <c r="AD100" i="2" s="1"/>
  <c r="AE100" i="2" s="1"/>
  <c r="AI100" i="2" s="1"/>
  <c r="AB291" i="2"/>
  <c r="G292" i="2"/>
  <c r="C292" i="2"/>
  <c r="Y293" i="2"/>
  <c r="A294" i="2"/>
  <c r="O293" i="2"/>
  <c r="AH292" i="2"/>
  <c r="AH293" i="2" s="1"/>
  <c r="AF100" i="2"/>
  <c r="N101" i="2" s="1"/>
  <c r="J195" i="2" l="1"/>
  <c r="K195" i="2" s="1"/>
  <c r="AB292" i="2"/>
  <c r="G293" i="2"/>
  <c r="O294" i="2"/>
  <c r="A295" i="2"/>
  <c r="Y294" i="2"/>
  <c r="C293" i="2"/>
  <c r="P101" i="2"/>
  <c r="U195" i="2" l="1"/>
  <c r="H196" i="2"/>
  <c r="F196" i="2"/>
  <c r="I196" i="2" s="1"/>
  <c r="AB293" i="2"/>
  <c r="G294" i="2"/>
  <c r="C294" i="2"/>
  <c r="A296" i="2"/>
  <c r="Y295" i="2"/>
  <c r="O295" i="2"/>
  <c r="AH294" i="2"/>
  <c r="AH295" i="2" s="1"/>
  <c r="R101" i="2"/>
  <c r="Q101" i="2"/>
  <c r="AC101" i="2"/>
  <c r="AA101" i="2"/>
  <c r="S101" i="2"/>
  <c r="J196" i="2" l="1"/>
  <c r="K196" i="2" s="1"/>
  <c r="H197" i="2"/>
  <c r="U196" i="2"/>
  <c r="F197" i="2"/>
  <c r="I197" i="2" s="1"/>
  <c r="AB294" i="2"/>
  <c r="G295" i="2"/>
  <c r="C295" i="2"/>
  <c r="A297" i="2"/>
  <c r="Y296" i="2"/>
  <c r="O296" i="2"/>
  <c r="T101" i="2"/>
  <c r="Z101" i="2"/>
  <c r="AF101" i="2" s="1"/>
  <c r="N102" i="2" s="1"/>
  <c r="W101" i="2"/>
  <c r="V101" i="2"/>
  <c r="J197" i="2" l="1"/>
  <c r="K197" i="2" s="1"/>
  <c r="AB295" i="2"/>
  <c r="G296" i="2"/>
  <c r="X101" i="2"/>
  <c r="AD101" i="2" s="1"/>
  <c r="AE101" i="2" s="1"/>
  <c r="AI101" i="2" s="1"/>
  <c r="C296" i="2"/>
  <c r="AH296" i="2"/>
  <c r="AH297" i="2" s="1"/>
  <c r="O297" i="2"/>
  <c r="Y297" i="2"/>
  <c r="A298" i="2"/>
  <c r="P102" i="2"/>
  <c r="AC102" i="2" s="1"/>
  <c r="H198" i="2" l="1"/>
  <c r="F198" i="2"/>
  <c r="I198" i="2" s="1"/>
  <c r="U197" i="2"/>
  <c r="AB296" i="2"/>
  <c r="G297" i="2"/>
  <c r="A299" i="2"/>
  <c r="Y298" i="2"/>
  <c r="O298" i="2"/>
  <c r="Q102" i="2"/>
  <c r="R102" i="2"/>
  <c r="S102" i="2"/>
  <c r="C297" i="2"/>
  <c r="AH298" i="2" s="1"/>
  <c r="AA102" i="2"/>
  <c r="J198" i="2" l="1"/>
  <c r="K198" i="2" s="1"/>
  <c r="F199" i="2" s="1"/>
  <c r="I199" i="2" s="1"/>
  <c r="AB297" i="2"/>
  <c r="G298" i="2"/>
  <c r="A300" i="2"/>
  <c r="Y299" i="2"/>
  <c r="O299" i="2"/>
  <c r="C298" i="2"/>
  <c r="AH299" i="2" s="1"/>
  <c r="W102" i="2"/>
  <c r="Z102" i="2"/>
  <c r="AF102" i="2" s="1"/>
  <c r="N103" i="2" s="1"/>
  <c r="T102" i="2"/>
  <c r="V102" i="2"/>
  <c r="H199" i="2" l="1"/>
  <c r="J199" i="2" s="1"/>
  <c r="K199" i="2" s="1"/>
  <c r="U198" i="2"/>
  <c r="F200" i="2"/>
  <c r="I200" i="2" s="1"/>
  <c r="U199" i="2"/>
  <c r="H200" i="2"/>
  <c r="AB298" i="2"/>
  <c r="G299" i="2"/>
  <c r="X102" i="2"/>
  <c r="AD102" i="2" s="1"/>
  <c r="AE102" i="2" s="1"/>
  <c r="AI102" i="2" s="1"/>
  <c r="C299" i="2"/>
  <c r="A301" i="2"/>
  <c r="Y300" i="2"/>
  <c r="O300" i="2"/>
  <c r="P103" i="2"/>
  <c r="J200" i="2" l="1"/>
  <c r="K200" i="2" s="1"/>
  <c r="U200" i="2"/>
  <c r="F201" i="2"/>
  <c r="I201" i="2" s="1"/>
  <c r="H201" i="2"/>
  <c r="J201" i="2" s="1"/>
  <c r="K201" i="2" s="1"/>
  <c r="AB299" i="2"/>
  <c r="G300" i="2"/>
  <c r="O301" i="2"/>
  <c r="Y301" i="2"/>
  <c r="A302" i="2"/>
  <c r="C300" i="2"/>
  <c r="R103" i="2"/>
  <c r="Q103" i="2"/>
  <c r="S103" i="2"/>
  <c r="AA103" i="2"/>
  <c r="AC103" i="2"/>
  <c r="AH300" i="2"/>
  <c r="F202" i="2" l="1"/>
  <c r="I202" i="2" s="1"/>
  <c r="H202" i="2"/>
  <c r="J202" i="2" s="1"/>
  <c r="K202" i="2" s="1"/>
  <c r="U201" i="2"/>
  <c r="AB300" i="2"/>
  <c r="G301" i="2"/>
  <c r="C301" i="2"/>
  <c r="AH301" i="2"/>
  <c r="AH302" i="2" s="1"/>
  <c r="O302" i="2"/>
  <c r="A303" i="2"/>
  <c r="Y302" i="2"/>
  <c r="Z103" i="2"/>
  <c r="AF103" i="2" s="1"/>
  <c r="N104" i="2" s="1"/>
  <c r="T103" i="2"/>
  <c r="W103" i="2"/>
  <c r="V103" i="2"/>
  <c r="F203" i="2" l="1"/>
  <c r="I203" i="2" s="1"/>
  <c r="H203" i="2"/>
  <c r="J203" i="2" s="1"/>
  <c r="K203" i="2" s="1"/>
  <c r="U202" i="2"/>
  <c r="X103" i="2"/>
  <c r="AD103" i="2" s="1"/>
  <c r="AE103" i="2" s="1"/>
  <c r="AI103" i="2" s="1"/>
  <c r="AB301" i="2"/>
  <c r="G302" i="2"/>
  <c r="C302" i="2"/>
  <c r="P104" i="2"/>
  <c r="S104" i="2" s="1"/>
  <c r="A304" i="2"/>
  <c r="O303" i="2"/>
  <c r="Y303" i="2"/>
  <c r="U203" i="2" l="1"/>
  <c r="F204" i="2"/>
  <c r="I204" i="2" s="1"/>
  <c r="H204" i="2"/>
  <c r="AB302" i="2"/>
  <c r="G303" i="2"/>
  <c r="AC104" i="2"/>
  <c r="AA104" i="2"/>
  <c r="W104" i="2"/>
  <c r="Z104" i="2"/>
  <c r="T104" i="2"/>
  <c r="V104" i="2"/>
  <c r="C303" i="2"/>
  <c r="A305" i="2"/>
  <c r="Y304" i="2"/>
  <c r="O304" i="2"/>
  <c r="AH303" i="2"/>
  <c r="R104" i="2"/>
  <c r="Q104" i="2"/>
  <c r="J204" i="2" l="1"/>
  <c r="K204" i="2" s="1"/>
  <c r="H205" i="2" s="1"/>
  <c r="F205" i="2"/>
  <c r="I205" i="2" s="1"/>
  <c r="J205" i="2" s="1"/>
  <c r="K205" i="2" s="1"/>
  <c r="U204" i="2"/>
  <c r="AF104" i="2"/>
  <c r="N105" i="2" s="1"/>
  <c r="P105" i="2" s="1"/>
  <c r="X104" i="2"/>
  <c r="AD104" i="2" s="1"/>
  <c r="AE104" i="2" s="1"/>
  <c r="AI104" i="2" s="1"/>
  <c r="G304" i="2"/>
  <c r="AB303" i="2"/>
  <c r="C304" i="2"/>
  <c r="AH304" i="2"/>
  <c r="Y305" i="2"/>
  <c r="O305" i="2"/>
  <c r="A306" i="2"/>
  <c r="F206" i="2" l="1"/>
  <c r="I206" i="2" s="1"/>
  <c r="U205" i="2"/>
  <c r="H206" i="2"/>
  <c r="AB304" i="2"/>
  <c r="G305" i="2"/>
  <c r="R105" i="2"/>
  <c r="Q105" i="2"/>
  <c r="S105" i="2"/>
  <c r="Y306" i="2"/>
  <c r="A307" i="2"/>
  <c r="O306" i="2"/>
  <c r="C305" i="2"/>
  <c r="AA105" i="2"/>
  <c r="AH305" i="2"/>
  <c r="AC105" i="2"/>
  <c r="J206" i="2" l="1"/>
  <c r="K206" i="2" s="1"/>
  <c r="AB305" i="2"/>
  <c r="G306" i="2"/>
  <c r="T105" i="2"/>
  <c r="W105" i="2"/>
  <c r="Z105" i="2"/>
  <c r="AF105" i="2" s="1"/>
  <c r="N106" i="2" s="1"/>
  <c r="V105" i="2"/>
  <c r="X105" i="2" s="1"/>
  <c r="Y307" i="2"/>
  <c r="O307" i="2"/>
  <c r="A308" i="2"/>
  <c r="AH306" i="2"/>
  <c r="C306" i="2"/>
  <c r="H207" i="2" l="1"/>
  <c r="U206" i="2"/>
  <c r="F207" i="2"/>
  <c r="I207" i="2" s="1"/>
  <c r="AB306" i="2"/>
  <c r="G307" i="2"/>
  <c r="C307" i="2"/>
  <c r="P106" i="2"/>
  <c r="AD105" i="2"/>
  <c r="AE105" i="2" s="1"/>
  <c r="AI105" i="2" s="1"/>
  <c r="AH307" i="2"/>
  <c r="Y308" i="2"/>
  <c r="O308" i="2"/>
  <c r="A309" i="2"/>
  <c r="J207" i="2" l="1"/>
  <c r="K207" i="2" s="1"/>
  <c r="AB307" i="2"/>
  <c r="G308" i="2"/>
  <c r="AH308" i="2"/>
  <c r="R106" i="2"/>
  <c r="Q106" i="2"/>
  <c r="AA106" i="2"/>
  <c r="S106" i="2"/>
  <c r="A310" i="2"/>
  <c r="Y309" i="2"/>
  <c r="O309" i="2"/>
  <c r="C308" i="2"/>
  <c r="AC106" i="2"/>
  <c r="H208" i="2" l="1"/>
  <c r="F208" i="2"/>
  <c r="I208" i="2" s="1"/>
  <c r="U207" i="2"/>
  <c r="AB308" i="2"/>
  <c r="G309" i="2"/>
  <c r="W106" i="2"/>
  <c r="Z106" i="2"/>
  <c r="AF106" i="2" s="1"/>
  <c r="N107" i="2" s="1"/>
  <c r="T106" i="2"/>
  <c r="V106" i="2"/>
  <c r="C309" i="2"/>
  <c r="A311" i="2"/>
  <c r="O310" i="2"/>
  <c r="Y310" i="2"/>
  <c r="AH309" i="2"/>
  <c r="J208" i="2" l="1"/>
  <c r="K208" i="2" s="1"/>
  <c r="H209" i="2" s="1"/>
  <c r="U208" i="2"/>
  <c r="F209" i="2"/>
  <c r="I209" i="2" s="1"/>
  <c r="X106" i="2"/>
  <c r="AD106" i="2" s="1"/>
  <c r="AE106" i="2" s="1"/>
  <c r="AI106" i="2" s="1"/>
  <c r="AB309" i="2"/>
  <c r="G310" i="2"/>
  <c r="A312" i="2"/>
  <c r="Y311" i="2"/>
  <c r="O311" i="2"/>
  <c r="C310" i="2"/>
  <c r="AH310" i="2"/>
  <c r="P107" i="2"/>
  <c r="S107" i="2" s="1"/>
  <c r="J209" i="2" l="1"/>
  <c r="K209" i="2" s="1"/>
  <c r="U209" i="2" s="1"/>
  <c r="F210" i="2"/>
  <c r="I210" i="2" s="1"/>
  <c r="H210" i="2"/>
  <c r="AB310" i="2"/>
  <c r="G311" i="2"/>
  <c r="AC107" i="2"/>
  <c r="Z107" i="2"/>
  <c r="W107" i="2"/>
  <c r="T107" i="2"/>
  <c r="V107" i="2"/>
  <c r="C311" i="2"/>
  <c r="A313" i="2"/>
  <c r="Y312" i="2"/>
  <c r="O312" i="2"/>
  <c r="Q107" i="2"/>
  <c r="R107" i="2"/>
  <c r="AA107" i="2"/>
  <c r="AH311" i="2"/>
  <c r="J210" i="2" l="1"/>
  <c r="K210" i="2" s="1"/>
  <c r="U210" i="2"/>
  <c r="F211" i="2"/>
  <c r="I211" i="2" s="1"/>
  <c r="H211" i="2"/>
  <c r="X107" i="2"/>
  <c r="AD107" i="2" s="1"/>
  <c r="AE107" i="2" s="1"/>
  <c r="AI107" i="2" s="1"/>
  <c r="AB311" i="2"/>
  <c r="G312" i="2"/>
  <c r="AH312" i="2"/>
  <c r="C312" i="2"/>
  <c r="O313" i="2"/>
  <c r="Y313" i="2"/>
  <c r="A314" i="2"/>
  <c r="AF107" i="2"/>
  <c r="N108" i="2" s="1"/>
  <c r="J211" i="2" l="1"/>
  <c r="K211" i="2" s="1"/>
  <c r="U211" i="2"/>
  <c r="F212" i="2"/>
  <c r="I212" i="2" s="1"/>
  <c r="H212" i="2"/>
  <c r="J212" i="2" s="1"/>
  <c r="K212" i="2" s="1"/>
  <c r="G313" i="2"/>
  <c r="AB312" i="2"/>
  <c r="C313" i="2"/>
  <c r="A315" i="2"/>
  <c r="Y314" i="2"/>
  <c r="O314" i="2"/>
  <c r="P108" i="2"/>
  <c r="AC108" i="2" s="1"/>
  <c r="AH313" i="2"/>
  <c r="AH314" i="2" s="1"/>
  <c r="H213" i="2" l="1"/>
  <c r="U212" i="2"/>
  <c r="F213" i="2"/>
  <c r="I213" i="2" s="1"/>
  <c r="AB313" i="2"/>
  <c r="G314" i="2"/>
  <c r="Y315" i="2"/>
  <c r="A316" i="2"/>
  <c r="O315" i="2"/>
  <c r="R108" i="2"/>
  <c r="Q108" i="2"/>
  <c r="C314" i="2"/>
  <c r="AH315" i="2" s="1"/>
  <c r="AA108" i="2"/>
  <c r="S108" i="2"/>
  <c r="J213" i="2" l="1"/>
  <c r="K213" i="2" s="1"/>
  <c r="AB314" i="2"/>
  <c r="G315" i="2"/>
  <c r="A317" i="2"/>
  <c r="O316" i="2"/>
  <c r="Y316" i="2"/>
  <c r="T108" i="2"/>
  <c r="Z108" i="2"/>
  <c r="AF108" i="2" s="1"/>
  <c r="N109" i="2" s="1"/>
  <c r="W108" i="2"/>
  <c r="V108" i="2"/>
  <c r="C315" i="2"/>
  <c r="H214" i="2" l="1"/>
  <c r="U213" i="2"/>
  <c r="F214" i="2"/>
  <c r="I214" i="2" s="1"/>
  <c r="AB315" i="2"/>
  <c r="G316" i="2"/>
  <c r="X108" i="2"/>
  <c r="AD108" i="2" s="1"/>
  <c r="AE108" i="2" s="1"/>
  <c r="AI108" i="2" s="1"/>
  <c r="C316" i="2"/>
  <c r="O317" i="2"/>
  <c r="A318" i="2"/>
  <c r="Y317" i="2"/>
  <c r="AH316" i="2"/>
  <c r="P109" i="2"/>
  <c r="AC109" i="2" s="1"/>
  <c r="J214" i="2" l="1"/>
  <c r="K214" i="2" s="1"/>
  <c r="U214" i="2"/>
  <c r="F215" i="2"/>
  <c r="I215" i="2" s="1"/>
  <c r="H215" i="2"/>
  <c r="J215" i="2" s="1"/>
  <c r="K215" i="2" s="1"/>
  <c r="AB316" i="2"/>
  <c r="G317" i="2"/>
  <c r="R109" i="2"/>
  <c r="Q109" i="2"/>
  <c r="AA109" i="2"/>
  <c r="A319" i="2"/>
  <c r="O318" i="2"/>
  <c r="Y318" i="2"/>
  <c r="S109" i="2"/>
  <c r="C317" i="2"/>
  <c r="AH317" i="2"/>
  <c r="AH318" i="2" s="1"/>
  <c r="F216" i="2" l="1"/>
  <c r="I216" i="2" s="1"/>
  <c r="U215" i="2"/>
  <c r="H216" i="2"/>
  <c r="J216" i="2" s="1"/>
  <c r="K216" i="2" s="1"/>
  <c r="G318" i="2"/>
  <c r="AB317" i="2"/>
  <c r="C318" i="2"/>
  <c r="AH319" i="2" s="1"/>
  <c r="O319" i="2"/>
  <c r="Y319" i="2"/>
  <c r="A320" i="2"/>
  <c r="W109" i="2"/>
  <c r="T109" i="2"/>
  <c r="Z109" i="2"/>
  <c r="AF109" i="2" s="1"/>
  <c r="N110" i="2" s="1"/>
  <c r="V109" i="2"/>
  <c r="U216" i="2" l="1"/>
  <c r="H217" i="2"/>
  <c r="F217" i="2"/>
  <c r="I217" i="2" s="1"/>
  <c r="X109" i="2"/>
  <c r="AD109" i="2" s="1"/>
  <c r="AE109" i="2" s="1"/>
  <c r="AI109" i="2" s="1"/>
  <c r="AB318" i="2"/>
  <c r="G319" i="2"/>
  <c r="P110" i="2"/>
  <c r="C319" i="2"/>
  <c r="A321" i="2"/>
  <c r="O320" i="2"/>
  <c r="Y320" i="2"/>
  <c r="J217" i="2" l="1"/>
  <c r="K217" i="2" s="1"/>
  <c r="AB319" i="2"/>
  <c r="G320" i="2"/>
  <c r="Q110" i="2"/>
  <c r="R110" i="2"/>
  <c r="S110" i="2"/>
  <c r="AA110" i="2"/>
  <c r="AC110" i="2"/>
  <c r="O321" i="2"/>
  <c r="A322" i="2"/>
  <c r="Y321" i="2"/>
  <c r="C320" i="2"/>
  <c r="AH320" i="2"/>
  <c r="AH321" i="2" s="1"/>
  <c r="H218" i="2" l="1"/>
  <c r="U217" i="2"/>
  <c r="F218" i="2"/>
  <c r="I218" i="2" s="1"/>
  <c r="AB320" i="2"/>
  <c r="G321" i="2"/>
  <c r="A323" i="2"/>
  <c r="Y322" i="2"/>
  <c r="O322" i="2"/>
  <c r="Z110" i="2"/>
  <c r="AF110" i="2" s="1"/>
  <c r="N111" i="2" s="1"/>
  <c r="W110" i="2"/>
  <c r="T110" i="2"/>
  <c r="V110" i="2"/>
  <c r="C321" i="2"/>
  <c r="AH322" i="2" s="1"/>
  <c r="J218" i="2" l="1"/>
  <c r="K218" i="2" s="1"/>
  <c r="X110" i="2"/>
  <c r="AD110" i="2" s="1"/>
  <c r="AE110" i="2" s="1"/>
  <c r="AI110" i="2" s="1"/>
  <c r="AB321" i="2"/>
  <c r="G322" i="2"/>
  <c r="P111" i="2"/>
  <c r="S111" i="2" s="1"/>
  <c r="C322" i="2"/>
  <c r="AH323" i="2" s="1"/>
  <c r="O323" i="2"/>
  <c r="Y323" i="2"/>
  <c r="A324" i="2"/>
  <c r="H219" i="2" l="1"/>
  <c r="U218" i="2"/>
  <c r="F219" i="2"/>
  <c r="I219" i="2" s="1"/>
  <c r="AB322" i="2"/>
  <c r="G323" i="2"/>
  <c r="Z111" i="2"/>
  <c r="W111" i="2"/>
  <c r="T111" i="2"/>
  <c r="V111" i="2"/>
  <c r="AC111" i="2"/>
  <c r="R111" i="2"/>
  <c r="Q111" i="2"/>
  <c r="A325" i="2"/>
  <c r="O324" i="2"/>
  <c r="Y324" i="2"/>
  <c r="AA111" i="2"/>
  <c r="C323" i="2"/>
  <c r="J219" i="2" l="1"/>
  <c r="K219" i="2" s="1"/>
  <c r="X111" i="2"/>
  <c r="AD111" i="2" s="1"/>
  <c r="AE111" i="2" s="1"/>
  <c r="AI111" i="2" s="1"/>
  <c r="AB323" i="2"/>
  <c r="G324" i="2"/>
  <c r="C324" i="2"/>
  <c r="AH324" i="2"/>
  <c r="AH325" i="2" s="1"/>
  <c r="O325" i="2"/>
  <c r="Y325" i="2"/>
  <c r="A326" i="2"/>
  <c r="AF111" i="2"/>
  <c r="N112" i="2" s="1"/>
  <c r="H220" i="2" l="1"/>
  <c r="F220" i="2"/>
  <c r="I220" i="2" s="1"/>
  <c r="U219" i="2"/>
  <c r="AB324" i="2"/>
  <c r="G325" i="2"/>
  <c r="P112" i="2"/>
  <c r="AA112" i="2" s="1"/>
  <c r="Y326" i="2"/>
  <c r="A327" i="2"/>
  <c r="O326" i="2"/>
  <c r="C325" i="2"/>
  <c r="J220" i="2" l="1"/>
  <c r="K220" i="2" s="1"/>
  <c r="AB325" i="2"/>
  <c r="G326" i="2"/>
  <c r="A328" i="2"/>
  <c r="Y327" i="2"/>
  <c r="O327" i="2"/>
  <c r="AC112" i="2"/>
  <c r="C326" i="2"/>
  <c r="AH326" i="2"/>
  <c r="R112" i="2"/>
  <c r="Q112" i="2"/>
  <c r="S112" i="2"/>
  <c r="H221" i="2" l="1"/>
  <c r="F221" i="2"/>
  <c r="I221" i="2" s="1"/>
  <c r="U220" i="2"/>
  <c r="AB326" i="2"/>
  <c r="G327" i="2"/>
  <c r="T112" i="2"/>
  <c r="Z112" i="2"/>
  <c r="AF112" i="2" s="1"/>
  <c r="N113" i="2" s="1"/>
  <c r="W112" i="2"/>
  <c r="V112" i="2"/>
  <c r="O328" i="2"/>
  <c r="A329" i="2"/>
  <c r="Y328" i="2"/>
  <c r="C327" i="2"/>
  <c r="AH327" i="2"/>
  <c r="J221" i="2" l="1"/>
  <c r="K221" i="2" s="1"/>
  <c r="X112" i="2"/>
  <c r="AD112" i="2" s="1"/>
  <c r="AE112" i="2" s="1"/>
  <c r="AI112" i="2" s="1"/>
  <c r="AB327" i="2"/>
  <c r="G328" i="2"/>
  <c r="C328" i="2"/>
  <c r="O329" i="2"/>
  <c r="Y329" i="2"/>
  <c r="A330" i="2"/>
  <c r="P113" i="2"/>
  <c r="AA113" i="2" s="1"/>
  <c r="AH328" i="2"/>
  <c r="AH329" i="2" s="1"/>
  <c r="F222" i="2" l="1"/>
  <c r="I222" i="2" s="1"/>
  <c r="U221" i="2"/>
  <c r="H222" i="2"/>
  <c r="J222" i="2" s="1"/>
  <c r="K222" i="2" s="1"/>
  <c r="AC113" i="2"/>
  <c r="AB328" i="2"/>
  <c r="G329" i="2"/>
  <c r="S113" i="2"/>
  <c r="V113" i="2" s="1"/>
  <c r="O330" i="2"/>
  <c r="Y330" i="2"/>
  <c r="A331" i="2"/>
  <c r="C329" i="2"/>
  <c r="AH330" i="2" s="1"/>
  <c r="R113" i="2"/>
  <c r="Q113" i="2"/>
  <c r="F223" i="2" l="1"/>
  <c r="I223" i="2" s="1"/>
  <c r="U222" i="2"/>
  <c r="H223" i="2"/>
  <c r="J223" i="2" s="1"/>
  <c r="K223" i="2" s="1"/>
  <c r="T113" i="2"/>
  <c r="Z113" i="2"/>
  <c r="AF113" i="2" s="1"/>
  <c r="N114" i="2" s="1"/>
  <c r="P114" i="2" s="1"/>
  <c r="AA114" i="2" s="1"/>
  <c r="W113" i="2"/>
  <c r="X113" i="2" s="1"/>
  <c r="AB329" i="2"/>
  <c r="G330" i="2"/>
  <c r="C330" i="2"/>
  <c r="AH331" i="2"/>
  <c r="A332" i="2"/>
  <c r="O331" i="2"/>
  <c r="Y331" i="2"/>
  <c r="F224" i="2" l="1"/>
  <c r="I224" i="2" s="1"/>
  <c r="U223" i="2"/>
  <c r="H224" i="2"/>
  <c r="AD113" i="2"/>
  <c r="AE113" i="2" s="1"/>
  <c r="AI113" i="2" s="1"/>
  <c r="AB330" i="2"/>
  <c r="G331" i="2"/>
  <c r="AC114" i="2"/>
  <c r="O332" i="2"/>
  <c r="Y332" i="2"/>
  <c r="A333" i="2"/>
  <c r="S114" i="2"/>
  <c r="C331" i="2"/>
  <c r="Q114" i="2"/>
  <c r="R114" i="2"/>
  <c r="J224" i="2" l="1"/>
  <c r="K224" i="2" s="1"/>
  <c r="F225" i="2"/>
  <c r="I225" i="2" s="1"/>
  <c r="H225" i="2"/>
  <c r="U224" i="2"/>
  <c r="AB331" i="2"/>
  <c r="G332" i="2"/>
  <c r="Z114" i="2"/>
  <c r="AF114" i="2" s="1"/>
  <c r="N115" i="2" s="1"/>
  <c r="W114" i="2"/>
  <c r="T114" i="2"/>
  <c r="V114" i="2"/>
  <c r="Y333" i="2"/>
  <c r="O333" i="2"/>
  <c r="A334" i="2"/>
  <c r="C332" i="2"/>
  <c r="AH332" i="2"/>
  <c r="J225" i="2" l="1"/>
  <c r="K225" i="2" s="1"/>
  <c r="X114" i="2"/>
  <c r="AD114" i="2" s="1"/>
  <c r="AE114" i="2" s="1"/>
  <c r="AI114" i="2" s="1"/>
  <c r="U225" i="2"/>
  <c r="F226" i="2"/>
  <c r="I226" i="2" s="1"/>
  <c r="H226" i="2"/>
  <c r="AB332" i="2"/>
  <c r="G333" i="2"/>
  <c r="AH333" i="2"/>
  <c r="Y334" i="2"/>
  <c r="O334" i="2"/>
  <c r="A335" i="2"/>
  <c r="P115" i="2"/>
  <c r="C333" i="2"/>
  <c r="J226" i="2" l="1"/>
  <c r="K226" i="2" s="1"/>
  <c r="F227" i="2"/>
  <c r="I227" i="2" s="1"/>
  <c r="U226" i="2"/>
  <c r="H227" i="2"/>
  <c r="J227" i="2" s="1"/>
  <c r="K227" i="2" s="1"/>
  <c r="AH334" i="2"/>
  <c r="AB333" i="2"/>
  <c r="G334" i="2"/>
  <c r="R115" i="2"/>
  <c r="Q115" i="2"/>
  <c r="AA115" i="2"/>
  <c r="S115" i="2"/>
  <c r="C334" i="2"/>
  <c r="Y335" i="2"/>
  <c r="A336" i="2"/>
  <c r="O335" i="2"/>
  <c r="AC115" i="2"/>
  <c r="H228" i="2" l="1"/>
  <c r="U227" i="2"/>
  <c r="F228" i="2"/>
  <c r="I228" i="2" s="1"/>
  <c r="AB334" i="2"/>
  <c r="G335" i="2"/>
  <c r="C335" i="2"/>
  <c r="T115" i="2"/>
  <c r="Z115" i="2"/>
  <c r="AF115" i="2" s="1"/>
  <c r="N116" i="2" s="1"/>
  <c r="W115" i="2"/>
  <c r="V115" i="2"/>
  <c r="A337" i="2"/>
  <c r="Y336" i="2"/>
  <c r="O336" i="2"/>
  <c r="AH335" i="2"/>
  <c r="AH336" i="2" s="1"/>
  <c r="J228" i="2" l="1"/>
  <c r="K228" i="2" s="1"/>
  <c r="X115" i="2"/>
  <c r="AD115" i="2" s="1"/>
  <c r="AE115" i="2" s="1"/>
  <c r="AI115" i="2" s="1"/>
  <c r="AB335" i="2"/>
  <c r="G336" i="2"/>
  <c r="P116" i="2"/>
  <c r="S116" i="2" s="1"/>
  <c r="Y337" i="2"/>
  <c r="O337" i="2"/>
  <c r="A338" i="2"/>
  <c r="C336" i="2"/>
  <c r="F229" i="2" l="1"/>
  <c r="I229" i="2" s="1"/>
  <c r="H229" i="2"/>
  <c r="J229" i="2" s="1"/>
  <c r="K229" i="2" s="1"/>
  <c r="U228" i="2"/>
  <c r="AB336" i="2"/>
  <c r="G337" i="2"/>
  <c r="W116" i="2"/>
  <c r="Z116" i="2"/>
  <c r="T116" i="2"/>
  <c r="V116" i="2"/>
  <c r="R116" i="2"/>
  <c r="Q116" i="2"/>
  <c r="C337" i="2"/>
  <c r="AH337" i="2"/>
  <c r="AA116" i="2"/>
  <c r="AC116" i="2"/>
  <c r="O338" i="2"/>
  <c r="Y338" i="2"/>
  <c r="A339" i="2"/>
  <c r="U229" i="2" l="1"/>
  <c r="F230" i="2"/>
  <c r="I230" i="2" s="1"/>
  <c r="H230" i="2"/>
  <c r="X116" i="2"/>
  <c r="AD116" i="2" s="1"/>
  <c r="AE116" i="2" s="1"/>
  <c r="AI116" i="2" s="1"/>
  <c r="AB337" i="2"/>
  <c r="G338" i="2"/>
  <c r="O339" i="2"/>
  <c r="A340" i="2"/>
  <c r="Y339" i="2"/>
  <c r="C338" i="2"/>
  <c r="AF116" i="2"/>
  <c r="N117" i="2" s="1"/>
  <c r="AH338" i="2"/>
  <c r="J230" i="2" l="1"/>
  <c r="K230" i="2" s="1"/>
  <c r="F231" i="2"/>
  <c r="I231" i="2" s="1"/>
  <c r="U230" i="2"/>
  <c r="H231" i="2"/>
  <c r="AB338" i="2"/>
  <c r="G339" i="2"/>
  <c r="C339" i="2"/>
  <c r="Y340" i="2"/>
  <c r="A341" i="2"/>
  <c r="O340" i="2"/>
  <c r="AH339" i="2"/>
  <c r="AH340" i="2" s="1"/>
  <c r="P117" i="2"/>
  <c r="AC117" i="2" s="1"/>
  <c r="J231" i="2" l="1"/>
  <c r="K231" i="2" s="1"/>
  <c r="U231" i="2"/>
  <c r="H232" i="2"/>
  <c r="F232" i="2"/>
  <c r="I232" i="2" s="1"/>
  <c r="AB339" i="2"/>
  <c r="G340" i="2"/>
  <c r="A342" i="2"/>
  <c r="Y341" i="2"/>
  <c r="O341" i="2"/>
  <c r="R117" i="2"/>
  <c r="Q117" i="2"/>
  <c r="S117" i="2"/>
  <c r="AA117" i="2"/>
  <c r="C340" i="2"/>
  <c r="J232" i="2" l="1"/>
  <c r="K232" i="2" s="1"/>
  <c r="AB340" i="2"/>
  <c r="G341" i="2"/>
  <c r="T117" i="2"/>
  <c r="Z117" i="2"/>
  <c r="AF117" i="2" s="1"/>
  <c r="N118" i="2" s="1"/>
  <c r="W117" i="2"/>
  <c r="V117" i="2"/>
  <c r="O342" i="2"/>
  <c r="A343" i="2"/>
  <c r="Y342" i="2"/>
  <c r="C341" i="2"/>
  <c r="AH341" i="2"/>
  <c r="H233" i="2" l="1"/>
  <c r="U232" i="2"/>
  <c r="F233" i="2"/>
  <c r="I233" i="2" s="1"/>
  <c r="X117" i="2"/>
  <c r="AD117" i="2" s="1"/>
  <c r="AE117" i="2" s="1"/>
  <c r="AI117" i="2" s="1"/>
  <c r="AB341" i="2"/>
  <c r="G342" i="2"/>
  <c r="C342" i="2"/>
  <c r="AH342" i="2"/>
  <c r="AH343" i="2" s="1"/>
  <c r="P118" i="2"/>
  <c r="AC118" i="2" s="1"/>
  <c r="O343" i="2"/>
  <c r="Y343" i="2"/>
  <c r="A344" i="2"/>
  <c r="J233" i="2" l="1"/>
  <c r="K233" i="2" s="1"/>
  <c r="AB342" i="2"/>
  <c r="G343" i="2"/>
  <c r="AA118" i="2"/>
  <c r="S118" i="2"/>
  <c r="T118" i="2" s="1"/>
  <c r="C343" i="2"/>
  <c r="R118" i="2"/>
  <c r="Q118" i="2"/>
  <c r="Y344" i="2"/>
  <c r="O344" i="2"/>
  <c r="A345" i="2"/>
  <c r="H234" i="2" l="1"/>
  <c r="F234" i="2"/>
  <c r="I234" i="2" s="1"/>
  <c r="U233" i="2"/>
  <c r="Z118" i="2"/>
  <c r="AF118" i="2" s="1"/>
  <c r="N119" i="2" s="1"/>
  <c r="P119" i="2" s="1"/>
  <c r="W118" i="2"/>
  <c r="V118" i="2"/>
  <c r="X118" i="2" s="1"/>
  <c r="AB343" i="2"/>
  <c r="G344" i="2"/>
  <c r="Y345" i="2"/>
  <c r="A346" i="2"/>
  <c r="O345" i="2"/>
  <c r="C344" i="2"/>
  <c r="AH344" i="2"/>
  <c r="AD118" i="2" l="1"/>
  <c r="AE118" i="2" s="1"/>
  <c r="AI118" i="2" s="1"/>
  <c r="J234" i="2"/>
  <c r="K234" i="2" s="1"/>
  <c r="G345" i="2"/>
  <c r="AB344" i="2"/>
  <c r="R119" i="2"/>
  <c r="Q119" i="2"/>
  <c r="AA119" i="2"/>
  <c r="AC119" i="2"/>
  <c r="O346" i="2"/>
  <c r="A347" i="2"/>
  <c r="Y346" i="2"/>
  <c r="C345" i="2"/>
  <c r="AH345" i="2"/>
  <c r="AH346" i="2" s="1"/>
  <c r="S119" i="2"/>
  <c r="U234" i="2" l="1"/>
  <c r="F235" i="2"/>
  <c r="I235" i="2" s="1"/>
  <c r="H235" i="2"/>
  <c r="AB345" i="2"/>
  <c r="G346" i="2"/>
  <c r="Y347" i="2"/>
  <c r="O347" i="2"/>
  <c r="A348" i="2"/>
  <c r="C346" i="2"/>
  <c r="AH347" i="2"/>
  <c r="T119" i="2"/>
  <c r="W119" i="2"/>
  <c r="Z119" i="2"/>
  <c r="AF119" i="2" s="1"/>
  <c r="N120" i="2" s="1"/>
  <c r="V119" i="2"/>
  <c r="J235" i="2" l="1"/>
  <c r="K235" i="2" s="1"/>
  <c r="U235" i="2"/>
  <c r="F236" i="2"/>
  <c r="I236" i="2" s="1"/>
  <c r="H236" i="2"/>
  <c r="AB346" i="2"/>
  <c r="G347" i="2"/>
  <c r="X119" i="2"/>
  <c r="AD119" i="2" s="1"/>
  <c r="AE119" i="2" s="1"/>
  <c r="AI119" i="2" s="1"/>
  <c r="Y348" i="2"/>
  <c r="A349" i="2"/>
  <c r="O348" i="2"/>
  <c r="P120" i="2"/>
  <c r="C347" i="2"/>
  <c r="J236" i="2" l="1"/>
  <c r="K236" i="2" s="1"/>
  <c r="AB347" i="2"/>
  <c r="G348" i="2"/>
  <c r="Q120" i="2"/>
  <c r="R120" i="2"/>
  <c r="S120" i="2"/>
  <c r="O349" i="2"/>
  <c r="Y349" i="2"/>
  <c r="A350" i="2"/>
  <c r="C348" i="2"/>
  <c r="AC120" i="2"/>
  <c r="AA120" i="2"/>
  <c r="AH348" i="2"/>
  <c r="H237" i="2" l="1"/>
  <c r="U236" i="2"/>
  <c r="F237" i="2"/>
  <c r="I237" i="2" s="1"/>
  <c r="G349" i="2"/>
  <c r="AB348" i="2"/>
  <c r="C349" i="2"/>
  <c r="O350" i="2"/>
  <c r="A351" i="2"/>
  <c r="Y350" i="2"/>
  <c r="AH349" i="2"/>
  <c r="AH350" i="2" s="1"/>
  <c r="Z120" i="2"/>
  <c r="AF120" i="2" s="1"/>
  <c r="N121" i="2" s="1"/>
  <c r="W120" i="2"/>
  <c r="T120" i="2"/>
  <c r="V120" i="2"/>
  <c r="J237" i="2" l="1"/>
  <c r="K237" i="2" s="1"/>
  <c r="AB349" i="2"/>
  <c r="G350" i="2"/>
  <c r="X120" i="2"/>
  <c r="AD120" i="2" s="1"/>
  <c r="AE120" i="2" s="1"/>
  <c r="AI120" i="2" s="1"/>
  <c r="Y351" i="2"/>
  <c r="O351" i="2"/>
  <c r="A352" i="2"/>
  <c r="C350" i="2"/>
  <c r="P121" i="2"/>
  <c r="AC121" i="2" s="1"/>
  <c r="U237" i="2" l="1"/>
  <c r="H238" i="2"/>
  <c r="F238" i="2"/>
  <c r="I238" i="2" s="1"/>
  <c r="AB350" i="2"/>
  <c r="G351" i="2"/>
  <c r="A353" i="2"/>
  <c r="O352" i="2"/>
  <c r="Y352" i="2"/>
  <c r="Q121" i="2"/>
  <c r="R121" i="2"/>
  <c r="AA121" i="2"/>
  <c r="C351" i="2"/>
  <c r="S121" i="2"/>
  <c r="AH351" i="2"/>
  <c r="J238" i="2" l="1"/>
  <c r="K238" i="2" s="1"/>
  <c r="F239" i="2"/>
  <c r="I239" i="2" s="1"/>
  <c r="U238" i="2"/>
  <c r="H239" i="2"/>
  <c r="AB351" i="2"/>
  <c r="G352" i="2"/>
  <c r="AH352" i="2"/>
  <c r="AH353" i="2" s="1"/>
  <c r="T121" i="2"/>
  <c r="W121" i="2"/>
  <c r="Z121" i="2"/>
  <c r="AF121" i="2" s="1"/>
  <c r="N122" i="2" s="1"/>
  <c r="V121" i="2"/>
  <c r="X121" i="2" s="1"/>
  <c r="O353" i="2"/>
  <c r="Y353" i="2"/>
  <c r="A354" i="2"/>
  <c r="C352" i="2"/>
  <c r="J239" i="2" l="1"/>
  <c r="K239" i="2" s="1"/>
  <c r="H240" i="2"/>
  <c r="U239" i="2"/>
  <c r="F240" i="2"/>
  <c r="I240" i="2" s="1"/>
  <c r="G353" i="2"/>
  <c r="AB352" i="2"/>
  <c r="O354" i="2"/>
  <c r="A355" i="2"/>
  <c r="Y354" i="2"/>
  <c r="AD121" i="2"/>
  <c r="AE121" i="2" s="1"/>
  <c r="AI121" i="2" s="1"/>
  <c r="P122" i="2"/>
  <c r="AC122" i="2" s="1"/>
  <c r="C353" i="2"/>
  <c r="AH354" i="2" s="1"/>
  <c r="J240" i="2" l="1"/>
  <c r="K240" i="2" s="1"/>
  <c r="H241" i="2" s="1"/>
  <c r="U240" i="2"/>
  <c r="AB353" i="2"/>
  <c r="G354" i="2"/>
  <c r="Q122" i="2"/>
  <c r="R122" i="2"/>
  <c r="C354" i="2"/>
  <c r="O355" i="2"/>
  <c r="Y355" i="2"/>
  <c r="A356" i="2"/>
  <c r="S122" i="2"/>
  <c r="AA122" i="2"/>
  <c r="F241" i="2" l="1"/>
  <c r="I241" i="2" s="1"/>
  <c r="J241" i="2" s="1"/>
  <c r="K241" i="2" s="1"/>
  <c r="AB354" i="2"/>
  <c r="G355" i="2"/>
  <c r="C355" i="2"/>
  <c r="AH355" i="2"/>
  <c r="AH356" i="2" s="1"/>
  <c r="T122" i="2"/>
  <c r="W122" i="2"/>
  <c r="Z122" i="2"/>
  <c r="AF122" i="2" s="1"/>
  <c r="N123" i="2" s="1"/>
  <c r="V122" i="2"/>
  <c r="Y356" i="2"/>
  <c r="A357" i="2"/>
  <c r="O356" i="2"/>
  <c r="U241" i="2" l="1"/>
  <c r="F242" i="2"/>
  <c r="I242" i="2" s="1"/>
  <c r="J242" i="2" s="1"/>
  <c r="K242" i="2" s="1"/>
  <c r="H242" i="2"/>
  <c r="X122" i="2"/>
  <c r="AD122" i="2" s="1"/>
  <c r="AE122" i="2" s="1"/>
  <c r="AI122" i="2" s="1"/>
  <c r="AB355" i="2"/>
  <c r="G356" i="2"/>
  <c r="P123" i="2"/>
  <c r="S123" i="2" s="1"/>
  <c r="C356" i="2"/>
  <c r="O357" i="2"/>
  <c r="Y357" i="2"/>
  <c r="A358" i="2"/>
  <c r="H243" i="2" l="1"/>
  <c r="U242" i="2"/>
  <c r="F243" i="2"/>
  <c r="I243" i="2" s="1"/>
  <c r="AB356" i="2"/>
  <c r="G357" i="2"/>
  <c r="W123" i="2"/>
  <c r="T123" i="2"/>
  <c r="Z123" i="2"/>
  <c r="V123" i="2"/>
  <c r="AC123" i="2"/>
  <c r="R123" i="2"/>
  <c r="Q123" i="2"/>
  <c r="Y358" i="2"/>
  <c r="O358" i="2"/>
  <c r="A359" i="2"/>
  <c r="AA123" i="2"/>
  <c r="C357" i="2"/>
  <c r="AH357" i="2"/>
  <c r="AH358" i="2" s="1"/>
  <c r="J243" i="2" l="1"/>
  <c r="K243" i="2" s="1"/>
  <c r="AB357" i="2"/>
  <c r="G358" i="2"/>
  <c r="X123" i="2"/>
  <c r="AD123" i="2" s="1"/>
  <c r="AE123" i="2" s="1"/>
  <c r="AI123" i="2" s="1"/>
  <c r="Y359" i="2"/>
  <c r="O359" i="2"/>
  <c r="A360" i="2"/>
  <c r="AF123" i="2"/>
  <c r="N124" i="2" s="1"/>
  <c r="C358" i="2"/>
  <c r="H244" i="2" l="1"/>
  <c r="U243" i="2"/>
  <c r="F244" i="2"/>
  <c r="I244" i="2" s="1"/>
  <c r="J244" i="2" s="1"/>
  <c r="K244" i="2" s="1"/>
  <c r="AB358" i="2"/>
  <c r="G359" i="2"/>
  <c r="C359" i="2"/>
  <c r="P124" i="2"/>
  <c r="AC124" i="2" s="1"/>
  <c r="O360" i="2"/>
  <c r="Y360" i="2"/>
  <c r="A361" i="2"/>
  <c r="AH359" i="2"/>
  <c r="AH360" i="2" s="1"/>
  <c r="H245" i="2" l="1"/>
  <c r="U244" i="2"/>
  <c r="F245" i="2"/>
  <c r="I245" i="2" s="1"/>
  <c r="AB359" i="2"/>
  <c r="G360" i="2"/>
  <c r="R124" i="2"/>
  <c r="Q124" i="2"/>
  <c r="S124" i="2"/>
  <c r="AA124" i="2"/>
  <c r="Y361" i="2"/>
  <c r="O361" i="2"/>
  <c r="A362" i="2"/>
  <c r="C360" i="2"/>
  <c r="J245" i="2" l="1"/>
  <c r="K245" i="2" s="1"/>
  <c r="AB360" i="2"/>
  <c r="G361" i="2"/>
  <c r="Y362" i="2"/>
  <c r="O362" i="2"/>
  <c r="A363" i="2"/>
  <c r="Z124" i="2"/>
  <c r="AF124" i="2" s="1"/>
  <c r="N125" i="2" s="1"/>
  <c r="W124" i="2"/>
  <c r="T124" i="2"/>
  <c r="V124" i="2"/>
  <c r="C361" i="2"/>
  <c r="AH361" i="2"/>
  <c r="H246" i="2" l="1"/>
  <c r="U245" i="2"/>
  <c r="F246" i="2"/>
  <c r="I246" i="2" s="1"/>
  <c r="AB361" i="2"/>
  <c r="G362" i="2"/>
  <c r="X124" i="2"/>
  <c r="AD124" i="2" s="1"/>
  <c r="AE124" i="2" s="1"/>
  <c r="AI124" i="2" s="1"/>
  <c r="AH362" i="2"/>
  <c r="C362" i="2"/>
  <c r="A364" i="2"/>
  <c r="Y363" i="2"/>
  <c r="O363" i="2"/>
  <c r="P125" i="2"/>
  <c r="AA125" i="2" s="1"/>
  <c r="J246" i="2" l="1"/>
  <c r="K246" i="2" s="1"/>
  <c r="AC125" i="2"/>
  <c r="G363" i="2"/>
  <c r="AB362" i="2"/>
  <c r="O364" i="2"/>
  <c r="Y364" i="2"/>
  <c r="C363" i="2"/>
  <c r="R125" i="2"/>
  <c r="Q125" i="2"/>
  <c r="AH363" i="2"/>
  <c r="S125" i="2"/>
  <c r="U246" i="2" l="1"/>
  <c r="H247" i="2"/>
  <c r="F247" i="2"/>
  <c r="I247" i="2" s="1"/>
  <c r="AB363" i="2"/>
  <c r="G364" i="2"/>
  <c r="AB364" i="2" s="1"/>
  <c r="C364" i="2"/>
  <c r="T125" i="2"/>
  <c r="Z125" i="2"/>
  <c r="AF125" i="2" s="1"/>
  <c r="N126" i="2" s="1"/>
  <c r="W125" i="2"/>
  <c r="V125" i="2"/>
  <c r="AH364" i="2"/>
  <c r="J247" i="2" l="1"/>
  <c r="K247" i="2" s="1"/>
  <c r="X125" i="2"/>
  <c r="AD125" i="2" s="1"/>
  <c r="AE125" i="2" s="1"/>
  <c r="AI125" i="2" s="1"/>
  <c r="P126" i="2"/>
  <c r="AC126" i="2" s="1"/>
  <c r="F248" i="2" l="1"/>
  <c r="I248" i="2" s="1"/>
  <c r="H248" i="2"/>
  <c r="J248" i="2" s="1"/>
  <c r="K248" i="2" s="1"/>
  <c r="U247" i="2"/>
  <c r="R126" i="2"/>
  <c r="Q126" i="2"/>
  <c r="AA126" i="2"/>
  <c r="S126" i="2"/>
  <c r="U248" i="2" l="1"/>
  <c r="H249" i="2"/>
  <c r="F249" i="2"/>
  <c r="I249" i="2" s="1"/>
  <c r="W126" i="2"/>
  <c r="Z126" i="2"/>
  <c r="AF126" i="2" s="1"/>
  <c r="N127" i="2" s="1"/>
  <c r="T126" i="2"/>
  <c r="V126" i="2"/>
  <c r="X126" i="2" l="1"/>
  <c r="J249" i="2"/>
  <c r="K249" i="2" s="1"/>
  <c r="P127" i="2"/>
  <c r="AC127" i="2" s="1"/>
  <c r="AD126" i="2"/>
  <c r="AE126" i="2" s="1"/>
  <c r="AI126" i="2" s="1"/>
  <c r="H250" i="2" l="1"/>
  <c r="U249" i="2"/>
  <c r="F250" i="2"/>
  <c r="I250" i="2" s="1"/>
  <c r="R127" i="2"/>
  <c r="Q127" i="2"/>
  <c r="AA127" i="2"/>
  <c r="S127" i="2"/>
  <c r="J250" i="2" l="1"/>
  <c r="K250" i="2" s="1"/>
  <c r="H251" i="2"/>
  <c r="U250" i="2"/>
  <c r="F251" i="2"/>
  <c r="I251" i="2" s="1"/>
  <c r="T127" i="2"/>
  <c r="Z127" i="2"/>
  <c r="AF127" i="2" s="1"/>
  <c r="N128" i="2" s="1"/>
  <c r="W127" i="2"/>
  <c r="V127" i="2"/>
  <c r="J251" i="2" l="1"/>
  <c r="K251" i="2" s="1"/>
  <c r="X127" i="2"/>
  <c r="AD127" i="2" s="1"/>
  <c r="AE127" i="2" s="1"/>
  <c r="AI127" i="2" s="1"/>
  <c r="P128" i="2"/>
  <c r="AC128" i="2" s="1"/>
  <c r="F252" i="2" l="1"/>
  <c r="I252" i="2" s="1"/>
  <c r="U251" i="2"/>
  <c r="H252" i="2"/>
  <c r="R128" i="2"/>
  <c r="Q128" i="2"/>
  <c r="S128" i="2"/>
  <c r="AA128" i="2"/>
  <c r="J252" i="2" l="1"/>
  <c r="K252" i="2" s="1"/>
  <c r="H253" i="2"/>
  <c r="F253" i="2"/>
  <c r="I253" i="2" s="1"/>
  <c r="U252" i="2"/>
  <c r="W128" i="2"/>
  <c r="Z128" i="2"/>
  <c r="AF128" i="2" s="1"/>
  <c r="N129" i="2" s="1"/>
  <c r="T128" i="2"/>
  <c r="V128" i="2"/>
  <c r="X128" i="2" s="1"/>
  <c r="J253" i="2" l="1"/>
  <c r="K253" i="2" s="1"/>
  <c r="P129" i="2"/>
  <c r="AC129" i="2" s="1"/>
  <c r="AD128" i="2"/>
  <c r="AE128" i="2" s="1"/>
  <c r="AI128" i="2" s="1"/>
  <c r="H254" i="2" l="1"/>
  <c r="U253" i="2"/>
  <c r="F254" i="2"/>
  <c r="I254" i="2" s="1"/>
  <c r="R129" i="2"/>
  <c r="Q129" i="2"/>
  <c r="AA129" i="2"/>
  <c r="S129" i="2"/>
  <c r="J254" i="2" l="1"/>
  <c r="K254" i="2" s="1"/>
  <c r="T129" i="2"/>
  <c r="W129" i="2"/>
  <c r="Z129" i="2"/>
  <c r="AF129" i="2" s="1"/>
  <c r="N130" i="2" s="1"/>
  <c r="V129" i="2"/>
  <c r="X129" i="2" l="1"/>
  <c r="H255" i="2"/>
  <c r="F255" i="2"/>
  <c r="I255" i="2" s="1"/>
  <c r="U254" i="2"/>
  <c r="P130" i="2"/>
  <c r="AC130" i="2" s="1"/>
  <c r="AD129" i="2"/>
  <c r="AE129" i="2" s="1"/>
  <c r="AI129" i="2" s="1"/>
  <c r="J255" i="2" l="1"/>
  <c r="K255" i="2" s="1"/>
  <c r="R130" i="2"/>
  <c r="Q130" i="2"/>
  <c r="AA130" i="2"/>
  <c r="S130" i="2"/>
  <c r="U255" i="2" l="1"/>
  <c r="F256" i="2"/>
  <c r="I256" i="2" s="1"/>
  <c r="H256" i="2"/>
  <c r="W130" i="2"/>
  <c r="T130" i="2"/>
  <c r="Z130" i="2"/>
  <c r="AF130" i="2" s="1"/>
  <c r="N131" i="2" s="1"/>
  <c r="V130" i="2"/>
  <c r="J256" i="2" l="1"/>
  <c r="K256" i="2" s="1"/>
  <c r="X130" i="2"/>
  <c r="AD130" i="2" s="1"/>
  <c r="AE130" i="2" s="1"/>
  <c r="AI130" i="2" s="1"/>
  <c r="H257" i="2"/>
  <c r="U256" i="2"/>
  <c r="F257" i="2"/>
  <c r="I257" i="2" s="1"/>
  <c r="P131" i="2"/>
  <c r="AC131" i="2" s="1"/>
  <c r="J257" i="2" l="1"/>
  <c r="K257" i="2" s="1"/>
  <c r="R131" i="2"/>
  <c r="Q131" i="2"/>
  <c r="S131" i="2"/>
  <c r="AA131" i="2"/>
  <c r="H258" i="2" l="1"/>
  <c r="U257" i="2"/>
  <c r="F258" i="2"/>
  <c r="I258" i="2" s="1"/>
  <c r="Z131" i="2"/>
  <c r="AF131" i="2" s="1"/>
  <c r="N132" i="2" s="1"/>
  <c r="T131" i="2"/>
  <c r="W131" i="2"/>
  <c r="V131" i="2"/>
  <c r="X131" i="2" s="1"/>
  <c r="J258" i="2" l="1"/>
  <c r="K258" i="2" s="1"/>
  <c r="AD131" i="2"/>
  <c r="AE131" i="2" s="1"/>
  <c r="AI131" i="2" s="1"/>
  <c r="P132" i="2"/>
  <c r="AC132" i="2" s="1"/>
  <c r="H259" i="2" l="1"/>
  <c r="F259" i="2"/>
  <c r="I259" i="2" s="1"/>
  <c r="U258" i="2"/>
  <c r="R132" i="2"/>
  <c r="Q132" i="2"/>
  <c r="AA132" i="2"/>
  <c r="S132" i="2"/>
  <c r="J259" i="2" l="1"/>
  <c r="K259" i="2" s="1"/>
  <c r="T132" i="2"/>
  <c r="W132" i="2"/>
  <c r="Z132" i="2"/>
  <c r="AF132" i="2" s="1"/>
  <c r="N133" i="2" s="1"/>
  <c r="V132" i="2"/>
  <c r="U259" i="2" l="1"/>
  <c r="F260" i="2"/>
  <c r="I260" i="2" s="1"/>
  <c r="H260" i="2"/>
  <c r="X132" i="2"/>
  <c r="AD132" i="2" s="1"/>
  <c r="AE132" i="2" s="1"/>
  <c r="AI132" i="2" s="1"/>
  <c r="P133" i="2"/>
  <c r="AC133" i="2" s="1"/>
  <c r="J260" i="2" l="1"/>
  <c r="K260" i="2" s="1"/>
  <c r="F261" i="2"/>
  <c r="I261" i="2" s="1"/>
  <c r="U260" i="2"/>
  <c r="H261" i="2"/>
  <c r="R133" i="2"/>
  <c r="Q133" i="2"/>
  <c r="AA133" i="2"/>
  <c r="S133" i="2"/>
  <c r="J261" i="2" l="1"/>
  <c r="K261" i="2" s="1"/>
  <c r="U261" i="2"/>
  <c r="F262" i="2"/>
  <c r="I262" i="2" s="1"/>
  <c r="H262" i="2"/>
  <c r="J262" i="2" s="1"/>
  <c r="K262" i="2" s="1"/>
  <c r="T133" i="2"/>
  <c r="Z133" i="2"/>
  <c r="AF133" i="2" s="1"/>
  <c r="N134" i="2" s="1"/>
  <c r="W133" i="2"/>
  <c r="V133" i="2"/>
  <c r="X133" i="2" s="1"/>
  <c r="H263" i="2" l="1"/>
  <c r="U262" i="2"/>
  <c r="F263" i="2"/>
  <c r="I263" i="2" s="1"/>
  <c r="AD133" i="2"/>
  <c r="AE133" i="2" s="1"/>
  <c r="AI133" i="2" s="1"/>
  <c r="P134" i="2"/>
  <c r="AC134" i="2" s="1"/>
  <c r="J263" i="2" l="1"/>
  <c r="K263" i="2" s="1"/>
  <c r="R134" i="2"/>
  <c r="Q134" i="2"/>
  <c r="AA134" i="2"/>
  <c r="S134" i="2"/>
  <c r="H264" i="2" l="1"/>
  <c r="U263" i="2"/>
  <c r="F264" i="2"/>
  <c r="I264" i="2" s="1"/>
  <c r="W134" i="2"/>
  <c r="T134" i="2"/>
  <c r="Z134" i="2"/>
  <c r="AF134" i="2" s="1"/>
  <c r="N135" i="2" s="1"/>
  <c r="V134" i="2"/>
  <c r="J264" i="2" l="1"/>
  <c r="K264" i="2" s="1"/>
  <c r="X134" i="2"/>
  <c r="AD134" i="2" s="1"/>
  <c r="AE134" i="2" s="1"/>
  <c r="AI134" i="2" s="1"/>
  <c r="P135" i="2"/>
  <c r="AC135" i="2" s="1"/>
  <c r="U264" i="2" l="1"/>
  <c r="F265" i="2"/>
  <c r="I265" i="2" s="1"/>
  <c r="H265" i="2"/>
  <c r="Q135" i="2"/>
  <c r="R135" i="2"/>
  <c r="S135" i="2"/>
  <c r="AA135" i="2"/>
  <c r="J265" i="2" l="1"/>
  <c r="K265" i="2" s="1"/>
  <c r="Z135" i="2"/>
  <c r="AF135" i="2" s="1"/>
  <c r="N136" i="2" s="1"/>
  <c r="T135" i="2"/>
  <c r="W135" i="2"/>
  <c r="V135" i="2"/>
  <c r="X135" i="2" l="1"/>
  <c r="AD135" i="2" s="1"/>
  <c r="AE135" i="2" s="1"/>
  <c r="AI135" i="2" s="1"/>
  <c r="H266" i="2"/>
  <c r="U265" i="2"/>
  <c r="F266" i="2"/>
  <c r="I266" i="2" s="1"/>
  <c r="P136" i="2"/>
  <c r="AC136" i="2" s="1"/>
  <c r="J266" i="2" l="1"/>
  <c r="K266" i="2" s="1"/>
  <c r="R136" i="2"/>
  <c r="Q136" i="2"/>
  <c r="AA136" i="2"/>
  <c r="S136" i="2"/>
  <c r="H267" i="2" l="1"/>
  <c r="U266" i="2"/>
  <c r="F267" i="2"/>
  <c r="I267" i="2" s="1"/>
  <c r="T136" i="2"/>
  <c r="W136" i="2"/>
  <c r="Z136" i="2"/>
  <c r="AF136" i="2" s="1"/>
  <c r="N137" i="2" s="1"/>
  <c r="V136" i="2"/>
  <c r="X136" i="2" s="1"/>
  <c r="J267" i="2" l="1"/>
  <c r="K267" i="2" s="1"/>
  <c r="F268" i="2" s="1"/>
  <c r="I268" i="2" s="1"/>
  <c r="P137" i="2"/>
  <c r="AC137" i="2" s="1"/>
  <c r="AD136" i="2"/>
  <c r="AE136" i="2" s="1"/>
  <c r="AI136" i="2" s="1"/>
  <c r="H268" i="2" l="1"/>
  <c r="J268" i="2" s="1"/>
  <c r="K268" i="2" s="1"/>
  <c r="U268" i="2" s="1"/>
  <c r="U267" i="2"/>
  <c r="Q137" i="2"/>
  <c r="R137" i="2"/>
  <c r="S137" i="2"/>
  <c r="AA137" i="2"/>
  <c r="F269" i="2" l="1"/>
  <c r="I269" i="2" s="1"/>
  <c r="H269" i="2"/>
  <c r="J269" i="2" s="1"/>
  <c r="K269" i="2" s="1"/>
  <c r="W137" i="2"/>
  <c r="Z137" i="2"/>
  <c r="AF137" i="2" s="1"/>
  <c r="N138" i="2" s="1"/>
  <c r="T137" i="2"/>
  <c r="V137" i="2"/>
  <c r="X137" i="2" l="1"/>
  <c r="H270" i="2"/>
  <c r="F270" i="2"/>
  <c r="I270" i="2" s="1"/>
  <c r="U269" i="2"/>
  <c r="P138" i="2"/>
  <c r="AC138" i="2" s="1"/>
  <c r="AD137" i="2"/>
  <c r="AE137" i="2" s="1"/>
  <c r="AI137" i="2" s="1"/>
  <c r="J270" i="2" l="1"/>
  <c r="K270" i="2" s="1"/>
  <c r="R138" i="2"/>
  <c r="Q138" i="2"/>
  <c r="AA138" i="2"/>
  <c r="S138" i="2"/>
  <c r="F271" i="2" l="1"/>
  <c r="I271" i="2" s="1"/>
  <c r="H271" i="2"/>
  <c r="J271" i="2" s="1"/>
  <c r="K271" i="2" s="1"/>
  <c r="U270" i="2"/>
  <c r="Z138" i="2"/>
  <c r="AF138" i="2" s="1"/>
  <c r="N139" i="2" s="1"/>
  <c r="W138" i="2"/>
  <c r="T138" i="2"/>
  <c r="V138" i="2"/>
  <c r="X138" i="2" s="1"/>
  <c r="U271" i="2" l="1"/>
  <c r="H272" i="2"/>
  <c r="F272" i="2"/>
  <c r="I272" i="2" s="1"/>
  <c r="AD138" i="2"/>
  <c r="AE138" i="2" s="1"/>
  <c r="AI138" i="2" s="1"/>
  <c r="P139" i="2"/>
  <c r="S139" i="2" s="1"/>
  <c r="J272" i="2" l="1"/>
  <c r="K272" i="2" s="1"/>
  <c r="T139" i="2"/>
  <c r="Z139" i="2"/>
  <c r="W139" i="2"/>
  <c r="V139" i="2"/>
  <c r="AC139" i="2"/>
  <c r="R139" i="2"/>
  <c r="Q139" i="2"/>
  <c r="AA139" i="2"/>
  <c r="X139" i="2" l="1"/>
  <c r="AD139" i="2" s="1"/>
  <c r="AE139" i="2" s="1"/>
  <c r="AI139" i="2" s="1"/>
  <c r="H273" i="2"/>
  <c r="F273" i="2"/>
  <c r="I273" i="2" s="1"/>
  <c r="U272" i="2"/>
  <c r="AF139" i="2"/>
  <c r="N140" i="2" s="1"/>
  <c r="J273" i="2" l="1"/>
  <c r="K273" i="2" s="1"/>
  <c r="P140" i="2"/>
  <c r="AC140" i="2" s="1"/>
  <c r="H274" i="2" l="1"/>
  <c r="U273" i="2"/>
  <c r="F274" i="2"/>
  <c r="I274" i="2" s="1"/>
  <c r="R140" i="2"/>
  <c r="Q140" i="2"/>
  <c r="AA140" i="2"/>
  <c r="S140" i="2"/>
  <c r="J274" i="2" l="1"/>
  <c r="K274" i="2" s="1"/>
  <c r="T140" i="2"/>
  <c r="Z140" i="2"/>
  <c r="AF140" i="2" s="1"/>
  <c r="N141" i="2" s="1"/>
  <c r="W140" i="2"/>
  <c r="V140" i="2"/>
  <c r="X140" i="2" l="1"/>
  <c r="U274" i="2"/>
  <c r="H275" i="2"/>
  <c r="F275" i="2"/>
  <c r="I275" i="2" s="1"/>
  <c r="AD140" i="2"/>
  <c r="AE140" i="2" s="1"/>
  <c r="AI140" i="2" s="1"/>
  <c r="P141" i="2"/>
  <c r="AC141" i="2" s="1"/>
  <c r="J275" i="2" l="1"/>
  <c r="K275" i="2" s="1"/>
  <c r="H276" i="2" s="1"/>
  <c r="Q141" i="2"/>
  <c r="R141" i="2"/>
  <c r="AA141" i="2"/>
  <c r="S141" i="2"/>
  <c r="U275" i="2" l="1"/>
  <c r="F276" i="2"/>
  <c r="I276" i="2" s="1"/>
  <c r="J276" i="2" s="1"/>
  <c r="K276" i="2" s="1"/>
  <c r="W141" i="2"/>
  <c r="Z141" i="2"/>
  <c r="AF141" i="2" s="1"/>
  <c r="N142" i="2" s="1"/>
  <c r="T141" i="2"/>
  <c r="V141" i="2"/>
  <c r="X141" i="2" l="1"/>
  <c r="H277" i="2"/>
  <c r="F277" i="2"/>
  <c r="I277" i="2" s="1"/>
  <c r="U276" i="2"/>
  <c r="P142" i="2"/>
  <c r="AC142" i="2" s="1"/>
  <c r="AD141" i="2"/>
  <c r="AE141" i="2" s="1"/>
  <c r="AI141" i="2" s="1"/>
  <c r="J277" i="2" l="1"/>
  <c r="K277" i="2" s="1"/>
  <c r="R142" i="2"/>
  <c r="Q142" i="2"/>
  <c r="AA142" i="2"/>
  <c r="S142" i="2"/>
  <c r="H278" i="2" l="1"/>
  <c r="F278" i="2"/>
  <c r="I278" i="2" s="1"/>
  <c r="U277" i="2"/>
  <c r="T142" i="2"/>
  <c r="W142" i="2"/>
  <c r="Z142" i="2"/>
  <c r="AF142" i="2" s="1"/>
  <c r="N143" i="2" s="1"/>
  <c r="V142" i="2"/>
  <c r="X142" i="2" s="1"/>
  <c r="J278" i="2" l="1"/>
  <c r="K278" i="2" s="1"/>
  <c r="P143" i="2"/>
  <c r="AA143" i="2" s="1"/>
  <c r="AD142" i="2"/>
  <c r="AE142" i="2" s="1"/>
  <c r="AI142" i="2" s="1"/>
  <c r="H279" i="2" l="1"/>
  <c r="U278" i="2"/>
  <c r="F279" i="2"/>
  <c r="I279" i="2" s="1"/>
  <c r="AC143" i="2"/>
  <c r="R143" i="2"/>
  <c r="Q143" i="2"/>
  <c r="S143" i="2"/>
  <c r="J279" i="2" l="1"/>
  <c r="K279" i="2" s="1"/>
  <c r="W143" i="2"/>
  <c r="Z143" i="2"/>
  <c r="AF143" i="2" s="1"/>
  <c r="N144" i="2" s="1"/>
  <c r="T143" i="2"/>
  <c r="V143" i="2"/>
  <c r="H280" i="2" l="1"/>
  <c r="F280" i="2"/>
  <c r="I280" i="2" s="1"/>
  <c r="U279" i="2"/>
  <c r="X143" i="2"/>
  <c r="AD143" i="2" s="1"/>
  <c r="AE143" i="2" s="1"/>
  <c r="AI143" i="2" s="1"/>
  <c r="P144" i="2"/>
  <c r="AC144" i="2" s="1"/>
  <c r="J280" i="2" l="1"/>
  <c r="K280" i="2" s="1"/>
  <c r="R144" i="2"/>
  <c r="Q144" i="2"/>
  <c r="AA144" i="2"/>
  <c r="S144" i="2"/>
  <c r="U280" i="2" l="1"/>
  <c r="H281" i="2"/>
  <c r="F281" i="2"/>
  <c r="I281" i="2" s="1"/>
  <c r="Z144" i="2"/>
  <c r="AF144" i="2" s="1"/>
  <c r="N145" i="2" s="1"/>
  <c r="T144" i="2"/>
  <c r="W144" i="2"/>
  <c r="V144" i="2"/>
  <c r="X144" i="2" l="1"/>
  <c r="AD144" i="2" s="1"/>
  <c r="AE144" i="2" s="1"/>
  <c r="AI144" i="2" s="1"/>
  <c r="J281" i="2"/>
  <c r="K281" i="2" s="1"/>
  <c r="P145" i="2"/>
  <c r="AC145" i="2" s="1"/>
  <c r="F282" i="2" l="1"/>
  <c r="I282" i="2" s="1"/>
  <c r="U281" i="2"/>
  <c r="H282" i="2"/>
  <c r="J282" i="2" s="1"/>
  <c r="K282" i="2" s="1"/>
  <c r="R145" i="2"/>
  <c r="Q145" i="2"/>
  <c r="S145" i="2"/>
  <c r="AA145" i="2"/>
  <c r="H283" i="2" l="1"/>
  <c r="U282" i="2"/>
  <c r="F283" i="2"/>
  <c r="I283" i="2" s="1"/>
  <c r="W145" i="2"/>
  <c r="Z145" i="2"/>
  <c r="AF145" i="2" s="1"/>
  <c r="N146" i="2" s="1"/>
  <c r="T145" i="2"/>
  <c r="V145" i="2"/>
  <c r="J283" i="2" l="1"/>
  <c r="K283" i="2" s="1"/>
  <c r="H284" i="2"/>
  <c r="F284" i="2"/>
  <c r="I284" i="2" s="1"/>
  <c r="U283" i="2"/>
  <c r="X145" i="2"/>
  <c r="AD145" i="2" s="1"/>
  <c r="AE145" i="2" s="1"/>
  <c r="AI145" i="2" s="1"/>
  <c r="P146" i="2"/>
  <c r="AC146" i="2" s="1"/>
  <c r="J284" i="2" l="1"/>
  <c r="K284" i="2" s="1"/>
  <c r="H285" i="2" s="1"/>
  <c r="R146" i="2"/>
  <c r="Q146" i="2"/>
  <c r="AA146" i="2"/>
  <c r="S146" i="2"/>
  <c r="F285" i="2" l="1"/>
  <c r="I285" i="2" s="1"/>
  <c r="U284" i="2"/>
  <c r="J285" i="2"/>
  <c r="K285" i="2" s="1"/>
  <c r="Z146" i="2"/>
  <c r="AF146" i="2" s="1"/>
  <c r="N147" i="2" s="1"/>
  <c r="W146" i="2"/>
  <c r="T146" i="2"/>
  <c r="V146" i="2"/>
  <c r="X146" i="2" l="1"/>
  <c r="U285" i="2"/>
  <c r="H286" i="2"/>
  <c r="F286" i="2"/>
  <c r="I286" i="2" s="1"/>
  <c r="AD146" i="2"/>
  <c r="AE146" i="2" s="1"/>
  <c r="AI146" i="2" s="1"/>
  <c r="P147" i="2"/>
  <c r="S147" i="2" s="1"/>
  <c r="J286" i="2" l="1"/>
  <c r="K286" i="2" s="1"/>
  <c r="W147" i="2"/>
  <c r="Z147" i="2"/>
  <c r="T147" i="2"/>
  <c r="V147" i="2"/>
  <c r="AC147" i="2"/>
  <c r="R147" i="2"/>
  <c r="Q147" i="2"/>
  <c r="AA147" i="2"/>
  <c r="X147" i="2" l="1"/>
  <c r="H287" i="2"/>
  <c r="F287" i="2"/>
  <c r="I287" i="2" s="1"/>
  <c r="U286" i="2"/>
  <c r="AF147" i="2"/>
  <c r="N148" i="2" s="1"/>
  <c r="AD147" i="2"/>
  <c r="AE147" i="2" s="1"/>
  <c r="AI147" i="2" s="1"/>
  <c r="J287" i="2" l="1"/>
  <c r="K287" i="2" s="1"/>
  <c r="P148" i="2"/>
  <c r="AC148" i="2" s="1"/>
  <c r="H288" i="2" l="1"/>
  <c r="U287" i="2"/>
  <c r="F288" i="2"/>
  <c r="I288" i="2" s="1"/>
  <c r="R148" i="2"/>
  <c r="Q148" i="2"/>
  <c r="S148" i="2"/>
  <c r="AA148" i="2"/>
  <c r="J288" i="2" l="1"/>
  <c r="K288" i="2" s="1"/>
  <c r="T148" i="2"/>
  <c r="Z148" i="2"/>
  <c r="AF148" i="2" s="1"/>
  <c r="N149" i="2" s="1"/>
  <c r="W148" i="2"/>
  <c r="V148" i="2"/>
  <c r="X148" i="2" l="1"/>
  <c r="F289" i="2"/>
  <c r="I289" i="2" s="1"/>
  <c r="U288" i="2"/>
  <c r="H289" i="2"/>
  <c r="AD148" i="2"/>
  <c r="AE148" i="2" s="1"/>
  <c r="AI148" i="2" s="1"/>
  <c r="P149" i="2"/>
  <c r="AC149" i="2" s="1"/>
  <c r="J289" i="2" l="1"/>
  <c r="K289" i="2" s="1"/>
  <c r="H290" i="2"/>
  <c r="F290" i="2"/>
  <c r="I290" i="2" s="1"/>
  <c r="U289" i="2"/>
  <c r="Q149" i="2"/>
  <c r="R149" i="2"/>
  <c r="AA149" i="2"/>
  <c r="S149" i="2"/>
  <c r="J290" i="2" l="1"/>
  <c r="K290" i="2" s="1"/>
  <c r="W149" i="2"/>
  <c r="Z149" i="2"/>
  <c r="AF149" i="2" s="1"/>
  <c r="N150" i="2" s="1"/>
  <c r="T149" i="2"/>
  <c r="V149" i="2"/>
  <c r="H291" i="2" l="1"/>
  <c r="U290" i="2"/>
  <c r="F291" i="2"/>
  <c r="I291" i="2" s="1"/>
  <c r="X149" i="2"/>
  <c r="AD149" i="2" s="1"/>
  <c r="AE149" i="2" s="1"/>
  <c r="AI149" i="2" s="1"/>
  <c r="P150" i="2"/>
  <c r="AC150" i="2" s="1"/>
  <c r="J291" i="2" l="1"/>
  <c r="K291" i="2" s="1"/>
  <c r="R150" i="2"/>
  <c r="Q150" i="2"/>
  <c r="AA150" i="2"/>
  <c r="S150" i="2"/>
  <c r="U291" i="2" l="1"/>
  <c r="F292" i="2"/>
  <c r="I292" i="2" s="1"/>
  <c r="H292" i="2"/>
  <c r="T150" i="2"/>
  <c r="W150" i="2"/>
  <c r="Z150" i="2"/>
  <c r="AF150" i="2" s="1"/>
  <c r="N151" i="2" s="1"/>
  <c r="V150" i="2"/>
  <c r="X150" i="2" s="1"/>
  <c r="J292" i="2" l="1"/>
  <c r="K292" i="2" s="1"/>
  <c r="H293" i="2"/>
  <c r="F293" i="2"/>
  <c r="I293" i="2" s="1"/>
  <c r="U292" i="2"/>
  <c r="P151" i="2"/>
  <c r="AA151" i="2" s="1"/>
  <c r="AD150" i="2"/>
  <c r="AE150" i="2" s="1"/>
  <c r="AI150" i="2" s="1"/>
  <c r="J293" i="2" l="1"/>
  <c r="K293" i="2" s="1"/>
  <c r="F294" i="2"/>
  <c r="I294" i="2" s="1"/>
  <c r="H294" i="2"/>
  <c r="U293" i="2"/>
  <c r="AC151" i="2"/>
  <c r="Q151" i="2"/>
  <c r="R151" i="2"/>
  <c r="S151" i="2"/>
  <c r="J294" i="2" l="1"/>
  <c r="K294" i="2" s="1"/>
  <c r="F295" i="2"/>
  <c r="I295" i="2" s="1"/>
  <c r="U294" i="2"/>
  <c r="H295" i="2"/>
  <c r="Z151" i="2"/>
  <c r="AF151" i="2" s="1"/>
  <c r="N152" i="2" s="1"/>
  <c r="W151" i="2"/>
  <c r="T151" i="2"/>
  <c r="V151" i="2"/>
  <c r="X151" i="2" s="1"/>
  <c r="J295" i="2" l="1"/>
  <c r="K295" i="2" s="1"/>
  <c r="U295" i="2"/>
  <c r="F296" i="2"/>
  <c r="I296" i="2" s="1"/>
  <c r="H296" i="2"/>
  <c r="AD151" i="2"/>
  <c r="AE151" i="2" s="1"/>
  <c r="AI151" i="2" s="1"/>
  <c r="P152" i="2"/>
  <c r="S152" i="2" s="1"/>
  <c r="J296" i="2" l="1"/>
  <c r="K296" i="2" s="1"/>
  <c r="H297" i="2"/>
  <c r="U296" i="2"/>
  <c r="F297" i="2"/>
  <c r="I297" i="2" s="1"/>
  <c r="AC152" i="2"/>
  <c r="T152" i="2"/>
  <c r="W152" i="2"/>
  <c r="Z152" i="2"/>
  <c r="V152" i="2"/>
  <c r="Q152" i="2"/>
  <c r="R152" i="2"/>
  <c r="AA152" i="2"/>
  <c r="X152" i="2" l="1"/>
  <c r="AD152" i="2" s="1"/>
  <c r="AE152" i="2" s="1"/>
  <c r="AI152" i="2" s="1"/>
  <c r="J297" i="2"/>
  <c r="K297" i="2" s="1"/>
  <c r="U297" i="2" s="1"/>
  <c r="H298" i="2"/>
  <c r="F298" i="2"/>
  <c r="I298" i="2" s="1"/>
  <c r="AF152" i="2"/>
  <c r="N153" i="2" s="1"/>
  <c r="J298" i="2" l="1"/>
  <c r="K298" i="2" s="1"/>
  <c r="P153" i="2"/>
  <c r="AC153" i="2" s="1"/>
  <c r="F299" i="2" l="1"/>
  <c r="I299" i="2" s="1"/>
  <c r="U298" i="2"/>
  <c r="H299" i="2"/>
  <c r="J299" i="2" s="1"/>
  <c r="K299" i="2" s="1"/>
  <c r="Q153" i="2"/>
  <c r="R153" i="2"/>
  <c r="S153" i="2"/>
  <c r="AA153" i="2"/>
  <c r="H300" i="2" l="1"/>
  <c r="U299" i="2"/>
  <c r="F300" i="2"/>
  <c r="I300" i="2" s="1"/>
  <c r="T153" i="2"/>
  <c r="W153" i="2"/>
  <c r="Z153" i="2"/>
  <c r="AF153" i="2" s="1"/>
  <c r="N154" i="2" s="1"/>
  <c r="V153" i="2"/>
  <c r="X153" i="2" s="1"/>
  <c r="J300" i="2" l="1"/>
  <c r="K300" i="2" s="1"/>
  <c r="P154" i="2"/>
  <c r="AC154" i="2" s="1"/>
  <c r="AD153" i="2"/>
  <c r="AE153" i="2" s="1"/>
  <c r="AI153" i="2" s="1"/>
  <c r="U300" i="2" l="1"/>
  <c r="F301" i="2"/>
  <c r="I301" i="2" s="1"/>
  <c r="H301" i="2"/>
  <c r="R154" i="2"/>
  <c r="Q154" i="2"/>
  <c r="AA154" i="2"/>
  <c r="S154" i="2"/>
  <c r="J301" i="2" l="1"/>
  <c r="K301" i="2" s="1"/>
  <c r="H302" i="2"/>
  <c r="U301" i="2"/>
  <c r="F302" i="2"/>
  <c r="I302" i="2" s="1"/>
  <c r="W154" i="2"/>
  <c r="T154" i="2"/>
  <c r="Z154" i="2"/>
  <c r="AF154" i="2" s="1"/>
  <c r="N155" i="2" s="1"/>
  <c r="V154" i="2"/>
  <c r="J302" i="2" l="1"/>
  <c r="K302" i="2" s="1"/>
  <c r="X154" i="2"/>
  <c r="AD154" i="2" s="1"/>
  <c r="AE154" i="2" s="1"/>
  <c r="AI154" i="2" s="1"/>
  <c r="P155" i="2"/>
  <c r="AC155" i="2" s="1"/>
  <c r="U302" i="2" l="1"/>
  <c r="F303" i="2"/>
  <c r="I303" i="2" s="1"/>
  <c r="H303" i="2"/>
  <c r="R155" i="2"/>
  <c r="Q155" i="2"/>
  <c r="S155" i="2"/>
  <c r="AA155" i="2"/>
  <c r="J303" i="2" l="1"/>
  <c r="K303" i="2" s="1"/>
  <c r="F304" i="2"/>
  <c r="I304" i="2" s="1"/>
  <c r="U303" i="2"/>
  <c r="H304" i="2"/>
  <c r="Z155" i="2"/>
  <c r="AF155" i="2" s="1"/>
  <c r="N156" i="2" s="1"/>
  <c r="W155" i="2"/>
  <c r="T155" i="2"/>
  <c r="V155" i="2"/>
  <c r="X155" i="2" s="1"/>
  <c r="J304" i="2" l="1"/>
  <c r="K304" i="2" s="1"/>
  <c r="H305" i="2"/>
  <c r="F305" i="2"/>
  <c r="I305" i="2" s="1"/>
  <c r="U304" i="2"/>
  <c r="AD155" i="2"/>
  <c r="AE155" i="2" s="1"/>
  <c r="AI155" i="2" s="1"/>
  <c r="P156" i="2"/>
  <c r="AC156" i="2" s="1"/>
  <c r="J305" i="2" l="1"/>
  <c r="K305" i="2" s="1"/>
  <c r="R156" i="2"/>
  <c r="Q156" i="2"/>
  <c r="AA156" i="2"/>
  <c r="S156" i="2"/>
  <c r="H306" i="2" l="1"/>
  <c r="U305" i="2"/>
  <c r="F306" i="2"/>
  <c r="I306" i="2" s="1"/>
  <c r="T156" i="2"/>
  <c r="Z156" i="2"/>
  <c r="AF156" i="2" s="1"/>
  <c r="N157" i="2" s="1"/>
  <c r="W156" i="2"/>
  <c r="V156" i="2"/>
  <c r="J306" i="2" l="1"/>
  <c r="K306" i="2" s="1"/>
  <c r="X156" i="2"/>
  <c r="AD156" i="2" s="1"/>
  <c r="AE156" i="2" s="1"/>
  <c r="AI156" i="2" s="1"/>
  <c r="P157" i="2"/>
  <c r="AC157" i="2" s="1"/>
  <c r="U306" i="2" l="1"/>
  <c r="H307" i="2"/>
  <c r="F307" i="2"/>
  <c r="I307" i="2" s="1"/>
  <c r="R157" i="2"/>
  <c r="Q157" i="2"/>
  <c r="AA157" i="2"/>
  <c r="S157" i="2"/>
  <c r="J307" i="2" l="1"/>
  <c r="K307" i="2" s="1"/>
  <c r="W157" i="2"/>
  <c r="Z157" i="2"/>
  <c r="AF157" i="2" s="1"/>
  <c r="N158" i="2" s="1"/>
  <c r="T157" i="2"/>
  <c r="V157" i="2"/>
  <c r="X157" i="2" l="1"/>
  <c r="AD157" i="2" s="1"/>
  <c r="AE157" i="2" s="1"/>
  <c r="AI157" i="2" s="1"/>
  <c r="H308" i="2"/>
  <c r="F308" i="2"/>
  <c r="I308" i="2" s="1"/>
  <c r="U307" i="2"/>
  <c r="P158" i="2"/>
  <c r="AC158" i="2" s="1"/>
  <c r="J308" i="2" l="1"/>
  <c r="K308" i="2" s="1"/>
  <c r="R158" i="2"/>
  <c r="Q158" i="2"/>
  <c r="AA158" i="2"/>
  <c r="S158" i="2"/>
  <c r="F309" i="2" l="1"/>
  <c r="I309" i="2" s="1"/>
  <c r="U308" i="2"/>
  <c r="H309" i="2"/>
  <c r="J309" i="2" s="1"/>
  <c r="K309" i="2" s="1"/>
  <c r="T158" i="2"/>
  <c r="Z158" i="2"/>
  <c r="AF158" i="2" s="1"/>
  <c r="N159" i="2" s="1"/>
  <c r="W158" i="2"/>
  <c r="V158" i="2"/>
  <c r="X158" i="2" l="1"/>
  <c r="AD158" i="2" s="1"/>
  <c r="AE158" i="2" s="1"/>
  <c r="AI158" i="2" s="1"/>
  <c r="H310" i="2"/>
  <c r="F310" i="2"/>
  <c r="I310" i="2" s="1"/>
  <c r="U309" i="2"/>
  <c r="P159" i="2"/>
  <c r="AC159" i="2" s="1"/>
  <c r="J310" i="2" l="1"/>
  <c r="K310" i="2" s="1"/>
  <c r="R159" i="2"/>
  <c r="Q159" i="2"/>
  <c r="S159" i="2"/>
  <c r="AA159" i="2"/>
  <c r="H311" i="2" l="1"/>
  <c r="U310" i="2"/>
  <c r="F311" i="2"/>
  <c r="I311" i="2" s="1"/>
  <c r="W159" i="2"/>
  <c r="Z159" i="2"/>
  <c r="AF159" i="2" s="1"/>
  <c r="N160" i="2" s="1"/>
  <c r="T159" i="2"/>
  <c r="V159" i="2"/>
  <c r="X159" i="2" l="1"/>
  <c r="J311" i="2"/>
  <c r="K311" i="2" s="1"/>
  <c r="P160" i="2"/>
  <c r="AC160" i="2" s="1"/>
  <c r="AD159" i="2"/>
  <c r="AE159" i="2" s="1"/>
  <c r="AI159" i="2" s="1"/>
  <c r="H312" i="2" l="1"/>
  <c r="U311" i="2"/>
  <c r="F312" i="2"/>
  <c r="I312" i="2" s="1"/>
  <c r="R160" i="2"/>
  <c r="Q160" i="2"/>
  <c r="AA160" i="2"/>
  <c r="S160" i="2"/>
  <c r="J312" i="2" l="1"/>
  <c r="K312" i="2" s="1"/>
  <c r="T160" i="2"/>
  <c r="Z160" i="2"/>
  <c r="AF160" i="2" s="1"/>
  <c r="N161" i="2" s="1"/>
  <c r="W160" i="2"/>
  <c r="V160" i="2"/>
  <c r="X160" i="2" l="1"/>
  <c r="F313" i="2"/>
  <c r="I313" i="2" s="1"/>
  <c r="H313" i="2"/>
  <c r="U312" i="2"/>
  <c r="AD160" i="2"/>
  <c r="AE160" i="2" s="1"/>
  <c r="AI160" i="2" s="1"/>
  <c r="P161" i="2"/>
  <c r="AC161" i="2" s="1"/>
  <c r="J313" i="2" l="1"/>
  <c r="K313" i="2" s="1"/>
  <c r="H314" i="2" s="1"/>
  <c r="R161" i="2"/>
  <c r="Q161" i="2"/>
  <c r="S161" i="2"/>
  <c r="AA161" i="2"/>
  <c r="U313" i="2" l="1"/>
  <c r="F314" i="2"/>
  <c r="I314" i="2" s="1"/>
  <c r="J314" i="2" s="1"/>
  <c r="K314" i="2" s="1"/>
  <c r="Z161" i="2"/>
  <c r="AF161" i="2" s="1"/>
  <c r="N162" i="2" s="1"/>
  <c r="W161" i="2"/>
  <c r="T161" i="2"/>
  <c r="V161" i="2"/>
  <c r="X161" i="2" l="1"/>
  <c r="AD161" i="2" s="1"/>
  <c r="AE161" i="2" s="1"/>
  <c r="AI161" i="2" s="1"/>
  <c r="U314" i="2"/>
  <c r="F315" i="2"/>
  <c r="I315" i="2" s="1"/>
  <c r="H315" i="2"/>
  <c r="P162" i="2"/>
  <c r="J315" i="2" l="1"/>
  <c r="K315" i="2" s="1"/>
  <c r="F316" i="2"/>
  <c r="I316" i="2" s="1"/>
  <c r="U315" i="2"/>
  <c r="H316" i="2"/>
  <c r="R162" i="2"/>
  <c r="Q162" i="2"/>
  <c r="AC162" i="2"/>
  <c r="AA162" i="2"/>
  <c r="S162" i="2"/>
  <c r="J316" i="2" l="1"/>
  <c r="K316" i="2" s="1"/>
  <c r="U316" i="2" s="1"/>
  <c r="H317" i="2"/>
  <c r="F317" i="2"/>
  <c r="I317" i="2" s="1"/>
  <c r="T162" i="2"/>
  <c r="Z162" i="2"/>
  <c r="AF162" i="2" s="1"/>
  <c r="N163" i="2" s="1"/>
  <c r="W162" i="2"/>
  <c r="V162" i="2"/>
  <c r="X162" i="2" l="1"/>
  <c r="J317" i="2"/>
  <c r="K317" i="2" s="1"/>
  <c r="H318" i="2"/>
  <c r="U317" i="2"/>
  <c r="F318" i="2"/>
  <c r="I318" i="2" s="1"/>
  <c r="AD162" i="2"/>
  <c r="AE162" i="2" s="1"/>
  <c r="AI162" i="2" s="1"/>
  <c r="P163" i="2"/>
  <c r="S163" i="2" s="1"/>
  <c r="J318" i="2" l="1"/>
  <c r="K318" i="2" s="1"/>
  <c r="Z163" i="2"/>
  <c r="W163" i="2"/>
  <c r="T163" i="2"/>
  <c r="V163" i="2"/>
  <c r="AC163" i="2"/>
  <c r="Q163" i="2"/>
  <c r="R163" i="2"/>
  <c r="AA163" i="2"/>
  <c r="X163" i="2" l="1"/>
  <c r="H319" i="2"/>
  <c r="F319" i="2"/>
  <c r="I319" i="2" s="1"/>
  <c r="U318" i="2"/>
  <c r="AD163" i="2"/>
  <c r="AE163" i="2" s="1"/>
  <c r="AI163" i="2" s="1"/>
  <c r="AF163" i="2"/>
  <c r="N164" i="2" s="1"/>
  <c r="J319" i="2" l="1"/>
  <c r="K319" i="2" s="1"/>
  <c r="P164" i="2"/>
  <c r="AC164" i="2" s="1"/>
  <c r="H320" i="2" l="1"/>
  <c r="U319" i="2"/>
  <c r="F320" i="2"/>
  <c r="I320" i="2" s="1"/>
  <c r="R164" i="2"/>
  <c r="Q164" i="2"/>
  <c r="AA164" i="2"/>
  <c r="S164" i="2"/>
  <c r="J320" i="2" l="1"/>
  <c r="K320" i="2" s="1"/>
  <c r="H321" i="2"/>
  <c r="U320" i="2"/>
  <c r="F321" i="2"/>
  <c r="I321" i="2" s="1"/>
  <c r="T164" i="2"/>
  <c r="Z164" i="2"/>
  <c r="AF164" i="2" s="1"/>
  <c r="N165" i="2" s="1"/>
  <c r="W164" i="2"/>
  <c r="V164" i="2"/>
  <c r="X164" i="2" l="1"/>
  <c r="J321" i="2"/>
  <c r="K321" i="2" s="1"/>
  <c r="AD164" i="2"/>
  <c r="AE164" i="2" s="1"/>
  <c r="AI164" i="2" s="1"/>
  <c r="P165" i="2"/>
  <c r="H322" i="2" l="1"/>
  <c r="U321" i="2"/>
  <c r="F322" i="2"/>
  <c r="I322" i="2" s="1"/>
  <c r="R165" i="2"/>
  <c r="Q165" i="2"/>
  <c r="S165" i="2"/>
  <c r="AA165" i="2"/>
  <c r="AC165" i="2"/>
  <c r="J322" i="2" l="1"/>
  <c r="K322" i="2" s="1"/>
  <c r="W165" i="2"/>
  <c r="Z165" i="2"/>
  <c r="AF165" i="2" s="1"/>
  <c r="N166" i="2" s="1"/>
  <c r="T165" i="2"/>
  <c r="V165" i="2"/>
  <c r="X165" i="2" l="1"/>
  <c r="H323" i="2"/>
  <c r="F323" i="2"/>
  <c r="I323" i="2" s="1"/>
  <c r="U322" i="2"/>
  <c r="P166" i="2"/>
  <c r="AC166" i="2" s="1"/>
  <c r="AD165" i="2"/>
  <c r="AE165" i="2" s="1"/>
  <c r="AI165" i="2" s="1"/>
  <c r="J323" i="2" l="1"/>
  <c r="K323" i="2" s="1"/>
  <c r="R166" i="2"/>
  <c r="Q166" i="2"/>
  <c r="AA166" i="2"/>
  <c r="S166" i="2"/>
  <c r="F324" i="2" l="1"/>
  <c r="I324" i="2" s="1"/>
  <c r="H324" i="2"/>
  <c r="U323" i="2"/>
  <c r="Z166" i="2"/>
  <c r="AF166" i="2" s="1"/>
  <c r="N167" i="2" s="1"/>
  <c r="T166" i="2"/>
  <c r="W166" i="2"/>
  <c r="V166" i="2"/>
  <c r="X166" i="2" l="1"/>
  <c r="J324" i="2"/>
  <c r="K324" i="2" s="1"/>
  <c r="AD166" i="2"/>
  <c r="AE166" i="2" s="1"/>
  <c r="AI166" i="2" s="1"/>
  <c r="P167" i="2"/>
  <c r="H325" i="2" l="1"/>
  <c r="U324" i="2"/>
  <c r="F325" i="2"/>
  <c r="I325" i="2" s="1"/>
  <c r="R167" i="2"/>
  <c r="Q167" i="2"/>
  <c r="S167" i="2"/>
  <c r="AC167" i="2"/>
  <c r="AA167" i="2"/>
  <c r="J325" i="2" l="1"/>
  <c r="K325" i="2" s="1"/>
  <c r="Z167" i="2"/>
  <c r="AF167" i="2" s="1"/>
  <c r="N168" i="2" s="1"/>
  <c r="W167" i="2"/>
  <c r="T167" i="2"/>
  <c r="V167" i="2"/>
  <c r="X167" i="2" l="1"/>
  <c r="AD167" i="2" s="1"/>
  <c r="AE167" i="2" s="1"/>
  <c r="AI167" i="2" s="1"/>
  <c r="H326" i="2"/>
  <c r="F326" i="2"/>
  <c r="I326" i="2" s="1"/>
  <c r="U325" i="2"/>
  <c r="P168" i="2"/>
  <c r="AC168" i="2" s="1"/>
  <c r="J326" i="2" l="1"/>
  <c r="K326" i="2" s="1"/>
  <c r="Q168" i="2"/>
  <c r="R168" i="2"/>
  <c r="S168" i="2"/>
  <c r="AA168" i="2"/>
  <c r="H327" i="2" l="1"/>
  <c r="F327" i="2"/>
  <c r="I327" i="2" s="1"/>
  <c r="U326" i="2"/>
  <c r="Z168" i="2"/>
  <c r="AF168" i="2" s="1"/>
  <c r="N169" i="2" s="1"/>
  <c r="W168" i="2"/>
  <c r="T168" i="2"/>
  <c r="V168" i="2"/>
  <c r="X168" i="2" s="1"/>
  <c r="J327" i="2" l="1"/>
  <c r="K327" i="2" s="1"/>
  <c r="AD168" i="2"/>
  <c r="AE168" i="2" s="1"/>
  <c r="AI168" i="2" s="1"/>
  <c r="P169" i="2"/>
  <c r="AC169" i="2" s="1"/>
  <c r="U327" i="2" l="1"/>
  <c r="F328" i="2"/>
  <c r="I328" i="2" s="1"/>
  <c r="H328" i="2"/>
  <c r="R169" i="2"/>
  <c r="Q169" i="2"/>
  <c r="S169" i="2"/>
  <c r="AA169" i="2"/>
  <c r="J328" i="2" l="1"/>
  <c r="K328" i="2" s="1"/>
  <c r="T169" i="2"/>
  <c r="Z169" i="2"/>
  <c r="AF169" i="2" s="1"/>
  <c r="N170" i="2" s="1"/>
  <c r="W169" i="2"/>
  <c r="V169" i="2"/>
  <c r="X169" i="2" l="1"/>
  <c r="AD169" i="2" s="1"/>
  <c r="AE169" i="2" s="1"/>
  <c r="AI169" i="2" s="1"/>
  <c r="U328" i="2"/>
  <c r="F329" i="2"/>
  <c r="I329" i="2" s="1"/>
  <c r="H329" i="2"/>
  <c r="P170" i="2"/>
  <c r="S170" i="2" s="1"/>
  <c r="J329" i="2" l="1"/>
  <c r="K329" i="2" s="1"/>
  <c r="H330" i="2"/>
  <c r="F330" i="2"/>
  <c r="I330" i="2" s="1"/>
  <c r="U329" i="2"/>
  <c r="W170" i="2"/>
  <c r="Z170" i="2"/>
  <c r="T170" i="2"/>
  <c r="V170" i="2"/>
  <c r="AC170" i="2"/>
  <c r="R170" i="2"/>
  <c r="Q170" i="2"/>
  <c r="AA170" i="2"/>
  <c r="J330" i="2" l="1"/>
  <c r="K330" i="2" s="1"/>
  <c r="X170" i="2"/>
  <c r="AD170" i="2" s="1"/>
  <c r="AE170" i="2" s="1"/>
  <c r="AI170" i="2" s="1"/>
  <c r="AF170" i="2"/>
  <c r="N171" i="2" s="1"/>
  <c r="H331" i="2" l="1"/>
  <c r="U330" i="2"/>
  <c r="F331" i="2"/>
  <c r="I331" i="2" s="1"/>
  <c r="P171" i="2"/>
  <c r="AC171" i="2" s="1"/>
  <c r="J331" i="2" l="1"/>
  <c r="K331" i="2" s="1"/>
  <c r="R171" i="2"/>
  <c r="Q171" i="2"/>
  <c r="AA171" i="2"/>
  <c r="S171" i="2"/>
  <c r="F332" i="2" l="1"/>
  <c r="I332" i="2" s="1"/>
  <c r="U331" i="2"/>
  <c r="H332" i="2"/>
  <c r="J332" i="2" s="1"/>
  <c r="K332" i="2" s="1"/>
  <c r="Z171" i="2"/>
  <c r="AF171" i="2" s="1"/>
  <c r="N172" i="2" s="1"/>
  <c r="T171" i="2"/>
  <c r="W171" i="2"/>
  <c r="V171" i="2"/>
  <c r="X171" i="2" l="1"/>
  <c r="AD171" i="2" s="1"/>
  <c r="AE171" i="2" s="1"/>
  <c r="AI171" i="2" s="1"/>
  <c r="H333" i="2"/>
  <c r="F333" i="2"/>
  <c r="I333" i="2" s="1"/>
  <c r="U332" i="2"/>
  <c r="P172" i="2"/>
  <c r="AC172" i="2" s="1"/>
  <c r="J333" i="2" l="1"/>
  <c r="K333" i="2" s="1"/>
  <c r="R172" i="2"/>
  <c r="Q172" i="2"/>
  <c r="S172" i="2"/>
  <c r="AA172" i="2"/>
  <c r="F334" i="2" l="1"/>
  <c r="I334" i="2" s="1"/>
  <c r="U333" i="2"/>
  <c r="H334" i="2"/>
  <c r="J334" i="2" s="1"/>
  <c r="K334" i="2" s="1"/>
  <c r="Z172" i="2"/>
  <c r="AF172" i="2" s="1"/>
  <c r="N173" i="2" s="1"/>
  <c r="W172" i="2"/>
  <c r="T172" i="2"/>
  <c r="V172" i="2"/>
  <c r="X172" i="2" l="1"/>
  <c r="H335" i="2"/>
  <c r="U334" i="2"/>
  <c r="F335" i="2"/>
  <c r="I335" i="2" s="1"/>
  <c r="AD172" i="2"/>
  <c r="AE172" i="2" s="1"/>
  <c r="AI172" i="2" s="1"/>
  <c r="P173" i="2"/>
  <c r="AC173" i="2" s="1"/>
  <c r="J335" i="2" l="1"/>
  <c r="K335" i="2" s="1"/>
  <c r="R173" i="2"/>
  <c r="Q173" i="2"/>
  <c r="S173" i="2"/>
  <c r="AA173" i="2"/>
  <c r="F336" i="2" l="1"/>
  <c r="I336" i="2" s="1"/>
  <c r="H336" i="2"/>
  <c r="U335" i="2"/>
  <c r="Z173" i="2"/>
  <c r="AF173" i="2" s="1"/>
  <c r="N174" i="2" s="1"/>
  <c r="W173" i="2"/>
  <c r="T173" i="2"/>
  <c r="V173" i="2"/>
  <c r="X173" i="2" s="1"/>
  <c r="J336" i="2" l="1"/>
  <c r="K336" i="2" s="1"/>
  <c r="H337" i="2"/>
  <c r="U336" i="2"/>
  <c r="F337" i="2"/>
  <c r="I337" i="2" s="1"/>
  <c r="AD173" i="2"/>
  <c r="AE173" i="2" s="1"/>
  <c r="AI173" i="2" s="1"/>
  <c r="P174" i="2"/>
  <c r="AC174" i="2" s="1"/>
  <c r="J337" i="2" l="1"/>
  <c r="K337" i="2" s="1"/>
  <c r="R174" i="2"/>
  <c r="Q174" i="2"/>
  <c r="S174" i="2"/>
  <c r="AA174" i="2"/>
  <c r="F338" i="2" l="1"/>
  <c r="I338" i="2" s="1"/>
  <c r="U337" i="2"/>
  <c r="H338" i="2"/>
  <c r="J338" i="2" s="1"/>
  <c r="K338" i="2" s="1"/>
  <c r="W174" i="2"/>
  <c r="Z174" i="2"/>
  <c r="AF174" i="2" s="1"/>
  <c r="N175" i="2" s="1"/>
  <c r="T174" i="2"/>
  <c r="V174" i="2"/>
  <c r="H339" i="2" l="1"/>
  <c r="U338" i="2"/>
  <c r="F339" i="2"/>
  <c r="I339" i="2" s="1"/>
  <c r="X174" i="2"/>
  <c r="AD174" i="2" s="1"/>
  <c r="AE174" i="2" s="1"/>
  <c r="AI174" i="2" s="1"/>
  <c r="P175" i="2"/>
  <c r="AC175" i="2" s="1"/>
  <c r="J339" i="2" l="1"/>
  <c r="K339" i="2" s="1"/>
  <c r="R175" i="2"/>
  <c r="Q175" i="2"/>
  <c r="S175" i="2"/>
  <c r="AA175" i="2"/>
  <c r="F340" i="2" l="1"/>
  <c r="I340" i="2" s="1"/>
  <c r="H340" i="2"/>
  <c r="J340" i="2" s="1"/>
  <c r="K340" i="2" s="1"/>
  <c r="U339" i="2"/>
  <c r="Z175" i="2"/>
  <c r="AF175" i="2" s="1"/>
  <c r="N176" i="2" s="1"/>
  <c r="T175" i="2"/>
  <c r="W175" i="2"/>
  <c r="V175" i="2"/>
  <c r="X175" i="2" s="1"/>
  <c r="U340" i="2" l="1"/>
  <c r="H341" i="2"/>
  <c r="F341" i="2"/>
  <c r="I341" i="2" s="1"/>
  <c r="AD175" i="2"/>
  <c r="AE175" i="2" s="1"/>
  <c r="AI175" i="2" s="1"/>
  <c r="P176" i="2"/>
  <c r="S176" i="2" s="1"/>
  <c r="J341" i="2" l="1"/>
  <c r="K341" i="2" s="1"/>
  <c r="W176" i="2"/>
  <c r="T176" i="2"/>
  <c r="Z176" i="2"/>
  <c r="V176" i="2"/>
  <c r="AC176" i="2"/>
  <c r="AA176" i="2"/>
  <c r="R176" i="2"/>
  <c r="Q176" i="2"/>
  <c r="H342" i="2" l="1"/>
  <c r="U341" i="2"/>
  <c r="F342" i="2"/>
  <c r="I342" i="2" s="1"/>
  <c r="X176" i="2"/>
  <c r="AD176" i="2" s="1"/>
  <c r="AE176" i="2" s="1"/>
  <c r="AI176" i="2" s="1"/>
  <c r="AF176" i="2"/>
  <c r="N177" i="2" s="1"/>
  <c r="J342" i="2" l="1"/>
  <c r="K342" i="2" s="1"/>
  <c r="P177" i="2"/>
  <c r="AC177" i="2" s="1"/>
  <c r="U342" i="2" l="1"/>
  <c r="F343" i="2"/>
  <c r="I343" i="2" s="1"/>
  <c r="H343" i="2"/>
  <c r="R177" i="2"/>
  <c r="Q177" i="2"/>
  <c r="AA177" i="2"/>
  <c r="S177" i="2"/>
  <c r="J343" i="2" l="1"/>
  <c r="K343" i="2" s="1"/>
  <c r="H344" i="2"/>
  <c r="U343" i="2"/>
  <c r="F344" i="2"/>
  <c r="I344" i="2" s="1"/>
  <c r="W177" i="2"/>
  <c r="T177" i="2"/>
  <c r="Z177" i="2"/>
  <c r="AF177" i="2" s="1"/>
  <c r="N178" i="2" s="1"/>
  <c r="V177" i="2"/>
  <c r="J344" i="2" l="1"/>
  <c r="K344" i="2" s="1"/>
  <c r="X177" i="2"/>
  <c r="AD177" i="2" s="1"/>
  <c r="AE177" i="2" s="1"/>
  <c r="AI177" i="2" s="1"/>
  <c r="P178" i="2"/>
  <c r="AC178" i="2" s="1"/>
  <c r="H345" i="2" l="1"/>
  <c r="F345" i="2"/>
  <c r="I345" i="2" s="1"/>
  <c r="U344" i="2"/>
  <c r="Q178" i="2"/>
  <c r="R178" i="2"/>
  <c r="S178" i="2"/>
  <c r="AA178" i="2"/>
  <c r="J345" i="2" l="1"/>
  <c r="K345" i="2" s="1"/>
  <c r="Z178" i="2"/>
  <c r="AF178" i="2" s="1"/>
  <c r="N179" i="2" s="1"/>
  <c r="W178" i="2"/>
  <c r="T178" i="2"/>
  <c r="V178" i="2"/>
  <c r="X178" i="2" l="1"/>
  <c r="H346" i="2"/>
  <c r="U345" i="2"/>
  <c r="F346" i="2"/>
  <c r="I346" i="2" s="1"/>
  <c r="AD178" i="2"/>
  <c r="AE178" i="2" s="1"/>
  <c r="AI178" i="2" s="1"/>
  <c r="P179" i="2"/>
  <c r="S179" i="2" s="1"/>
  <c r="J346" i="2" l="1"/>
  <c r="K346" i="2" s="1"/>
  <c r="T179" i="2"/>
  <c r="Z179" i="2"/>
  <c r="W179" i="2"/>
  <c r="V179" i="2"/>
  <c r="AC179" i="2"/>
  <c r="Q179" i="2"/>
  <c r="R179" i="2"/>
  <c r="AA179" i="2"/>
  <c r="X179" i="2" l="1"/>
  <c r="AD179" i="2" s="1"/>
  <c r="AE179" i="2" s="1"/>
  <c r="AI179" i="2" s="1"/>
  <c r="H347" i="2"/>
  <c r="F347" i="2"/>
  <c r="I347" i="2" s="1"/>
  <c r="U346" i="2"/>
  <c r="AF179" i="2"/>
  <c r="N180" i="2" s="1"/>
  <c r="J347" i="2" l="1"/>
  <c r="K347" i="2" s="1"/>
  <c r="P180" i="2"/>
  <c r="S180" i="2" s="1"/>
  <c r="H348" i="2" l="1"/>
  <c r="F348" i="2"/>
  <c r="I348" i="2" s="1"/>
  <c r="U347" i="2"/>
  <c r="T180" i="2"/>
  <c r="W180" i="2"/>
  <c r="Z180" i="2"/>
  <c r="V180" i="2"/>
  <c r="AC180" i="2"/>
  <c r="Q180" i="2"/>
  <c r="R180" i="2"/>
  <c r="AA180" i="2"/>
  <c r="X180" i="2" l="1"/>
  <c r="AD180" i="2" s="1"/>
  <c r="AE180" i="2" s="1"/>
  <c r="AI180" i="2" s="1"/>
  <c r="J348" i="2"/>
  <c r="K348" i="2" s="1"/>
  <c r="AF180" i="2"/>
  <c r="N181" i="2" s="1"/>
  <c r="H349" i="2" l="1"/>
  <c r="F349" i="2"/>
  <c r="I349" i="2" s="1"/>
  <c r="U348" i="2"/>
  <c r="P181" i="2"/>
  <c r="AC181" i="2" s="1"/>
  <c r="J349" i="2" l="1"/>
  <c r="K349" i="2" s="1"/>
  <c r="R181" i="2"/>
  <c r="Q181" i="2"/>
  <c r="AA181" i="2"/>
  <c r="S181" i="2"/>
  <c r="U349" i="2" l="1"/>
  <c r="F350" i="2"/>
  <c r="I350" i="2" s="1"/>
  <c r="H350" i="2"/>
  <c r="J350" i="2" s="1"/>
  <c r="K350" i="2" s="1"/>
  <c r="W181" i="2"/>
  <c r="T181" i="2"/>
  <c r="Z181" i="2"/>
  <c r="AF181" i="2" s="1"/>
  <c r="N182" i="2" s="1"/>
  <c r="V181" i="2"/>
  <c r="F351" i="2" l="1"/>
  <c r="I351" i="2" s="1"/>
  <c r="H351" i="2"/>
  <c r="J351" i="2" s="1"/>
  <c r="K351" i="2" s="1"/>
  <c r="U350" i="2"/>
  <c r="X181" i="2"/>
  <c r="AD181" i="2" s="1"/>
  <c r="AE181" i="2" s="1"/>
  <c r="AI181" i="2" s="1"/>
  <c r="P182" i="2"/>
  <c r="AC182" i="2" s="1"/>
  <c r="H352" i="2" l="1"/>
  <c r="U351" i="2"/>
  <c r="F352" i="2"/>
  <c r="I352" i="2" s="1"/>
  <c r="R182" i="2"/>
  <c r="Q182" i="2"/>
  <c r="AA182" i="2"/>
  <c r="S182" i="2"/>
  <c r="J352" i="2" l="1"/>
  <c r="K352" i="2" s="1"/>
  <c r="Z182" i="2"/>
  <c r="AF182" i="2" s="1"/>
  <c r="N183" i="2" s="1"/>
  <c r="W182" i="2"/>
  <c r="T182" i="2"/>
  <c r="V182" i="2"/>
  <c r="X182" i="2" l="1"/>
  <c r="U352" i="2"/>
  <c r="F353" i="2"/>
  <c r="I353" i="2" s="1"/>
  <c r="H353" i="2"/>
  <c r="J353" i="2" s="1"/>
  <c r="K353" i="2" s="1"/>
  <c r="AD182" i="2"/>
  <c r="AE182" i="2" s="1"/>
  <c r="AI182" i="2" s="1"/>
  <c r="P183" i="2"/>
  <c r="AC183" i="2" s="1"/>
  <c r="H354" i="2" l="1"/>
  <c r="F354" i="2"/>
  <c r="I354" i="2" s="1"/>
  <c r="U353" i="2"/>
  <c r="R183" i="2"/>
  <c r="Q183" i="2"/>
  <c r="AA183" i="2"/>
  <c r="S183" i="2"/>
  <c r="J354" i="2" l="1"/>
  <c r="K354" i="2" s="1"/>
  <c r="T183" i="2"/>
  <c r="W183" i="2"/>
  <c r="Z183" i="2"/>
  <c r="AF183" i="2" s="1"/>
  <c r="N184" i="2" s="1"/>
  <c r="V183" i="2"/>
  <c r="X183" i="2" l="1"/>
  <c r="AD183" i="2" s="1"/>
  <c r="AE183" i="2" s="1"/>
  <c r="AI183" i="2" s="1"/>
  <c r="H355" i="2"/>
  <c r="U354" i="2"/>
  <c r="F355" i="2"/>
  <c r="I355" i="2" s="1"/>
  <c r="P184" i="2"/>
  <c r="AC184" i="2" s="1"/>
  <c r="J355" i="2" l="1"/>
  <c r="K355" i="2" s="1"/>
  <c r="R184" i="2"/>
  <c r="Q184" i="2"/>
  <c r="S184" i="2"/>
  <c r="AA184" i="2"/>
  <c r="H356" i="2" l="1"/>
  <c r="U355" i="2"/>
  <c r="F356" i="2"/>
  <c r="I356" i="2" s="1"/>
  <c r="W184" i="2"/>
  <c r="Z184" i="2"/>
  <c r="AF184" i="2" s="1"/>
  <c r="N185" i="2" s="1"/>
  <c r="T184" i="2"/>
  <c r="V184" i="2"/>
  <c r="X184" i="2" l="1"/>
  <c r="J356" i="2"/>
  <c r="K356" i="2" s="1"/>
  <c r="U356" i="2" s="1"/>
  <c r="P185" i="2"/>
  <c r="AC185" i="2" s="1"/>
  <c r="AD184" i="2"/>
  <c r="AE184" i="2" s="1"/>
  <c r="AI184" i="2" s="1"/>
  <c r="H357" i="2" l="1"/>
  <c r="F357" i="2"/>
  <c r="I357" i="2" s="1"/>
  <c r="J357" i="2" s="1"/>
  <c r="K357" i="2" s="1"/>
  <c r="R185" i="2"/>
  <c r="Q185" i="2"/>
  <c r="AA185" i="2"/>
  <c r="S185" i="2"/>
  <c r="H358" i="2" l="1"/>
  <c r="F358" i="2"/>
  <c r="I358" i="2" s="1"/>
  <c r="U357" i="2"/>
  <c r="Z185" i="2"/>
  <c r="AF185" i="2" s="1"/>
  <c r="N186" i="2" s="1"/>
  <c r="T185" i="2"/>
  <c r="W185" i="2"/>
  <c r="V185" i="2"/>
  <c r="X185" i="2" l="1"/>
  <c r="J358" i="2"/>
  <c r="K358" i="2" s="1"/>
  <c r="AD185" i="2"/>
  <c r="AE185" i="2" s="1"/>
  <c r="AI185" i="2" s="1"/>
  <c r="P186" i="2"/>
  <c r="AC186" i="2" s="1"/>
  <c r="H359" i="2" l="1"/>
  <c r="U358" i="2"/>
  <c r="F359" i="2"/>
  <c r="I359" i="2" s="1"/>
  <c r="Q186" i="2"/>
  <c r="R186" i="2"/>
  <c r="S186" i="2"/>
  <c r="AA186" i="2"/>
  <c r="J359" i="2" l="1"/>
  <c r="K359" i="2" s="1"/>
  <c r="W186" i="2"/>
  <c r="Z186" i="2"/>
  <c r="AF186" i="2" s="1"/>
  <c r="N187" i="2" s="1"/>
  <c r="T186" i="2"/>
  <c r="V186" i="2"/>
  <c r="X186" i="2" l="1"/>
  <c r="AD186" i="2" s="1"/>
  <c r="AE186" i="2" s="1"/>
  <c r="AI186" i="2" s="1"/>
  <c r="F360" i="2"/>
  <c r="I360" i="2" s="1"/>
  <c r="H360" i="2"/>
  <c r="U359" i="2"/>
  <c r="P187" i="2"/>
  <c r="AC187" i="2" s="1"/>
  <c r="J360" i="2" l="1"/>
  <c r="K360" i="2" s="1"/>
  <c r="U360" i="2" s="1"/>
  <c r="R187" i="2"/>
  <c r="Q187" i="2"/>
  <c r="AA187" i="2"/>
  <c r="S187" i="2"/>
  <c r="H361" i="2" l="1"/>
  <c r="F361" i="2"/>
  <c r="I361" i="2" s="1"/>
  <c r="T187" i="2"/>
  <c r="Z187" i="2"/>
  <c r="AF187" i="2" s="1"/>
  <c r="N188" i="2" s="1"/>
  <c r="W187" i="2"/>
  <c r="V187" i="2"/>
  <c r="J361" i="2" l="1"/>
  <c r="K361" i="2" s="1"/>
  <c r="X187" i="2"/>
  <c r="AD187" i="2" s="1"/>
  <c r="AE187" i="2" s="1"/>
  <c r="AI187" i="2" s="1"/>
  <c r="P188" i="2"/>
  <c r="AC188" i="2" s="1"/>
  <c r="H362" i="2" l="1"/>
  <c r="F362" i="2"/>
  <c r="I362" i="2" s="1"/>
  <c r="U361" i="2"/>
  <c r="R188" i="2"/>
  <c r="Q188" i="2"/>
  <c r="AA188" i="2"/>
  <c r="S188" i="2"/>
  <c r="J362" i="2" l="1"/>
  <c r="K362" i="2" s="1"/>
  <c r="Z188" i="2"/>
  <c r="AF188" i="2" s="1"/>
  <c r="N189" i="2" s="1"/>
  <c r="T188" i="2"/>
  <c r="W188" i="2"/>
  <c r="V188" i="2"/>
  <c r="H363" i="2" l="1"/>
  <c r="F363" i="2"/>
  <c r="I363" i="2" s="1"/>
  <c r="U362" i="2"/>
  <c r="X188" i="2"/>
  <c r="AD188" i="2" s="1"/>
  <c r="AE188" i="2" s="1"/>
  <c r="AI188" i="2" s="1"/>
  <c r="P189" i="2"/>
  <c r="J363" i="2" l="1"/>
  <c r="K363" i="2" s="1"/>
  <c r="R189" i="2"/>
  <c r="Q189" i="2"/>
  <c r="AC189" i="2"/>
  <c r="AA189" i="2"/>
  <c r="S189" i="2"/>
  <c r="H364" i="2" l="1"/>
  <c r="U363" i="2"/>
  <c r="F364" i="2"/>
  <c r="I364" i="2" s="1"/>
  <c r="T189" i="2"/>
  <c r="Z189" i="2"/>
  <c r="AF189" i="2" s="1"/>
  <c r="N190" i="2" s="1"/>
  <c r="W189" i="2"/>
  <c r="V189" i="2"/>
  <c r="X189" i="2" l="1"/>
  <c r="AD189" i="2" s="1"/>
  <c r="AE189" i="2" s="1"/>
  <c r="AI189" i="2" s="1"/>
  <c r="J364" i="2"/>
  <c r="K364" i="2" s="1"/>
  <c r="U364" i="2" s="1"/>
  <c r="P190" i="2"/>
  <c r="AC190" i="2" s="1"/>
  <c r="Q190" i="2" l="1"/>
  <c r="R190" i="2"/>
  <c r="S190" i="2"/>
  <c r="AA190" i="2"/>
  <c r="Z190" i="2" l="1"/>
  <c r="AF190" i="2" s="1"/>
  <c r="N191" i="2" s="1"/>
  <c r="W190" i="2"/>
  <c r="T190" i="2"/>
  <c r="V190" i="2"/>
  <c r="X190" i="2" l="1"/>
  <c r="AD190" i="2"/>
  <c r="AE190" i="2" s="1"/>
  <c r="AI190" i="2" s="1"/>
  <c r="P191" i="2"/>
  <c r="AA191" i="2" s="1"/>
  <c r="AC191" i="2" l="1"/>
  <c r="R191" i="2"/>
  <c r="Q191" i="2"/>
  <c r="S191" i="2"/>
  <c r="T191" i="2" l="1"/>
  <c r="Z191" i="2"/>
  <c r="AF191" i="2" s="1"/>
  <c r="N192" i="2" s="1"/>
  <c r="W191" i="2"/>
  <c r="V191" i="2"/>
  <c r="X191" i="2" l="1"/>
  <c r="AD191" i="2"/>
  <c r="AE191" i="2" s="1"/>
  <c r="AI191" i="2" s="1"/>
  <c r="P192" i="2"/>
  <c r="AC192" i="2" s="1"/>
  <c r="R192" i="2" l="1"/>
  <c r="Q192" i="2"/>
  <c r="AA192" i="2"/>
  <c r="S192" i="2"/>
  <c r="W192" i="2" l="1"/>
  <c r="Z192" i="2"/>
  <c r="AF192" i="2" s="1"/>
  <c r="N193" i="2" s="1"/>
  <c r="T192" i="2"/>
  <c r="V192" i="2"/>
  <c r="X192" i="2" s="1"/>
  <c r="P193" i="2" l="1"/>
  <c r="AC193" i="2" s="1"/>
  <c r="AD192" i="2"/>
  <c r="AE192" i="2" s="1"/>
  <c r="AI192" i="2" s="1"/>
  <c r="R193" i="2" l="1"/>
  <c r="Q193" i="2"/>
  <c r="AA193" i="2"/>
  <c r="S193" i="2"/>
  <c r="Z193" i="2" l="1"/>
  <c r="AF193" i="2" s="1"/>
  <c r="N194" i="2" s="1"/>
  <c r="T193" i="2"/>
  <c r="W193" i="2"/>
  <c r="V193" i="2"/>
  <c r="X193" i="2" l="1"/>
  <c r="AD193" i="2" s="1"/>
  <c r="AE193" i="2" s="1"/>
  <c r="AI193" i="2" s="1"/>
  <c r="P194" i="2"/>
  <c r="R194" i="2" l="1"/>
  <c r="Q194" i="2"/>
  <c r="AA194" i="2"/>
  <c r="AC194" i="2"/>
  <c r="S194" i="2"/>
  <c r="Z194" i="2" l="1"/>
  <c r="AF194" i="2" s="1"/>
  <c r="N195" i="2" s="1"/>
  <c r="W194" i="2"/>
  <c r="T194" i="2"/>
  <c r="V194" i="2"/>
  <c r="X194" i="2" l="1"/>
  <c r="AD194" i="2" s="1"/>
  <c r="AE194" i="2" s="1"/>
  <c r="AI194" i="2" s="1"/>
  <c r="P195" i="2"/>
  <c r="AC195" i="2" s="1"/>
  <c r="R195" i="2" l="1"/>
  <c r="Q195" i="2"/>
  <c r="AA195" i="2"/>
  <c r="S195" i="2"/>
  <c r="Z195" i="2" l="1"/>
  <c r="AF195" i="2" s="1"/>
  <c r="N196" i="2" s="1"/>
  <c r="W195" i="2"/>
  <c r="T195" i="2"/>
  <c r="V195" i="2"/>
  <c r="X195" i="2" l="1"/>
  <c r="AD195" i="2"/>
  <c r="AE195" i="2" s="1"/>
  <c r="AI195" i="2" s="1"/>
  <c r="P196" i="2"/>
  <c r="AC196" i="2" s="1"/>
  <c r="R196" i="2" l="1"/>
  <c r="Q196" i="2"/>
  <c r="S196" i="2"/>
  <c r="AA196" i="2"/>
  <c r="Z196" i="2" l="1"/>
  <c r="AF196" i="2" s="1"/>
  <c r="N197" i="2" s="1"/>
  <c r="W196" i="2"/>
  <c r="T196" i="2"/>
  <c r="V196" i="2"/>
  <c r="X196" i="2" l="1"/>
  <c r="AD196" i="2"/>
  <c r="AE196" i="2" s="1"/>
  <c r="AI196" i="2" s="1"/>
  <c r="P197" i="2"/>
  <c r="AC197" i="2" s="1"/>
  <c r="R197" i="2" l="1"/>
  <c r="Q197" i="2"/>
  <c r="S197" i="2"/>
  <c r="AA197" i="2"/>
  <c r="T197" i="2" l="1"/>
  <c r="W197" i="2"/>
  <c r="Z197" i="2"/>
  <c r="AF197" i="2" s="1"/>
  <c r="N198" i="2" s="1"/>
  <c r="V197" i="2"/>
  <c r="X197" i="2" l="1"/>
  <c r="AD197" i="2" s="1"/>
  <c r="AE197" i="2" s="1"/>
  <c r="AI197" i="2" s="1"/>
  <c r="P198" i="2"/>
  <c r="AC198" i="2" s="1"/>
  <c r="R198" i="2" l="1"/>
  <c r="Q198" i="2"/>
  <c r="AA198" i="2"/>
  <c r="S198" i="2"/>
  <c r="Z198" i="2" l="1"/>
  <c r="AF198" i="2" s="1"/>
  <c r="N199" i="2" s="1"/>
  <c r="W198" i="2"/>
  <c r="T198" i="2"/>
  <c r="V198" i="2"/>
  <c r="X198" i="2" l="1"/>
  <c r="AD198" i="2" s="1"/>
  <c r="AE198" i="2" s="1"/>
  <c r="AI198" i="2" s="1"/>
  <c r="P199" i="2"/>
  <c r="AC199" i="2" s="1"/>
  <c r="R199" i="2" l="1"/>
  <c r="Q199" i="2"/>
  <c r="AA199" i="2"/>
  <c r="S199" i="2"/>
  <c r="T199" i="2" l="1"/>
  <c r="Z199" i="2"/>
  <c r="AF199" i="2" s="1"/>
  <c r="N200" i="2" s="1"/>
  <c r="W199" i="2"/>
  <c r="V199" i="2"/>
  <c r="X199" i="2" l="1"/>
  <c r="AD199" i="2" s="1"/>
  <c r="AE199" i="2" s="1"/>
  <c r="AI199" i="2" s="1"/>
  <c r="P200" i="2"/>
  <c r="AC200" i="2" s="1"/>
  <c r="R200" i="2" l="1"/>
  <c r="Q200" i="2"/>
  <c r="S200" i="2"/>
  <c r="AA200" i="2"/>
  <c r="Z200" i="2" l="1"/>
  <c r="AF200" i="2" s="1"/>
  <c r="N201" i="2" s="1"/>
  <c r="W200" i="2"/>
  <c r="T200" i="2"/>
  <c r="V200" i="2"/>
  <c r="X200" i="2" l="1"/>
  <c r="AD200" i="2"/>
  <c r="AE200" i="2" s="1"/>
  <c r="AI200" i="2" s="1"/>
  <c r="P201" i="2"/>
  <c r="AC201" i="2" s="1"/>
  <c r="Q201" i="2" l="1"/>
  <c r="R201" i="2"/>
  <c r="AA201" i="2"/>
  <c r="S201" i="2"/>
  <c r="T201" i="2" l="1"/>
  <c r="Z201" i="2"/>
  <c r="AF201" i="2" s="1"/>
  <c r="N202" i="2" s="1"/>
  <c r="W201" i="2"/>
  <c r="V201" i="2"/>
  <c r="X201" i="2" l="1"/>
  <c r="AD201" i="2"/>
  <c r="AE201" i="2" s="1"/>
  <c r="AI201" i="2" s="1"/>
  <c r="P202" i="2"/>
  <c r="AA202" i="2" s="1"/>
  <c r="AC202" i="2" l="1"/>
  <c r="R202" i="2"/>
  <c r="Q202" i="2"/>
  <c r="S202" i="2"/>
  <c r="T202" i="2" l="1"/>
  <c r="Z202" i="2"/>
  <c r="AF202" i="2" s="1"/>
  <c r="N203" i="2" s="1"/>
  <c r="W202" i="2"/>
  <c r="V202" i="2"/>
  <c r="X202" i="2" l="1"/>
  <c r="AD202" i="2"/>
  <c r="AE202" i="2" s="1"/>
  <c r="AI202" i="2" s="1"/>
  <c r="P203" i="2"/>
  <c r="AC203" i="2" s="1"/>
  <c r="R203" i="2" l="1"/>
  <c r="Q203" i="2"/>
  <c r="AA203" i="2"/>
  <c r="S203" i="2"/>
  <c r="W203" i="2" l="1"/>
  <c r="T203" i="2"/>
  <c r="Z203" i="2"/>
  <c r="AF203" i="2" s="1"/>
  <c r="N204" i="2" s="1"/>
  <c r="V203" i="2"/>
  <c r="X203" i="2" l="1"/>
  <c r="AD203" i="2" s="1"/>
  <c r="AE203" i="2" s="1"/>
  <c r="AI203" i="2" s="1"/>
  <c r="P204" i="2"/>
  <c r="AC204" i="2" s="1"/>
  <c r="Q204" i="2" l="1"/>
  <c r="R204" i="2"/>
  <c r="S204" i="2"/>
  <c r="AA204" i="2"/>
  <c r="Z204" i="2" l="1"/>
  <c r="AF204" i="2" s="1"/>
  <c r="N205" i="2" s="1"/>
  <c r="W204" i="2"/>
  <c r="T204" i="2"/>
  <c r="V204" i="2"/>
  <c r="X204" i="2" l="1"/>
  <c r="AD204" i="2"/>
  <c r="AE204" i="2" s="1"/>
  <c r="AI204" i="2" s="1"/>
  <c r="P205" i="2"/>
  <c r="AC205" i="2" s="1"/>
  <c r="R205" i="2" l="1"/>
  <c r="Q205" i="2"/>
  <c r="AA205" i="2"/>
  <c r="S205" i="2"/>
  <c r="T205" i="2" l="1"/>
  <c r="W205" i="2"/>
  <c r="Z205" i="2"/>
  <c r="AF205" i="2" s="1"/>
  <c r="N206" i="2" s="1"/>
  <c r="V205" i="2"/>
  <c r="X205" i="2" l="1"/>
  <c r="AD205" i="2" s="1"/>
  <c r="AE205" i="2" s="1"/>
  <c r="AI205" i="2" s="1"/>
  <c r="P206" i="2"/>
  <c r="AC206" i="2" s="1"/>
  <c r="Q206" i="2" l="1"/>
  <c r="R206" i="2"/>
  <c r="S206" i="2"/>
  <c r="AA206" i="2"/>
  <c r="Z206" i="2" l="1"/>
  <c r="AF206" i="2" s="1"/>
  <c r="N207" i="2" s="1"/>
  <c r="W206" i="2"/>
  <c r="T206" i="2"/>
  <c r="V206" i="2"/>
  <c r="X206" i="2" l="1"/>
  <c r="AD206" i="2"/>
  <c r="AE206" i="2" s="1"/>
  <c r="AI206" i="2" s="1"/>
  <c r="P207" i="2"/>
  <c r="AC207" i="2" s="1"/>
  <c r="R207" i="2" l="1"/>
  <c r="Q207" i="2"/>
  <c r="AA207" i="2"/>
  <c r="S207" i="2"/>
  <c r="T207" i="2" l="1"/>
  <c r="Z207" i="2"/>
  <c r="AF207" i="2" s="1"/>
  <c r="N208" i="2" s="1"/>
  <c r="W207" i="2"/>
  <c r="V207" i="2"/>
  <c r="X207" i="2" l="1"/>
  <c r="AD207" i="2"/>
  <c r="AE207" i="2" s="1"/>
  <c r="AI207" i="2" s="1"/>
  <c r="P208" i="2"/>
  <c r="AC208" i="2" s="1"/>
  <c r="R208" i="2" l="1"/>
  <c r="Q208" i="2"/>
  <c r="S208" i="2"/>
  <c r="AA208" i="2"/>
  <c r="Z208" i="2" l="1"/>
  <c r="AF208" i="2" s="1"/>
  <c r="N209" i="2" s="1"/>
  <c r="W208" i="2"/>
  <c r="T208" i="2"/>
  <c r="V208" i="2"/>
  <c r="X208" i="2" l="1"/>
  <c r="AD208" i="2"/>
  <c r="AE208" i="2" s="1"/>
  <c r="AI208" i="2" s="1"/>
  <c r="P209" i="2"/>
  <c r="R209" i="2" l="1"/>
  <c r="Q209" i="2"/>
  <c r="AA209" i="2"/>
  <c r="S209" i="2"/>
  <c r="AC209" i="2"/>
  <c r="T209" i="2" l="1"/>
  <c r="Z209" i="2"/>
  <c r="AF209" i="2" s="1"/>
  <c r="N210" i="2" s="1"/>
  <c r="W209" i="2"/>
  <c r="V209" i="2"/>
  <c r="X209" i="2" l="1"/>
  <c r="AD209" i="2" s="1"/>
  <c r="AE209" i="2" s="1"/>
  <c r="AI209" i="2" s="1"/>
  <c r="P210" i="2"/>
  <c r="AC210" i="2" s="1"/>
  <c r="R210" i="2" l="1"/>
  <c r="Q210" i="2"/>
  <c r="AA210" i="2"/>
  <c r="S210" i="2"/>
  <c r="T210" i="2" l="1"/>
  <c r="W210" i="2"/>
  <c r="Z210" i="2"/>
  <c r="AF210" i="2" s="1"/>
  <c r="N211" i="2" s="1"/>
  <c r="V210" i="2"/>
  <c r="X210" i="2" l="1"/>
  <c r="AD210" i="2" s="1"/>
  <c r="AE210" i="2" s="1"/>
  <c r="AI210" i="2" s="1"/>
  <c r="P211" i="2"/>
  <c r="AC211" i="2" s="1"/>
  <c r="R211" i="2" l="1"/>
  <c r="Q211" i="2"/>
  <c r="S211" i="2"/>
  <c r="AA211" i="2"/>
  <c r="W211" i="2" l="1"/>
  <c r="Z211" i="2"/>
  <c r="AF211" i="2" s="1"/>
  <c r="N212" i="2" s="1"/>
  <c r="T211" i="2"/>
  <c r="V211" i="2"/>
  <c r="X211" i="2" s="1"/>
  <c r="P212" i="2" l="1"/>
  <c r="AC212" i="2" s="1"/>
  <c r="AD211" i="2"/>
  <c r="AE211" i="2" s="1"/>
  <c r="AI211" i="2" s="1"/>
  <c r="Q212" i="2" l="1"/>
  <c r="R212" i="2"/>
  <c r="S212" i="2"/>
  <c r="AA212" i="2"/>
  <c r="Z212" i="2" l="1"/>
  <c r="AF212" i="2" s="1"/>
  <c r="N213" i="2" s="1"/>
  <c r="T212" i="2"/>
  <c r="W212" i="2"/>
  <c r="V212" i="2"/>
  <c r="X212" i="2" s="1"/>
  <c r="AD212" i="2" l="1"/>
  <c r="AE212" i="2" s="1"/>
  <c r="AI212" i="2" s="1"/>
  <c r="P213" i="2"/>
  <c r="AC213" i="2" s="1"/>
  <c r="R213" i="2" l="1"/>
  <c r="Q213" i="2"/>
  <c r="AA213" i="2"/>
  <c r="S213" i="2"/>
  <c r="T213" i="2" l="1"/>
  <c r="Z213" i="2"/>
  <c r="AF213" i="2" s="1"/>
  <c r="N214" i="2" s="1"/>
  <c r="W213" i="2"/>
  <c r="V213" i="2"/>
  <c r="X213" i="2" l="1"/>
  <c r="AD213" i="2"/>
  <c r="AE213" i="2" s="1"/>
  <c r="AI213" i="2" s="1"/>
  <c r="P214" i="2"/>
  <c r="AA214" i="2" s="1"/>
  <c r="AC214" i="2" l="1"/>
  <c r="Q214" i="2"/>
  <c r="R214" i="2"/>
  <c r="S214" i="2"/>
  <c r="W214" i="2" l="1"/>
  <c r="T214" i="2"/>
  <c r="Z214" i="2"/>
  <c r="AF214" i="2" s="1"/>
  <c r="N215" i="2" s="1"/>
  <c r="V214" i="2"/>
  <c r="X214" i="2" s="1"/>
  <c r="P215" i="2" l="1"/>
  <c r="AD214" i="2"/>
  <c r="AE214" i="2" s="1"/>
  <c r="AI214" i="2" s="1"/>
  <c r="R215" i="2" l="1"/>
  <c r="Q215" i="2"/>
  <c r="AC215" i="2"/>
  <c r="S215" i="2"/>
  <c r="AA215" i="2"/>
  <c r="Z215" i="2" l="1"/>
  <c r="AF215" i="2" s="1"/>
  <c r="N216" i="2" s="1"/>
  <c r="W215" i="2"/>
  <c r="T215" i="2"/>
  <c r="V215" i="2"/>
  <c r="X215" i="2" l="1"/>
  <c r="AD215" i="2"/>
  <c r="AE215" i="2" s="1"/>
  <c r="AI215" i="2" s="1"/>
  <c r="P216" i="2"/>
  <c r="AC216" i="2" s="1"/>
  <c r="R216" i="2" l="1"/>
  <c r="Q216" i="2"/>
  <c r="S216" i="2"/>
  <c r="AA216" i="2"/>
  <c r="Z216" i="2" l="1"/>
  <c r="AF216" i="2" s="1"/>
  <c r="N217" i="2" s="1"/>
  <c r="T216" i="2"/>
  <c r="W216" i="2"/>
  <c r="V216" i="2"/>
  <c r="X216" i="2" l="1"/>
  <c r="AD216" i="2" s="1"/>
  <c r="AE216" i="2" s="1"/>
  <c r="AI216" i="2" s="1"/>
  <c r="P217" i="2"/>
  <c r="AC217" i="2" s="1"/>
  <c r="R217" i="2" l="1"/>
  <c r="Q217" i="2"/>
  <c r="AA217" i="2"/>
  <c r="S217" i="2"/>
  <c r="T217" i="2" l="1"/>
  <c r="W217" i="2"/>
  <c r="Z217" i="2"/>
  <c r="AF217" i="2" s="1"/>
  <c r="N218" i="2" s="1"/>
  <c r="V217" i="2"/>
  <c r="X217" i="2" l="1"/>
  <c r="P218" i="2"/>
  <c r="AC218" i="2" s="1"/>
  <c r="AD217" i="2"/>
  <c r="AE217" i="2" s="1"/>
  <c r="AI217" i="2" s="1"/>
  <c r="R218" i="2" l="1"/>
  <c r="Q218" i="2"/>
  <c r="S218" i="2"/>
  <c r="AA218" i="2"/>
  <c r="W218" i="2" l="1"/>
  <c r="Z218" i="2"/>
  <c r="AF218" i="2" s="1"/>
  <c r="N219" i="2" s="1"/>
  <c r="T218" i="2"/>
  <c r="V218" i="2"/>
  <c r="X218" i="2" s="1"/>
  <c r="P219" i="2" l="1"/>
  <c r="AC219" i="2" s="1"/>
  <c r="AD218" i="2"/>
  <c r="AE218" i="2" s="1"/>
  <c r="AI218" i="2" s="1"/>
  <c r="Q219" i="2" l="1"/>
  <c r="R219" i="2"/>
  <c r="S219" i="2"/>
  <c r="AA219" i="2"/>
  <c r="Z219" i="2" l="1"/>
  <c r="AF219" i="2" s="1"/>
  <c r="N220" i="2" s="1"/>
  <c r="T219" i="2"/>
  <c r="W219" i="2"/>
  <c r="V219" i="2"/>
  <c r="X219" i="2" l="1"/>
  <c r="AD219" i="2" s="1"/>
  <c r="AE219" i="2" s="1"/>
  <c r="AI219" i="2" s="1"/>
  <c r="P220" i="2"/>
  <c r="AC220" i="2" s="1"/>
  <c r="R220" i="2" l="1"/>
  <c r="Q220" i="2"/>
  <c r="AA220" i="2"/>
  <c r="S220" i="2"/>
  <c r="T220" i="2" l="1"/>
  <c r="W220" i="2"/>
  <c r="Z220" i="2"/>
  <c r="AF220" i="2" s="1"/>
  <c r="N221" i="2" s="1"/>
  <c r="V220" i="2"/>
  <c r="X220" i="2" l="1"/>
  <c r="AD220" i="2" s="1"/>
  <c r="AE220" i="2" s="1"/>
  <c r="AI220" i="2" s="1"/>
  <c r="P221" i="2"/>
  <c r="AC221" i="2" s="1"/>
  <c r="R221" i="2" l="1"/>
  <c r="Q221" i="2"/>
  <c r="AA221" i="2"/>
  <c r="S221" i="2"/>
  <c r="T221" i="2" l="1"/>
  <c r="W221" i="2"/>
  <c r="Z221" i="2"/>
  <c r="AF221" i="2" s="1"/>
  <c r="N222" i="2" s="1"/>
  <c r="V221" i="2"/>
  <c r="X221" i="2" l="1"/>
  <c r="P222" i="2"/>
  <c r="AC222" i="2" s="1"/>
  <c r="AD221" i="2"/>
  <c r="AE221" i="2" s="1"/>
  <c r="AI221" i="2" s="1"/>
  <c r="R222" i="2" l="1"/>
  <c r="Q222" i="2"/>
  <c r="AA222" i="2"/>
  <c r="S222" i="2"/>
  <c r="W222" i="2" l="1"/>
  <c r="Z222" i="2"/>
  <c r="AF222" i="2" s="1"/>
  <c r="N223" i="2" s="1"/>
  <c r="T222" i="2"/>
  <c r="V222" i="2"/>
  <c r="X222" i="2" l="1"/>
  <c r="P223" i="2"/>
  <c r="AC223" i="2" s="1"/>
  <c r="AD222" i="2"/>
  <c r="AE222" i="2" s="1"/>
  <c r="AI222" i="2" s="1"/>
  <c r="Q223" i="2" l="1"/>
  <c r="R223" i="2"/>
  <c r="S223" i="2"/>
  <c r="AA223" i="2"/>
  <c r="Z223" i="2" l="1"/>
  <c r="AF223" i="2" s="1"/>
  <c r="N224" i="2" s="1"/>
  <c r="W223" i="2"/>
  <c r="T223" i="2"/>
  <c r="V223" i="2"/>
  <c r="X223" i="2" l="1"/>
  <c r="AD223" i="2"/>
  <c r="AE223" i="2" s="1"/>
  <c r="AI223" i="2" s="1"/>
  <c r="P224" i="2"/>
  <c r="AC224" i="2" s="1"/>
  <c r="R224" i="2" l="1"/>
  <c r="Q224" i="2"/>
  <c r="AA224" i="2"/>
  <c r="S224" i="2"/>
  <c r="T224" i="2" l="1"/>
  <c r="W224" i="2"/>
  <c r="Z224" i="2"/>
  <c r="AF224" i="2" s="1"/>
  <c r="N225" i="2" s="1"/>
  <c r="V224" i="2"/>
  <c r="X224" i="2" s="1"/>
  <c r="P225" i="2" l="1"/>
  <c r="AC225" i="2" s="1"/>
  <c r="AD224" i="2"/>
  <c r="AE224" i="2" s="1"/>
  <c r="AI224" i="2" s="1"/>
  <c r="R225" i="2" l="1"/>
  <c r="Q225" i="2"/>
  <c r="AA225" i="2"/>
  <c r="S225" i="2"/>
  <c r="W225" i="2" l="1"/>
  <c r="T225" i="2"/>
  <c r="Z225" i="2"/>
  <c r="AF225" i="2" s="1"/>
  <c r="N226" i="2" s="1"/>
  <c r="V225" i="2"/>
  <c r="X225" i="2" s="1"/>
  <c r="P226" i="2" l="1"/>
  <c r="AC226" i="2" s="1"/>
  <c r="AD225" i="2"/>
  <c r="AE225" i="2" s="1"/>
  <c r="AI225" i="2" s="1"/>
  <c r="Q226" i="2" l="1"/>
  <c r="R226" i="2"/>
  <c r="S226" i="2"/>
  <c r="AA226" i="2"/>
  <c r="Z226" i="2" l="1"/>
  <c r="AF226" i="2" s="1"/>
  <c r="N227" i="2" s="1"/>
  <c r="W226" i="2"/>
  <c r="T226" i="2"/>
  <c r="V226" i="2"/>
  <c r="X226" i="2" l="1"/>
  <c r="AD226" i="2"/>
  <c r="AE226" i="2" s="1"/>
  <c r="AI226" i="2" s="1"/>
  <c r="P227" i="2"/>
  <c r="S227" i="2" s="1"/>
  <c r="Z227" i="2" l="1"/>
  <c r="T227" i="2"/>
  <c r="W227" i="2"/>
  <c r="V227" i="2"/>
  <c r="X227" i="2" s="1"/>
  <c r="AC227" i="2"/>
  <c r="R227" i="2"/>
  <c r="Q227" i="2"/>
  <c r="AA227" i="2"/>
  <c r="AD227" i="2" l="1"/>
  <c r="AE227" i="2" s="1"/>
  <c r="AI227" i="2" s="1"/>
  <c r="AF227" i="2"/>
  <c r="N228" i="2" s="1"/>
  <c r="P228" i="2" l="1"/>
  <c r="AC228" i="2" s="1"/>
  <c r="R228" i="2" l="1"/>
  <c r="Q228" i="2"/>
  <c r="AA228" i="2"/>
  <c r="S228" i="2"/>
  <c r="W228" i="2" l="1"/>
  <c r="Z228" i="2"/>
  <c r="AF228" i="2" s="1"/>
  <c r="N229" i="2" s="1"/>
  <c r="T228" i="2"/>
  <c r="V228" i="2"/>
  <c r="X228" i="2" s="1"/>
  <c r="P229" i="2" l="1"/>
  <c r="AC229" i="2" s="1"/>
  <c r="AD228" i="2"/>
  <c r="AE228" i="2" s="1"/>
  <c r="AI228" i="2" s="1"/>
  <c r="R229" i="2" l="1"/>
  <c r="Q229" i="2"/>
  <c r="S229" i="2"/>
  <c r="AA229" i="2"/>
  <c r="Z229" i="2" l="1"/>
  <c r="AF229" i="2" s="1"/>
  <c r="N230" i="2" s="1"/>
  <c r="W229" i="2"/>
  <c r="T229" i="2"/>
  <c r="V229" i="2"/>
  <c r="X229" i="2" l="1"/>
  <c r="AD229" i="2"/>
  <c r="AE229" i="2" s="1"/>
  <c r="AI229" i="2" s="1"/>
  <c r="P230" i="2"/>
  <c r="AA230" i="2" s="1"/>
  <c r="AC230" i="2" l="1"/>
  <c r="R230" i="2"/>
  <c r="Q230" i="2"/>
  <c r="S230" i="2"/>
  <c r="W230" i="2" l="1"/>
  <c r="Z230" i="2"/>
  <c r="AF230" i="2" s="1"/>
  <c r="N231" i="2" s="1"/>
  <c r="T230" i="2"/>
  <c r="V230" i="2"/>
  <c r="X230" i="2" l="1"/>
  <c r="P231" i="2"/>
  <c r="AC231" i="2" s="1"/>
  <c r="AD230" i="2"/>
  <c r="AE230" i="2" s="1"/>
  <c r="AI230" i="2" s="1"/>
  <c r="R231" i="2" l="1"/>
  <c r="Q231" i="2"/>
  <c r="S231" i="2"/>
  <c r="AA231" i="2"/>
  <c r="T231" i="2" l="1"/>
  <c r="Z231" i="2"/>
  <c r="AF231" i="2" s="1"/>
  <c r="N232" i="2" s="1"/>
  <c r="W231" i="2"/>
  <c r="V231" i="2"/>
  <c r="X231" i="2" l="1"/>
  <c r="AD231" i="2"/>
  <c r="AE231" i="2" s="1"/>
  <c r="AI231" i="2" s="1"/>
  <c r="P232" i="2"/>
  <c r="AA232" i="2" s="1"/>
  <c r="AC232" i="2" l="1"/>
  <c r="R232" i="2"/>
  <c r="Q232" i="2"/>
  <c r="S232" i="2"/>
  <c r="W232" i="2" l="1"/>
  <c r="Z232" i="2"/>
  <c r="AF232" i="2" s="1"/>
  <c r="N233" i="2" s="1"/>
  <c r="T232" i="2"/>
  <c r="V232" i="2"/>
  <c r="X232" i="2" l="1"/>
  <c r="AD232" i="2" s="1"/>
  <c r="AE232" i="2" s="1"/>
  <c r="AI232" i="2" s="1"/>
  <c r="P233" i="2"/>
  <c r="AC233" i="2" s="1"/>
  <c r="R233" i="2" l="1"/>
  <c r="Q233" i="2"/>
  <c r="AA233" i="2"/>
  <c r="S233" i="2"/>
  <c r="T233" i="2" l="1"/>
  <c r="Z233" i="2"/>
  <c r="AF233" i="2" s="1"/>
  <c r="N234" i="2" s="1"/>
  <c r="W233" i="2"/>
  <c r="V233" i="2"/>
  <c r="X233" i="2" l="1"/>
  <c r="AD233" i="2" s="1"/>
  <c r="AE233" i="2" s="1"/>
  <c r="AI233" i="2" s="1"/>
  <c r="P234" i="2"/>
  <c r="AC234" i="2" s="1"/>
  <c r="R234" i="2" l="1"/>
  <c r="Q234" i="2"/>
  <c r="S234" i="2"/>
  <c r="AA234" i="2"/>
  <c r="Z234" i="2" l="1"/>
  <c r="AF234" i="2" s="1"/>
  <c r="N235" i="2" s="1"/>
  <c r="W234" i="2"/>
  <c r="T234" i="2"/>
  <c r="V234" i="2"/>
  <c r="X234" i="2" l="1"/>
  <c r="AD234" i="2"/>
  <c r="AE234" i="2" s="1"/>
  <c r="AI234" i="2" s="1"/>
  <c r="P235" i="2"/>
  <c r="AC235" i="2" s="1"/>
  <c r="Q235" i="2" l="1"/>
  <c r="R235" i="2"/>
  <c r="AA235" i="2"/>
  <c r="S235" i="2"/>
  <c r="T235" i="2" l="1"/>
  <c r="Z235" i="2"/>
  <c r="AF235" i="2" s="1"/>
  <c r="N236" i="2" s="1"/>
  <c r="W235" i="2"/>
  <c r="V235" i="2"/>
  <c r="X235" i="2" l="1"/>
  <c r="AD235" i="2"/>
  <c r="AE235" i="2" s="1"/>
  <c r="AI235" i="2" s="1"/>
  <c r="P236" i="2"/>
  <c r="AC236" i="2" s="1"/>
  <c r="R236" i="2" l="1"/>
  <c r="Q236" i="2"/>
  <c r="S236" i="2"/>
  <c r="AA236" i="2"/>
  <c r="T236" i="2" l="1"/>
  <c r="W236" i="2"/>
  <c r="Z236" i="2"/>
  <c r="AF236" i="2" s="1"/>
  <c r="N237" i="2" s="1"/>
  <c r="V236" i="2"/>
  <c r="X236" i="2" s="1"/>
  <c r="P237" i="2" l="1"/>
  <c r="AC237" i="2" s="1"/>
  <c r="AD236" i="2"/>
  <c r="AE236" i="2" s="1"/>
  <c r="AI236" i="2" s="1"/>
  <c r="R237" i="2" l="1"/>
  <c r="Q237" i="2"/>
  <c r="AA237" i="2"/>
  <c r="S237" i="2"/>
  <c r="W237" i="2" l="1"/>
  <c r="T237" i="2"/>
  <c r="Z237" i="2"/>
  <c r="AF237" i="2" s="1"/>
  <c r="N238" i="2" s="1"/>
  <c r="V237" i="2"/>
  <c r="X237" i="2" s="1"/>
  <c r="P238" i="2" l="1"/>
  <c r="AC238" i="2" s="1"/>
  <c r="AD237" i="2"/>
  <c r="AE237" i="2" s="1"/>
  <c r="AI237" i="2" s="1"/>
  <c r="R238" i="2" l="1"/>
  <c r="Q238" i="2"/>
  <c r="S238" i="2"/>
  <c r="AA238" i="2"/>
  <c r="Z238" i="2" l="1"/>
  <c r="AF238" i="2" s="1"/>
  <c r="N239" i="2" s="1"/>
  <c r="W238" i="2"/>
  <c r="T238" i="2"/>
  <c r="V238" i="2"/>
  <c r="X238" i="2" l="1"/>
  <c r="AD238" i="2"/>
  <c r="AE238" i="2" s="1"/>
  <c r="AI238" i="2" s="1"/>
  <c r="P239" i="2"/>
  <c r="AC239" i="2" s="1"/>
  <c r="R239" i="2" l="1"/>
  <c r="Q239" i="2"/>
  <c r="AA239" i="2"/>
  <c r="S239" i="2"/>
  <c r="T239" i="2" l="1"/>
  <c r="W239" i="2"/>
  <c r="Z239" i="2"/>
  <c r="AF239" i="2" s="1"/>
  <c r="N240" i="2" s="1"/>
  <c r="V239" i="2"/>
  <c r="X239" i="2" s="1"/>
  <c r="P240" i="2" l="1"/>
  <c r="AC240" i="2" s="1"/>
  <c r="AD239" i="2"/>
  <c r="AE239" i="2" s="1"/>
  <c r="AI239" i="2" s="1"/>
  <c r="R240" i="2" l="1"/>
  <c r="Q240" i="2"/>
  <c r="S240" i="2"/>
  <c r="AA240" i="2"/>
  <c r="W240" i="2" l="1"/>
  <c r="Z240" i="2"/>
  <c r="AF240" i="2" s="1"/>
  <c r="N241" i="2" s="1"/>
  <c r="T240" i="2"/>
  <c r="V240" i="2"/>
  <c r="X240" i="2" l="1"/>
  <c r="AD240" i="2" s="1"/>
  <c r="AE240" i="2" s="1"/>
  <c r="AI240" i="2" s="1"/>
  <c r="P241" i="2"/>
  <c r="AC241" i="2" s="1"/>
  <c r="R241" i="2" l="1"/>
  <c r="Q241" i="2"/>
  <c r="AA241" i="2"/>
  <c r="S241" i="2"/>
  <c r="T241" i="2" l="1"/>
  <c r="Z241" i="2"/>
  <c r="AF241" i="2" s="1"/>
  <c r="N242" i="2" s="1"/>
  <c r="W241" i="2"/>
  <c r="V241" i="2"/>
  <c r="X241" i="2" l="1"/>
  <c r="AD241" i="2"/>
  <c r="AE241" i="2" s="1"/>
  <c r="AI241" i="2" s="1"/>
  <c r="P242" i="2"/>
  <c r="R242" i="2" l="1"/>
  <c r="Q242" i="2"/>
  <c r="AC242" i="2"/>
  <c r="S242" i="2"/>
  <c r="AA242" i="2"/>
  <c r="W242" i="2" l="1"/>
  <c r="Z242" i="2"/>
  <c r="AF242" i="2" s="1"/>
  <c r="N243" i="2" s="1"/>
  <c r="T242" i="2"/>
  <c r="V242" i="2"/>
  <c r="X242" i="2" l="1"/>
  <c r="AD242" i="2" s="1"/>
  <c r="AE242" i="2" s="1"/>
  <c r="AI242" i="2" s="1"/>
  <c r="P243" i="2"/>
  <c r="S243" i="2" s="1"/>
  <c r="AC243" i="2" l="1"/>
  <c r="R243" i="2"/>
  <c r="Q243" i="2"/>
  <c r="AA243" i="2"/>
  <c r="T243" i="2"/>
  <c r="Z243" i="2"/>
  <c r="W243" i="2"/>
  <c r="V243" i="2"/>
  <c r="X243" i="2" s="1"/>
  <c r="AF243" i="2" l="1"/>
  <c r="N244" i="2" s="1"/>
  <c r="P244" i="2" s="1"/>
  <c r="AC244" i="2" s="1"/>
  <c r="AD243" i="2"/>
  <c r="AE243" i="2" s="1"/>
  <c r="AI243" i="2" s="1"/>
  <c r="R244" i="2" l="1"/>
  <c r="Q244" i="2"/>
  <c r="S244" i="2"/>
  <c r="AA244" i="2"/>
  <c r="Z244" i="2" l="1"/>
  <c r="AF244" i="2" s="1"/>
  <c r="N245" i="2" s="1"/>
  <c r="W244" i="2"/>
  <c r="T244" i="2"/>
  <c r="V244" i="2"/>
  <c r="X244" i="2" l="1"/>
  <c r="AD244" i="2"/>
  <c r="AE244" i="2" s="1"/>
  <c r="AI244" i="2" s="1"/>
  <c r="P245" i="2"/>
  <c r="R245" i="2" l="1"/>
  <c r="Q245" i="2"/>
  <c r="S245" i="2"/>
  <c r="AC245" i="2"/>
  <c r="AA245" i="2"/>
  <c r="T245" i="2" l="1"/>
  <c r="Z245" i="2"/>
  <c r="AF245" i="2" s="1"/>
  <c r="N246" i="2" s="1"/>
  <c r="W245" i="2"/>
  <c r="V245" i="2"/>
  <c r="X245" i="2" l="1"/>
  <c r="AD245" i="2"/>
  <c r="AE245" i="2" s="1"/>
  <c r="AI245" i="2" s="1"/>
  <c r="P246" i="2"/>
  <c r="AA246" i="2" s="1"/>
  <c r="AC246" i="2" l="1"/>
  <c r="Q246" i="2"/>
  <c r="R246" i="2"/>
  <c r="S246" i="2"/>
  <c r="Z246" i="2" l="1"/>
  <c r="AF246" i="2" s="1"/>
  <c r="N247" i="2" s="1"/>
  <c r="W246" i="2"/>
  <c r="T246" i="2"/>
  <c r="V246" i="2"/>
  <c r="X246" i="2" l="1"/>
  <c r="AD246" i="2" s="1"/>
  <c r="AE246" i="2" s="1"/>
  <c r="AI246" i="2" s="1"/>
  <c r="P247" i="2"/>
  <c r="AC247" i="2" s="1"/>
  <c r="R247" i="2" l="1"/>
  <c r="Q247" i="2"/>
  <c r="AA247" i="2"/>
  <c r="S247" i="2"/>
  <c r="T247" i="2" l="1"/>
  <c r="W247" i="2"/>
  <c r="Z247" i="2"/>
  <c r="AF247" i="2" s="1"/>
  <c r="N248" i="2" s="1"/>
  <c r="V247" i="2"/>
  <c r="X247" i="2" l="1"/>
  <c r="P248" i="2"/>
  <c r="AC248" i="2" s="1"/>
  <c r="AD247" i="2"/>
  <c r="AE247" i="2" s="1"/>
  <c r="AI247" i="2" s="1"/>
  <c r="R248" i="2" l="1"/>
  <c r="Q248" i="2"/>
  <c r="S248" i="2"/>
  <c r="AA248" i="2"/>
  <c r="W248" i="2" l="1"/>
  <c r="Z248" i="2"/>
  <c r="AF248" i="2" s="1"/>
  <c r="N249" i="2" s="1"/>
  <c r="T248" i="2"/>
  <c r="V248" i="2"/>
  <c r="X248" i="2" l="1"/>
  <c r="AD248" i="2" s="1"/>
  <c r="AE248" i="2" s="1"/>
  <c r="AI248" i="2" s="1"/>
  <c r="P249" i="2"/>
  <c r="AC249" i="2" s="1"/>
  <c r="Q249" i="2" l="1"/>
  <c r="R249" i="2"/>
  <c r="S249" i="2"/>
  <c r="AA249" i="2"/>
  <c r="Z249" i="2" l="1"/>
  <c r="AF249" i="2" s="1"/>
  <c r="N250" i="2" s="1"/>
  <c r="W249" i="2"/>
  <c r="T249" i="2"/>
  <c r="V249" i="2"/>
  <c r="X249" i="2" l="1"/>
  <c r="AD249" i="2"/>
  <c r="AE249" i="2" s="1"/>
  <c r="AI249" i="2" s="1"/>
  <c r="P250" i="2"/>
  <c r="AC250" i="2" s="1"/>
  <c r="R250" i="2" l="1"/>
  <c r="Q250" i="2"/>
  <c r="S250" i="2"/>
  <c r="AA250" i="2"/>
  <c r="T250" i="2" l="1"/>
  <c r="Z250" i="2"/>
  <c r="AF250" i="2" s="1"/>
  <c r="N251" i="2" s="1"/>
  <c r="W250" i="2"/>
  <c r="V250" i="2"/>
  <c r="X250" i="2" l="1"/>
  <c r="AD250" i="2" s="1"/>
  <c r="AE250" i="2" s="1"/>
  <c r="AI250" i="2" s="1"/>
  <c r="P251" i="2"/>
  <c r="AC251" i="2" s="1"/>
  <c r="Q251" i="2" l="1"/>
  <c r="R251" i="2"/>
  <c r="S251" i="2"/>
  <c r="AA251" i="2"/>
  <c r="T251" i="2" l="1"/>
  <c r="W251" i="2"/>
  <c r="Z251" i="2"/>
  <c r="AF251" i="2" s="1"/>
  <c r="N252" i="2" s="1"/>
  <c r="V251" i="2"/>
  <c r="X251" i="2" s="1"/>
  <c r="P252" i="2" l="1"/>
  <c r="AC252" i="2" s="1"/>
  <c r="AD251" i="2"/>
  <c r="AE251" i="2" s="1"/>
  <c r="AI251" i="2" s="1"/>
  <c r="Q252" i="2" l="1"/>
  <c r="R252" i="2"/>
  <c r="S252" i="2"/>
  <c r="AA252" i="2"/>
  <c r="T252" i="2" l="1"/>
  <c r="Z252" i="2"/>
  <c r="AF252" i="2" s="1"/>
  <c r="N253" i="2" s="1"/>
  <c r="W252" i="2"/>
  <c r="V252" i="2"/>
  <c r="X252" i="2" l="1"/>
  <c r="AD252" i="2"/>
  <c r="AE252" i="2" s="1"/>
  <c r="AI252" i="2" s="1"/>
  <c r="P253" i="2"/>
  <c r="AC253" i="2" s="1"/>
  <c r="Q253" i="2" l="1"/>
  <c r="R253" i="2"/>
  <c r="AA253" i="2"/>
  <c r="S253" i="2"/>
  <c r="W253" i="2" l="1"/>
  <c r="Z253" i="2"/>
  <c r="AF253" i="2" s="1"/>
  <c r="N254" i="2" s="1"/>
  <c r="T253" i="2"/>
  <c r="V253" i="2"/>
  <c r="X253" i="2" s="1"/>
  <c r="P254" i="2" l="1"/>
  <c r="AC254" i="2" s="1"/>
  <c r="AD253" i="2"/>
  <c r="AE253" i="2" s="1"/>
  <c r="AI253" i="2" s="1"/>
  <c r="R254" i="2" l="1"/>
  <c r="Q254" i="2"/>
  <c r="S254" i="2"/>
  <c r="AA254" i="2"/>
  <c r="Z254" i="2" l="1"/>
  <c r="AF254" i="2" s="1"/>
  <c r="N255" i="2" s="1"/>
  <c r="W254" i="2"/>
  <c r="T254" i="2"/>
  <c r="V254" i="2"/>
  <c r="X254" i="2" l="1"/>
  <c r="AD254" i="2"/>
  <c r="AE254" i="2" s="1"/>
  <c r="AI254" i="2" s="1"/>
  <c r="P255" i="2"/>
  <c r="AC255" i="2" s="1"/>
  <c r="R255" i="2" l="1"/>
  <c r="Q255" i="2"/>
  <c r="S255" i="2"/>
  <c r="AA255" i="2"/>
  <c r="T255" i="2" l="1"/>
  <c r="W255" i="2"/>
  <c r="Z255" i="2"/>
  <c r="AF255" i="2" s="1"/>
  <c r="N256" i="2" s="1"/>
  <c r="V255" i="2"/>
  <c r="X255" i="2" l="1"/>
  <c r="P256" i="2"/>
  <c r="AC256" i="2" s="1"/>
  <c r="AD255" i="2"/>
  <c r="AE255" i="2" s="1"/>
  <c r="AI255" i="2" s="1"/>
  <c r="R256" i="2" l="1"/>
  <c r="Q256" i="2"/>
  <c r="S256" i="2"/>
  <c r="AA256" i="2"/>
  <c r="Z256" i="2" l="1"/>
  <c r="AF256" i="2" s="1"/>
  <c r="N257" i="2" s="1"/>
  <c r="W256" i="2"/>
  <c r="T256" i="2"/>
  <c r="V256" i="2"/>
  <c r="X256" i="2" l="1"/>
  <c r="AD256" i="2"/>
  <c r="AE256" i="2" s="1"/>
  <c r="AI256" i="2" s="1"/>
  <c r="P257" i="2"/>
  <c r="S257" i="2" s="1"/>
  <c r="T257" i="2" l="1"/>
  <c r="Z257" i="2"/>
  <c r="W257" i="2"/>
  <c r="V257" i="2"/>
  <c r="AC257" i="2"/>
  <c r="R257" i="2"/>
  <c r="Q257" i="2"/>
  <c r="AA257" i="2"/>
  <c r="X257" i="2" l="1"/>
  <c r="AD257" i="2" s="1"/>
  <c r="AE257" i="2" s="1"/>
  <c r="AI257" i="2" s="1"/>
  <c r="AF257" i="2"/>
  <c r="N258" i="2" s="1"/>
  <c r="P258" i="2" l="1"/>
  <c r="AC258" i="2" s="1"/>
  <c r="Q258" i="2" l="1"/>
  <c r="R258" i="2"/>
  <c r="S258" i="2"/>
  <c r="AA258" i="2"/>
  <c r="Z258" i="2" l="1"/>
  <c r="AF258" i="2" s="1"/>
  <c r="N259" i="2" s="1"/>
  <c r="W258" i="2"/>
  <c r="T258" i="2"/>
  <c r="V258" i="2"/>
  <c r="X258" i="2" l="1"/>
  <c r="AD258" i="2"/>
  <c r="AE258" i="2" s="1"/>
  <c r="AI258" i="2" s="1"/>
  <c r="P259" i="2"/>
  <c r="AC259" i="2" s="1"/>
  <c r="R259" i="2" l="1"/>
  <c r="Q259" i="2"/>
  <c r="AA259" i="2"/>
  <c r="S259" i="2"/>
  <c r="T259" i="2" l="1"/>
  <c r="W259" i="2"/>
  <c r="Z259" i="2"/>
  <c r="AF259" i="2" s="1"/>
  <c r="N260" i="2" s="1"/>
  <c r="V259" i="2"/>
  <c r="X259" i="2" l="1"/>
  <c r="AD259" i="2" s="1"/>
  <c r="AE259" i="2" s="1"/>
  <c r="AI259" i="2" s="1"/>
  <c r="P260" i="2"/>
  <c r="AC260" i="2" s="1"/>
  <c r="Q260" i="2" l="1"/>
  <c r="R260" i="2"/>
  <c r="S260" i="2"/>
  <c r="AA260" i="2"/>
  <c r="Z260" i="2" l="1"/>
  <c r="AF260" i="2" s="1"/>
  <c r="N261" i="2" s="1"/>
  <c r="W260" i="2"/>
  <c r="T260" i="2"/>
  <c r="V260" i="2"/>
  <c r="X260" i="2" l="1"/>
  <c r="AD260" i="2"/>
  <c r="AE260" i="2" s="1"/>
  <c r="AI260" i="2" s="1"/>
  <c r="P261" i="2"/>
  <c r="S261" i="2" s="1"/>
  <c r="T261" i="2" l="1"/>
  <c r="W261" i="2"/>
  <c r="Z261" i="2"/>
  <c r="V261" i="2"/>
  <c r="AC261" i="2"/>
  <c r="AA261" i="2"/>
  <c r="Q261" i="2"/>
  <c r="R261" i="2"/>
  <c r="X261" i="2" l="1"/>
  <c r="AD261" i="2" s="1"/>
  <c r="AE261" i="2" s="1"/>
  <c r="AI261" i="2" s="1"/>
  <c r="AF261" i="2"/>
  <c r="N262" i="2" s="1"/>
  <c r="P262" i="2" l="1"/>
  <c r="AC262" i="2" s="1"/>
  <c r="Q262" i="2" l="1"/>
  <c r="R262" i="2"/>
  <c r="S262" i="2"/>
  <c r="AA262" i="2"/>
  <c r="Z262" i="2" l="1"/>
  <c r="AF262" i="2" s="1"/>
  <c r="N263" i="2" s="1"/>
  <c r="W262" i="2"/>
  <c r="T262" i="2"/>
  <c r="V262" i="2"/>
  <c r="X262" i="2" l="1"/>
  <c r="AD262" i="2"/>
  <c r="AE262" i="2" s="1"/>
  <c r="AI262" i="2" s="1"/>
  <c r="P263" i="2"/>
  <c r="AC263" i="2" s="1"/>
  <c r="R263" i="2" l="1"/>
  <c r="Q263" i="2"/>
  <c r="AA263" i="2"/>
  <c r="S263" i="2"/>
  <c r="T263" i="2" l="1"/>
  <c r="W263" i="2"/>
  <c r="Z263" i="2"/>
  <c r="AF263" i="2" s="1"/>
  <c r="N264" i="2" s="1"/>
  <c r="V263" i="2"/>
  <c r="X263" i="2" l="1"/>
  <c r="P264" i="2"/>
  <c r="AC264" i="2" s="1"/>
  <c r="AD263" i="2"/>
  <c r="AE263" i="2" s="1"/>
  <c r="AI263" i="2" s="1"/>
  <c r="Q264" i="2" l="1"/>
  <c r="R264" i="2"/>
  <c r="S264" i="2"/>
  <c r="AA264" i="2"/>
  <c r="W264" i="2" l="1"/>
  <c r="Z264" i="2"/>
  <c r="AF264" i="2" s="1"/>
  <c r="N265" i="2" s="1"/>
  <c r="T264" i="2"/>
  <c r="V264" i="2"/>
  <c r="X264" i="2" s="1"/>
  <c r="P265" i="2" l="1"/>
  <c r="AC265" i="2" s="1"/>
  <c r="AD264" i="2"/>
  <c r="AE264" i="2" s="1"/>
  <c r="AI264" i="2" s="1"/>
  <c r="R265" i="2" l="1"/>
  <c r="Q265" i="2"/>
  <c r="AA265" i="2"/>
  <c r="S265" i="2"/>
  <c r="Z265" i="2" l="1"/>
  <c r="AF265" i="2" s="1"/>
  <c r="N266" i="2" s="1"/>
  <c r="T265" i="2"/>
  <c r="W265" i="2"/>
  <c r="V265" i="2"/>
  <c r="X265" i="2" l="1"/>
  <c r="AD265" i="2"/>
  <c r="AE265" i="2" s="1"/>
  <c r="AI265" i="2" s="1"/>
  <c r="P266" i="2"/>
  <c r="S266" i="2" s="1"/>
  <c r="Z266" i="2" l="1"/>
  <c r="W266" i="2"/>
  <c r="T266" i="2"/>
  <c r="V266" i="2"/>
  <c r="AC266" i="2"/>
  <c r="R266" i="2"/>
  <c r="Q266" i="2"/>
  <c r="AA266" i="2"/>
  <c r="X266" i="2" l="1"/>
  <c r="AD266" i="2"/>
  <c r="AE266" i="2" s="1"/>
  <c r="AI266" i="2" s="1"/>
  <c r="AF266" i="2"/>
  <c r="N267" i="2" s="1"/>
  <c r="P267" i="2" l="1"/>
  <c r="AC267" i="2" s="1"/>
  <c r="R267" i="2" l="1"/>
  <c r="Q267" i="2"/>
  <c r="AA267" i="2"/>
  <c r="S267" i="2"/>
  <c r="T267" i="2" l="1"/>
  <c r="W267" i="2"/>
  <c r="Z267" i="2"/>
  <c r="AF267" i="2" s="1"/>
  <c r="N268" i="2" s="1"/>
  <c r="V267" i="2"/>
  <c r="X267" i="2" l="1"/>
  <c r="P268" i="2"/>
  <c r="AC268" i="2" s="1"/>
  <c r="AD267" i="2"/>
  <c r="AE267" i="2" s="1"/>
  <c r="AI267" i="2" s="1"/>
  <c r="Q268" i="2" l="1"/>
  <c r="R268" i="2"/>
  <c r="S268" i="2"/>
  <c r="AA268" i="2"/>
  <c r="Z268" i="2" l="1"/>
  <c r="AF268" i="2" s="1"/>
  <c r="N269" i="2" s="1"/>
  <c r="T268" i="2"/>
  <c r="W268" i="2"/>
  <c r="V268" i="2"/>
  <c r="X268" i="2" l="1"/>
  <c r="AD268" i="2" s="1"/>
  <c r="AE268" i="2" s="1"/>
  <c r="AI268" i="2" s="1"/>
  <c r="P269" i="2"/>
  <c r="AC269" i="2" s="1"/>
  <c r="R269" i="2" l="1"/>
  <c r="Q269" i="2"/>
  <c r="S269" i="2"/>
  <c r="AA269" i="2"/>
  <c r="T269" i="2" l="1"/>
  <c r="W269" i="2"/>
  <c r="Z269" i="2"/>
  <c r="AF269" i="2" s="1"/>
  <c r="N270" i="2" s="1"/>
  <c r="V269" i="2"/>
  <c r="X269" i="2" l="1"/>
  <c r="P270" i="2"/>
  <c r="AC270" i="2" s="1"/>
  <c r="AD269" i="2"/>
  <c r="AE269" i="2" s="1"/>
  <c r="AI269" i="2" s="1"/>
  <c r="Q270" i="2" l="1"/>
  <c r="R270" i="2"/>
  <c r="AA270" i="2"/>
  <c r="S270" i="2"/>
  <c r="Z270" i="2" l="1"/>
  <c r="AF270" i="2" s="1"/>
  <c r="N271" i="2" s="1"/>
  <c r="T270" i="2"/>
  <c r="W270" i="2"/>
  <c r="V270" i="2"/>
  <c r="X270" i="2" s="1"/>
  <c r="AD270" i="2" l="1"/>
  <c r="AE270" i="2" s="1"/>
  <c r="AI270" i="2" s="1"/>
  <c r="P271" i="2"/>
  <c r="AA271" i="2" s="1"/>
  <c r="AC271" i="2" l="1"/>
  <c r="R271" i="2"/>
  <c r="Q271" i="2"/>
  <c r="S271" i="2"/>
  <c r="W271" i="2" l="1"/>
  <c r="T271" i="2"/>
  <c r="Z271" i="2"/>
  <c r="AF271" i="2" s="1"/>
  <c r="N272" i="2" s="1"/>
  <c r="V271" i="2"/>
  <c r="X271" i="2" l="1"/>
  <c r="AD271" i="2" s="1"/>
  <c r="AE271" i="2" s="1"/>
  <c r="AI271" i="2" s="1"/>
  <c r="P272" i="2"/>
  <c r="AC272" i="2" s="1"/>
  <c r="Q272" i="2" l="1"/>
  <c r="R272" i="2"/>
  <c r="S272" i="2"/>
  <c r="AA272" i="2"/>
  <c r="Z272" i="2" l="1"/>
  <c r="AF272" i="2" s="1"/>
  <c r="N273" i="2" s="1"/>
  <c r="T272" i="2"/>
  <c r="W272" i="2"/>
  <c r="V272" i="2"/>
  <c r="X272" i="2" l="1"/>
  <c r="AD272" i="2" s="1"/>
  <c r="AE272" i="2" s="1"/>
  <c r="AI272" i="2" s="1"/>
  <c r="P273" i="2"/>
  <c r="AC273" i="2" s="1"/>
  <c r="Q273" i="2" l="1"/>
  <c r="R273" i="2"/>
  <c r="S273" i="2"/>
  <c r="AA273" i="2"/>
  <c r="W273" i="2" l="1"/>
  <c r="T273" i="2"/>
  <c r="Z273" i="2"/>
  <c r="AF273" i="2" s="1"/>
  <c r="N274" i="2" s="1"/>
  <c r="V273" i="2"/>
  <c r="X273" i="2" l="1"/>
  <c r="AD273" i="2" s="1"/>
  <c r="AE273" i="2" s="1"/>
  <c r="AI273" i="2" s="1"/>
  <c r="P274" i="2"/>
  <c r="AC274" i="2" s="1"/>
  <c r="Q274" i="2" l="1"/>
  <c r="R274" i="2"/>
  <c r="S274" i="2"/>
  <c r="AA274" i="2"/>
  <c r="T274" i="2" l="1"/>
  <c r="Z274" i="2"/>
  <c r="AF274" i="2" s="1"/>
  <c r="N275" i="2" s="1"/>
  <c r="W274" i="2"/>
  <c r="V274" i="2"/>
  <c r="X274" i="2" l="1"/>
  <c r="AD274" i="2"/>
  <c r="AE274" i="2" s="1"/>
  <c r="AI274" i="2" s="1"/>
  <c r="P275" i="2"/>
  <c r="S275" i="2" s="1"/>
  <c r="W275" i="2" l="1"/>
  <c r="T275" i="2"/>
  <c r="Z275" i="2"/>
  <c r="V275" i="2"/>
  <c r="X275" i="2" s="1"/>
  <c r="AC275" i="2"/>
  <c r="R275" i="2"/>
  <c r="Q275" i="2"/>
  <c r="AA275" i="2"/>
  <c r="AF275" i="2" l="1"/>
  <c r="N276" i="2" s="1"/>
  <c r="AD275" i="2"/>
  <c r="AE275" i="2" s="1"/>
  <c r="AI275" i="2" s="1"/>
  <c r="P276" i="2" l="1"/>
  <c r="AC276" i="2" s="1"/>
  <c r="R276" i="2" l="1"/>
  <c r="Q276" i="2"/>
  <c r="S276" i="2"/>
  <c r="AA276" i="2"/>
  <c r="Z276" i="2" l="1"/>
  <c r="AF276" i="2" s="1"/>
  <c r="N277" i="2" s="1"/>
  <c r="T276" i="2"/>
  <c r="W276" i="2"/>
  <c r="V276" i="2"/>
  <c r="X276" i="2" s="1"/>
  <c r="AD276" i="2" l="1"/>
  <c r="AE276" i="2" s="1"/>
  <c r="AI276" i="2" s="1"/>
  <c r="P277" i="2"/>
  <c r="S277" i="2" s="1"/>
  <c r="T277" i="2" l="1"/>
  <c r="W277" i="2"/>
  <c r="Z277" i="2"/>
  <c r="V277" i="2"/>
  <c r="AC277" i="2"/>
  <c r="R277" i="2"/>
  <c r="Q277" i="2"/>
  <c r="AA277" i="2"/>
  <c r="X277" i="2" l="1"/>
  <c r="AF277" i="2"/>
  <c r="N278" i="2" s="1"/>
  <c r="AD277" i="2"/>
  <c r="AE277" i="2" s="1"/>
  <c r="AI277" i="2" s="1"/>
  <c r="P278" i="2" l="1"/>
  <c r="AC278" i="2" s="1"/>
  <c r="R278" i="2" l="1"/>
  <c r="Q278" i="2"/>
  <c r="S278" i="2"/>
  <c r="AA278" i="2"/>
  <c r="Z278" i="2" l="1"/>
  <c r="AF278" i="2" s="1"/>
  <c r="N279" i="2" s="1"/>
  <c r="W278" i="2"/>
  <c r="T278" i="2"/>
  <c r="V278" i="2"/>
  <c r="X278" i="2" l="1"/>
  <c r="AD278" i="2" s="1"/>
  <c r="AE278" i="2" s="1"/>
  <c r="AI278" i="2" s="1"/>
  <c r="P279" i="2"/>
  <c r="AC279" i="2" s="1"/>
  <c r="R279" i="2" l="1"/>
  <c r="Q279" i="2"/>
  <c r="S279" i="2"/>
  <c r="AA279" i="2"/>
  <c r="T279" i="2" l="1"/>
  <c r="Z279" i="2"/>
  <c r="AF279" i="2" s="1"/>
  <c r="N280" i="2" s="1"/>
  <c r="W279" i="2"/>
  <c r="V279" i="2"/>
  <c r="X279" i="2" l="1"/>
  <c r="AD279" i="2" s="1"/>
  <c r="AE279" i="2" s="1"/>
  <c r="AI279" i="2" s="1"/>
  <c r="P280" i="2"/>
  <c r="AC280" i="2" s="1"/>
  <c r="Q280" i="2" l="1"/>
  <c r="R280" i="2"/>
  <c r="AA280" i="2"/>
  <c r="S280" i="2"/>
  <c r="Z280" i="2" l="1"/>
  <c r="AF280" i="2" s="1"/>
  <c r="N281" i="2" s="1"/>
  <c r="T280" i="2"/>
  <c r="W280" i="2"/>
  <c r="V280" i="2"/>
  <c r="X280" i="2" l="1"/>
  <c r="AD280" i="2" s="1"/>
  <c r="AE280" i="2" s="1"/>
  <c r="AI280" i="2" s="1"/>
  <c r="P281" i="2"/>
  <c r="AC281" i="2" s="1"/>
  <c r="R281" i="2" l="1"/>
  <c r="Q281" i="2"/>
  <c r="AA281" i="2"/>
  <c r="S281" i="2"/>
  <c r="W281" i="2" l="1"/>
  <c r="T281" i="2"/>
  <c r="Z281" i="2"/>
  <c r="AF281" i="2" s="1"/>
  <c r="N282" i="2" s="1"/>
  <c r="V281" i="2"/>
  <c r="X281" i="2" l="1"/>
  <c r="AD281" i="2" s="1"/>
  <c r="AE281" i="2" s="1"/>
  <c r="AI281" i="2" s="1"/>
  <c r="P282" i="2"/>
  <c r="AC282" i="2" s="1"/>
  <c r="R282" i="2" l="1"/>
  <c r="Q282" i="2"/>
  <c r="AA282" i="2"/>
  <c r="S282" i="2"/>
  <c r="T282" i="2" l="1"/>
  <c r="W282" i="2"/>
  <c r="Z282" i="2"/>
  <c r="AF282" i="2" s="1"/>
  <c r="N283" i="2" s="1"/>
  <c r="V282" i="2"/>
  <c r="X282" i="2" s="1"/>
  <c r="P283" i="2" l="1"/>
  <c r="AC283" i="2" s="1"/>
  <c r="AD282" i="2"/>
  <c r="AE282" i="2" s="1"/>
  <c r="AI282" i="2" s="1"/>
  <c r="Q283" i="2" l="1"/>
  <c r="R283" i="2"/>
  <c r="S283" i="2"/>
  <c r="AA283" i="2"/>
  <c r="Z283" i="2" l="1"/>
  <c r="AF283" i="2" s="1"/>
  <c r="N284" i="2" s="1"/>
  <c r="T283" i="2"/>
  <c r="W283" i="2"/>
  <c r="V283" i="2"/>
  <c r="X283" i="2" l="1"/>
  <c r="AD283" i="2"/>
  <c r="AE283" i="2" s="1"/>
  <c r="AI283" i="2" s="1"/>
  <c r="P284" i="2"/>
  <c r="AC284" i="2" s="1"/>
  <c r="Q284" i="2" l="1"/>
  <c r="R284" i="2"/>
  <c r="AA284" i="2"/>
  <c r="S284" i="2"/>
  <c r="T284" i="2" l="1"/>
  <c r="Z284" i="2"/>
  <c r="AF284" i="2" s="1"/>
  <c r="N285" i="2" s="1"/>
  <c r="W284" i="2"/>
  <c r="V284" i="2"/>
  <c r="X284" i="2" l="1"/>
  <c r="AD284" i="2"/>
  <c r="AE284" i="2" s="1"/>
  <c r="AI284" i="2" s="1"/>
  <c r="P285" i="2"/>
  <c r="AC285" i="2" s="1"/>
  <c r="R285" i="2" l="1"/>
  <c r="Q285" i="2"/>
  <c r="AA285" i="2"/>
  <c r="S285" i="2"/>
  <c r="W285" i="2" l="1"/>
  <c r="T285" i="2"/>
  <c r="Z285" i="2"/>
  <c r="AF285" i="2" s="1"/>
  <c r="N286" i="2" s="1"/>
  <c r="V285" i="2"/>
  <c r="X285" i="2" l="1"/>
  <c r="AD285" i="2" s="1"/>
  <c r="AE285" i="2" s="1"/>
  <c r="AI285" i="2" s="1"/>
  <c r="P286" i="2"/>
  <c r="AC286" i="2" s="1"/>
  <c r="R286" i="2" l="1"/>
  <c r="Q286" i="2"/>
  <c r="AA286" i="2"/>
  <c r="S286" i="2"/>
  <c r="Z286" i="2" l="1"/>
  <c r="AF286" i="2" s="1"/>
  <c r="N287" i="2" s="1"/>
  <c r="T286" i="2"/>
  <c r="W286" i="2"/>
  <c r="V286" i="2"/>
  <c r="X286" i="2" s="1"/>
  <c r="AD286" i="2" l="1"/>
  <c r="AE286" i="2" s="1"/>
  <c r="AI286" i="2" s="1"/>
  <c r="P287" i="2"/>
  <c r="AC287" i="2" s="1"/>
  <c r="R287" i="2" l="1"/>
  <c r="Q287" i="2"/>
  <c r="S287" i="2"/>
  <c r="AA287" i="2"/>
  <c r="Z287" i="2" l="1"/>
  <c r="AF287" i="2" s="1"/>
  <c r="N288" i="2" s="1"/>
  <c r="W287" i="2"/>
  <c r="T287" i="2"/>
  <c r="V287" i="2"/>
  <c r="X287" i="2" l="1"/>
  <c r="AD287" i="2"/>
  <c r="AE287" i="2" s="1"/>
  <c r="AI287" i="2" s="1"/>
  <c r="P288" i="2"/>
  <c r="AC288" i="2" s="1"/>
  <c r="R288" i="2" l="1"/>
  <c r="Q288" i="2"/>
  <c r="S288" i="2"/>
  <c r="AA288" i="2"/>
  <c r="T288" i="2" l="1"/>
  <c r="W288" i="2"/>
  <c r="Z288" i="2"/>
  <c r="AF288" i="2" s="1"/>
  <c r="N289" i="2" s="1"/>
  <c r="V288" i="2"/>
  <c r="X288" i="2" s="1"/>
  <c r="P289" i="2" l="1"/>
  <c r="AC289" i="2" s="1"/>
  <c r="AD288" i="2"/>
  <c r="AE288" i="2" s="1"/>
  <c r="AI288" i="2" s="1"/>
  <c r="R289" i="2" l="1"/>
  <c r="Q289" i="2"/>
  <c r="AA289" i="2"/>
  <c r="S289" i="2"/>
  <c r="W289" i="2" l="1"/>
  <c r="T289" i="2"/>
  <c r="Z289" i="2"/>
  <c r="AF289" i="2" s="1"/>
  <c r="N290" i="2" s="1"/>
  <c r="V289" i="2"/>
  <c r="X289" i="2" l="1"/>
  <c r="P290" i="2"/>
  <c r="AC290" i="2" s="1"/>
  <c r="AD289" i="2"/>
  <c r="AE289" i="2" s="1"/>
  <c r="AI289" i="2" s="1"/>
  <c r="R290" i="2" l="1"/>
  <c r="Q290" i="2"/>
  <c r="S290" i="2"/>
  <c r="AA290" i="2"/>
  <c r="Z290" i="2" l="1"/>
  <c r="AF290" i="2" s="1"/>
  <c r="N291" i="2" s="1"/>
  <c r="T290" i="2"/>
  <c r="W290" i="2"/>
  <c r="V290" i="2"/>
  <c r="X290" i="2" s="1"/>
  <c r="AD290" i="2" l="1"/>
  <c r="AE290" i="2" s="1"/>
  <c r="AI290" i="2" s="1"/>
  <c r="P291" i="2"/>
  <c r="R291" i="2" l="1"/>
  <c r="Q291" i="2"/>
  <c r="AC291" i="2"/>
  <c r="AA291" i="2"/>
  <c r="S291" i="2"/>
  <c r="Z291" i="2" l="1"/>
  <c r="AF291" i="2" s="1"/>
  <c r="N292" i="2" s="1"/>
  <c r="W291" i="2"/>
  <c r="T291" i="2"/>
  <c r="V291" i="2"/>
  <c r="X291" i="2" l="1"/>
  <c r="AD291" i="2" s="1"/>
  <c r="AE291" i="2" s="1"/>
  <c r="AI291" i="2" s="1"/>
  <c r="P292" i="2"/>
  <c r="AA292" i="2" s="1"/>
  <c r="AC292" i="2" l="1"/>
  <c r="R292" i="2"/>
  <c r="Q292" i="2"/>
  <c r="S292" i="2"/>
  <c r="W292" i="2" l="1"/>
  <c r="T292" i="2"/>
  <c r="Z292" i="2"/>
  <c r="AF292" i="2" s="1"/>
  <c r="N293" i="2" s="1"/>
  <c r="V292" i="2"/>
  <c r="X292" i="2" l="1"/>
  <c r="AD292" i="2" s="1"/>
  <c r="AE292" i="2" s="1"/>
  <c r="AI292" i="2" s="1"/>
  <c r="P293" i="2"/>
  <c r="AC293" i="2" s="1"/>
  <c r="R293" i="2" l="1"/>
  <c r="Q293" i="2"/>
  <c r="S293" i="2"/>
  <c r="AA293" i="2"/>
  <c r="W293" i="2" l="1"/>
  <c r="Z293" i="2"/>
  <c r="AF293" i="2" s="1"/>
  <c r="N294" i="2" s="1"/>
  <c r="T293" i="2"/>
  <c r="V293" i="2"/>
  <c r="X293" i="2" l="1"/>
  <c r="AD293" i="2" s="1"/>
  <c r="AE293" i="2" s="1"/>
  <c r="AI293" i="2" s="1"/>
  <c r="P294" i="2"/>
  <c r="AC294" i="2" s="1"/>
  <c r="Q294" i="2" l="1"/>
  <c r="R294" i="2"/>
  <c r="S294" i="2"/>
  <c r="AA294" i="2"/>
  <c r="Z294" i="2" l="1"/>
  <c r="AF294" i="2" s="1"/>
  <c r="N295" i="2" s="1"/>
  <c r="W294" i="2"/>
  <c r="T294" i="2"/>
  <c r="V294" i="2"/>
  <c r="X294" i="2" l="1"/>
  <c r="AD294" i="2"/>
  <c r="AE294" i="2" s="1"/>
  <c r="AI294" i="2" s="1"/>
  <c r="P295" i="2"/>
  <c r="AC295" i="2" s="1"/>
  <c r="R295" i="2" l="1"/>
  <c r="Q295" i="2"/>
  <c r="AA295" i="2"/>
  <c r="S295" i="2"/>
  <c r="T295" i="2" l="1"/>
  <c r="W295" i="2"/>
  <c r="Z295" i="2"/>
  <c r="AF295" i="2" s="1"/>
  <c r="N296" i="2" s="1"/>
  <c r="V295" i="2"/>
  <c r="X295" i="2" l="1"/>
  <c r="P296" i="2"/>
  <c r="AC296" i="2" s="1"/>
  <c r="AD295" i="2"/>
  <c r="AE295" i="2" s="1"/>
  <c r="AI295" i="2" s="1"/>
  <c r="R296" i="2" l="1"/>
  <c r="Q296" i="2"/>
  <c r="AA296" i="2"/>
  <c r="S296" i="2"/>
  <c r="W296" i="2" l="1"/>
  <c r="T296" i="2"/>
  <c r="Z296" i="2"/>
  <c r="AF296" i="2" s="1"/>
  <c r="N297" i="2" s="1"/>
  <c r="V296" i="2"/>
  <c r="X296" i="2" l="1"/>
  <c r="AD296" i="2" s="1"/>
  <c r="AE296" i="2" s="1"/>
  <c r="AI296" i="2" s="1"/>
  <c r="P297" i="2"/>
  <c r="AC297" i="2" s="1"/>
  <c r="R297" i="2" l="1"/>
  <c r="Q297" i="2"/>
  <c r="AA297" i="2"/>
  <c r="S297" i="2"/>
  <c r="Z297" i="2" l="1"/>
  <c r="AF297" i="2" s="1"/>
  <c r="N298" i="2" s="1"/>
  <c r="T297" i="2"/>
  <c r="W297" i="2"/>
  <c r="V297" i="2"/>
  <c r="X297" i="2" s="1"/>
  <c r="AD297" i="2" l="1"/>
  <c r="AE297" i="2" s="1"/>
  <c r="AI297" i="2" s="1"/>
  <c r="P298" i="2"/>
  <c r="AC298" i="2" s="1"/>
  <c r="R298" i="2" l="1"/>
  <c r="Q298" i="2"/>
  <c r="S298" i="2"/>
  <c r="AA298" i="2"/>
  <c r="W298" i="2" l="1"/>
  <c r="T298" i="2"/>
  <c r="Z298" i="2"/>
  <c r="AF298" i="2" s="1"/>
  <c r="N299" i="2" s="1"/>
  <c r="V298" i="2"/>
  <c r="X298" i="2" s="1"/>
  <c r="P299" i="2" l="1"/>
  <c r="AC299" i="2" s="1"/>
  <c r="AD298" i="2"/>
  <c r="AE298" i="2" s="1"/>
  <c r="AI298" i="2" s="1"/>
  <c r="R299" i="2" l="1"/>
  <c r="Q299" i="2"/>
  <c r="AA299" i="2"/>
  <c r="S299" i="2"/>
  <c r="T299" i="2" l="1"/>
  <c r="W299" i="2"/>
  <c r="Z299" i="2"/>
  <c r="AF299" i="2" s="1"/>
  <c r="N300" i="2" s="1"/>
  <c r="V299" i="2"/>
  <c r="X299" i="2" s="1"/>
  <c r="P300" i="2" l="1"/>
  <c r="AC300" i="2" s="1"/>
  <c r="AD299" i="2"/>
  <c r="AE299" i="2" s="1"/>
  <c r="AI299" i="2" s="1"/>
  <c r="R300" i="2" l="1"/>
  <c r="Q300" i="2"/>
  <c r="AA300" i="2"/>
  <c r="S300" i="2"/>
  <c r="W300" i="2" l="1"/>
  <c r="Z300" i="2"/>
  <c r="AF300" i="2" s="1"/>
  <c r="N301" i="2" s="1"/>
  <c r="T300" i="2"/>
  <c r="V300" i="2"/>
  <c r="X300" i="2" s="1"/>
  <c r="P301" i="2" l="1"/>
  <c r="AC301" i="2" s="1"/>
  <c r="AD300" i="2"/>
  <c r="AE300" i="2" s="1"/>
  <c r="AI300" i="2" s="1"/>
  <c r="R301" i="2" l="1"/>
  <c r="Q301" i="2"/>
  <c r="S301" i="2"/>
  <c r="AA301" i="2"/>
  <c r="Z301" i="2" l="1"/>
  <c r="AF301" i="2" s="1"/>
  <c r="N302" i="2" s="1"/>
  <c r="W301" i="2"/>
  <c r="T301" i="2"/>
  <c r="V301" i="2"/>
  <c r="X301" i="2" l="1"/>
  <c r="AD301" i="2"/>
  <c r="AE301" i="2" s="1"/>
  <c r="AI301" i="2" s="1"/>
  <c r="P302" i="2"/>
  <c r="AC302" i="2" s="1"/>
  <c r="R302" i="2" l="1"/>
  <c r="Q302" i="2"/>
  <c r="AA302" i="2"/>
  <c r="S302" i="2"/>
  <c r="T302" i="2" l="1"/>
  <c r="W302" i="2"/>
  <c r="Z302" i="2"/>
  <c r="AF302" i="2" s="1"/>
  <c r="N303" i="2" s="1"/>
  <c r="V302" i="2"/>
  <c r="X302" i="2" l="1"/>
  <c r="P303" i="2"/>
  <c r="AC303" i="2" s="1"/>
  <c r="AD302" i="2"/>
  <c r="AE302" i="2" s="1"/>
  <c r="AI302" i="2" s="1"/>
  <c r="Q303" i="2" l="1"/>
  <c r="R303" i="2"/>
  <c r="AA303" i="2"/>
  <c r="S303" i="2"/>
  <c r="T303" i="2" l="1"/>
  <c r="W303" i="2"/>
  <c r="Z303" i="2"/>
  <c r="AF303" i="2" s="1"/>
  <c r="N304" i="2" s="1"/>
  <c r="V303" i="2"/>
  <c r="X303" i="2" s="1"/>
  <c r="P304" i="2" l="1"/>
  <c r="AC304" i="2" s="1"/>
  <c r="AD303" i="2"/>
  <c r="AE303" i="2" s="1"/>
  <c r="AI303" i="2" s="1"/>
  <c r="R304" i="2" l="1"/>
  <c r="Q304" i="2"/>
  <c r="AA304" i="2"/>
  <c r="S304" i="2"/>
  <c r="Z304" i="2" l="1"/>
  <c r="AF304" i="2" s="1"/>
  <c r="N305" i="2" s="1"/>
  <c r="W304" i="2"/>
  <c r="T304" i="2"/>
  <c r="V304" i="2"/>
  <c r="X304" i="2" l="1"/>
  <c r="AD304" i="2"/>
  <c r="AE304" i="2" s="1"/>
  <c r="AI304" i="2" s="1"/>
  <c r="P305" i="2"/>
  <c r="S305" i="2" s="1"/>
  <c r="AC305" i="2" l="1"/>
  <c r="T305" i="2"/>
  <c r="Z305" i="2"/>
  <c r="W305" i="2"/>
  <c r="V305" i="2"/>
  <c r="R305" i="2"/>
  <c r="Q305" i="2"/>
  <c r="AA305" i="2"/>
  <c r="X305" i="2" l="1"/>
  <c r="AD305" i="2"/>
  <c r="AE305" i="2" s="1"/>
  <c r="AI305" i="2" s="1"/>
  <c r="AF305" i="2"/>
  <c r="N306" i="2" s="1"/>
  <c r="P306" i="2" l="1"/>
  <c r="AC306" i="2" s="1"/>
  <c r="R306" i="2" l="1"/>
  <c r="Q306" i="2"/>
  <c r="AA306" i="2"/>
  <c r="S306" i="2"/>
  <c r="Z306" i="2" l="1"/>
  <c r="AF306" i="2" s="1"/>
  <c r="N307" i="2" s="1"/>
  <c r="W306" i="2"/>
  <c r="T306" i="2"/>
  <c r="V306" i="2"/>
  <c r="X306" i="2" l="1"/>
  <c r="AD306" i="2"/>
  <c r="AE306" i="2" s="1"/>
  <c r="AI306" i="2" s="1"/>
  <c r="P307" i="2"/>
  <c r="AC307" i="2" s="1"/>
  <c r="R307" i="2" l="1"/>
  <c r="Q307" i="2"/>
  <c r="AA307" i="2"/>
  <c r="S307" i="2"/>
  <c r="T307" i="2" l="1"/>
  <c r="Z307" i="2"/>
  <c r="AF307" i="2" s="1"/>
  <c r="N308" i="2" s="1"/>
  <c r="W307" i="2"/>
  <c r="V307" i="2"/>
  <c r="X307" i="2" l="1"/>
  <c r="AD307" i="2"/>
  <c r="AE307" i="2" s="1"/>
  <c r="AI307" i="2" s="1"/>
  <c r="P308" i="2"/>
  <c r="S308" i="2" s="1"/>
  <c r="AC308" i="2" l="1"/>
  <c r="Z308" i="2"/>
  <c r="W308" i="2"/>
  <c r="T308" i="2"/>
  <c r="V308" i="2"/>
  <c r="R308" i="2"/>
  <c r="Q308" i="2"/>
  <c r="AA308" i="2"/>
  <c r="X308" i="2" l="1"/>
  <c r="AD308" i="2" s="1"/>
  <c r="AE308" i="2" s="1"/>
  <c r="AI308" i="2" s="1"/>
  <c r="AF308" i="2"/>
  <c r="N309" i="2" s="1"/>
  <c r="P309" i="2" l="1"/>
  <c r="AC309" i="2" s="1"/>
  <c r="R309" i="2" l="1"/>
  <c r="Q309" i="2"/>
  <c r="AA309" i="2"/>
  <c r="S309" i="2"/>
  <c r="T309" i="2" l="1"/>
  <c r="W309" i="2"/>
  <c r="Z309" i="2"/>
  <c r="AF309" i="2" s="1"/>
  <c r="N310" i="2" s="1"/>
  <c r="V309" i="2"/>
  <c r="X309" i="2" s="1"/>
  <c r="P310" i="2" l="1"/>
  <c r="AC310" i="2" s="1"/>
  <c r="AD309" i="2"/>
  <c r="AE309" i="2" s="1"/>
  <c r="AI309" i="2" s="1"/>
  <c r="Q310" i="2" l="1"/>
  <c r="R310" i="2"/>
  <c r="S310" i="2"/>
  <c r="AA310" i="2"/>
  <c r="W310" i="2" l="1"/>
  <c r="T310" i="2"/>
  <c r="Z310" i="2"/>
  <c r="AF310" i="2" s="1"/>
  <c r="N311" i="2" s="1"/>
  <c r="V310" i="2"/>
  <c r="X310" i="2" s="1"/>
  <c r="P311" i="2" l="1"/>
  <c r="AC311" i="2" s="1"/>
  <c r="AD310" i="2"/>
  <c r="AE310" i="2" s="1"/>
  <c r="AI310" i="2" s="1"/>
  <c r="Q311" i="2" l="1"/>
  <c r="R311" i="2"/>
  <c r="S311" i="2"/>
  <c r="AA311" i="2"/>
  <c r="Z311" i="2" l="1"/>
  <c r="AF311" i="2" s="1"/>
  <c r="N312" i="2" s="1"/>
  <c r="W311" i="2"/>
  <c r="T311" i="2"/>
  <c r="V311" i="2"/>
  <c r="X311" i="2" l="1"/>
  <c r="AD311" i="2"/>
  <c r="AE311" i="2" s="1"/>
  <c r="AI311" i="2" s="1"/>
  <c r="P312" i="2"/>
  <c r="R312" i="2" l="1"/>
  <c r="Q312" i="2"/>
  <c r="AA312" i="2"/>
  <c r="AC312" i="2"/>
  <c r="S312" i="2"/>
  <c r="W312" i="2" l="1"/>
  <c r="T312" i="2"/>
  <c r="Z312" i="2"/>
  <c r="AF312" i="2" s="1"/>
  <c r="N313" i="2" s="1"/>
  <c r="V312" i="2"/>
  <c r="X312" i="2" s="1"/>
  <c r="P313" i="2" l="1"/>
  <c r="AC313" i="2" s="1"/>
  <c r="AD312" i="2"/>
  <c r="AE312" i="2" s="1"/>
  <c r="AI312" i="2" s="1"/>
  <c r="Q313" i="2" l="1"/>
  <c r="R313" i="2"/>
  <c r="AA313" i="2"/>
  <c r="S313" i="2"/>
  <c r="W313" i="2" l="1"/>
  <c r="Z313" i="2"/>
  <c r="AF313" i="2" s="1"/>
  <c r="N314" i="2" s="1"/>
  <c r="T313" i="2"/>
  <c r="V313" i="2"/>
  <c r="X313" i="2" l="1"/>
  <c r="AD313" i="2" s="1"/>
  <c r="AE313" i="2" s="1"/>
  <c r="AI313" i="2" s="1"/>
  <c r="P314" i="2"/>
  <c r="AC314" i="2" s="1"/>
  <c r="Q314" i="2" l="1"/>
  <c r="R314" i="2"/>
  <c r="AA314" i="2"/>
  <c r="S314" i="2"/>
  <c r="W314" i="2" l="1"/>
  <c r="Z314" i="2"/>
  <c r="AF314" i="2" s="1"/>
  <c r="N315" i="2" s="1"/>
  <c r="T314" i="2"/>
  <c r="V314" i="2"/>
  <c r="X314" i="2" l="1"/>
  <c r="AD314" i="2" s="1"/>
  <c r="AE314" i="2" s="1"/>
  <c r="AI314" i="2" s="1"/>
  <c r="P315" i="2"/>
  <c r="AC315" i="2" s="1"/>
  <c r="R315" i="2" l="1"/>
  <c r="Q315" i="2"/>
  <c r="S315" i="2"/>
  <c r="AA315" i="2"/>
  <c r="Z315" i="2" l="1"/>
  <c r="AF315" i="2" s="1"/>
  <c r="N316" i="2" s="1"/>
  <c r="W315" i="2"/>
  <c r="T315" i="2"/>
  <c r="V315" i="2"/>
  <c r="X315" i="2" l="1"/>
  <c r="AD315" i="2"/>
  <c r="AE315" i="2" s="1"/>
  <c r="AI315" i="2" s="1"/>
  <c r="P316" i="2"/>
  <c r="AC316" i="2" s="1"/>
  <c r="Q316" i="2" l="1"/>
  <c r="R316" i="2"/>
  <c r="S316" i="2"/>
  <c r="AA316" i="2"/>
  <c r="W316" i="2" l="1"/>
  <c r="Z316" i="2"/>
  <c r="AF316" i="2" s="1"/>
  <c r="N317" i="2" s="1"/>
  <c r="T316" i="2"/>
  <c r="V316" i="2"/>
  <c r="X316" i="2" l="1"/>
  <c r="AD316" i="2" s="1"/>
  <c r="AE316" i="2" s="1"/>
  <c r="AI316" i="2" s="1"/>
  <c r="P317" i="2"/>
  <c r="AA317" i="2" s="1"/>
  <c r="AC317" i="2" l="1"/>
  <c r="Q317" i="2"/>
  <c r="R317" i="2"/>
  <c r="S317" i="2"/>
  <c r="T317" i="2" l="1"/>
  <c r="Z317" i="2"/>
  <c r="AF317" i="2" s="1"/>
  <c r="N318" i="2" s="1"/>
  <c r="W317" i="2"/>
  <c r="V317" i="2"/>
  <c r="X317" i="2" l="1"/>
  <c r="AD317" i="2"/>
  <c r="AE317" i="2" s="1"/>
  <c r="AI317" i="2" s="1"/>
  <c r="P318" i="2"/>
  <c r="AA318" i="2" s="1"/>
  <c r="AC318" i="2" l="1"/>
  <c r="R318" i="2"/>
  <c r="Q318" i="2"/>
  <c r="S318" i="2"/>
  <c r="W318" i="2" l="1"/>
  <c r="T318" i="2"/>
  <c r="Z318" i="2"/>
  <c r="AF318" i="2" s="1"/>
  <c r="N319" i="2" s="1"/>
  <c r="V318" i="2"/>
  <c r="X318" i="2" l="1"/>
  <c r="AD318" i="2" s="1"/>
  <c r="AE318" i="2" s="1"/>
  <c r="AI318" i="2" s="1"/>
  <c r="P319" i="2"/>
  <c r="AC319" i="2" s="1"/>
  <c r="R319" i="2" l="1"/>
  <c r="Q319" i="2"/>
  <c r="S319" i="2"/>
  <c r="AA319" i="2"/>
  <c r="Z319" i="2" l="1"/>
  <c r="AF319" i="2" s="1"/>
  <c r="N320" i="2" s="1"/>
  <c r="W319" i="2"/>
  <c r="T319" i="2"/>
  <c r="V319" i="2"/>
  <c r="X319" i="2" l="1"/>
  <c r="AD319" i="2"/>
  <c r="AE319" i="2" s="1"/>
  <c r="AI319" i="2" s="1"/>
  <c r="P320" i="2"/>
  <c r="AA320" i="2" s="1"/>
  <c r="AC320" i="2" l="1"/>
  <c r="S320" i="2"/>
  <c r="R320" i="2"/>
  <c r="Q320" i="2"/>
  <c r="W320" i="2" l="1"/>
  <c r="Z320" i="2"/>
  <c r="AF320" i="2" s="1"/>
  <c r="N321" i="2" s="1"/>
  <c r="T320" i="2"/>
  <c r="V320" i="2"/>
  <c r="X320" i="2" s="1"/>
  <c r="P321" i="2" l="1"/>
  <c r="AC321" i="2" s="1"/>
  <c r="AD320" i="2"/>
  <c r="AE320" i="2" s="1"/>
  <c r="AI320" i="2" s="1"/>
  <c r="Q321" i="2" l="1"/>
  <c r="R321" i="2"/>
  <c r="S321" i="2"/>
  <c r="AA321" i="2"/>
  <c r="Z321" i="2" l="1"/>
  <c r="AF321" i="2" s="1"/>
  <c r="N322" i="2" s="1"/>
  <c r="T321" i="2"/>
  <c r="W321" i="2"/>
  <c r="V321" i="2"/>
  <c r="X321" i="2" s="1"/>
  <c r="AD321" i="2" l="1"/>
  <c r="AE321" i="2" s="1"/>
  <c r="AI321" i="2" s="1"/>
  <c r="P322" i="2"/>
  <c r="R322" i="2" l="1"/>
  <c r="Q322" i="2"/>
  <c r="AC322" i="2"/>
  <c r="AA322" i="2"/>
  <c r="S322" i="2"/>
  <c r="W322" i="2" l="1"/>
  <c r="T322" i="2"/>
  <c r="Z322" i="2"/>
  <c r="AF322" i="2" s="1"/>
  <c r="N323" i="2" s="1"/>
  <c r="V322" i="2"/>
  <c r="X322" i="2" l="1"/>
  <c r="AD322" i="2" s="1"/>
  <c r="AE322" i="2" s="1"/>
  <c r="AI322" i="2" s="1"/>
  <c r="P323" i="2"/>
  <c r="AC323" i="2" s="1"/>
  <c r="R323" i="2" l="1"/>
  <c r="Q323" i="2"/>
  <c r="S323" i="2"/>
  <c r="AA323" i="2"/>
  <c r="Z323" i="2" l="1"/>
  <c r="AF323" i="2" s="1"/>
  <c r="N324" i="2" s="1"/>
  <c r="W323" i="2"/>
  <c r="T323" i="2"/>
  <c r="V323" i="2"/>
  <c r="X323" i="2" l="1"/>
  <c r="AD323" i="2" s="1"/>
  <c r="AE323" i="2" s="1"/>
  <c r="AI323" i="2" s="1"/>
  <c r="P324" i="2"/>
  <c r="S324" i="2" s="1"/>
  <c r="W324" i="2" l="1"/>
  <c r="Z324" i="2"/>
  <c r="T324" i="2"/>
  <c r="V324" i="2"/>
  <c r="AC324" i="2"/>
  <c r="AA324" i="2"/>
  <c r="Q324" i="2"/>
  <c r="R324" i="2"/>
  <c r="X324" i="2" l="1"/>
  <c r="AD324" i="2" s="1"/>
  <c r="AE324" i="2" s="1"/>
  <c r="AI324" i="2" s="1"/>
  <c r="AF324" i="2"/>
  <c r="N325" i="2" s="1"/>
  <c r="P325" i="2" l="1"/>
  <c r="AC325" i="2" s="1"/>
  <c r="R325" i="2" l="1"/>
  <c r="Q325" i="2"/>
  <c r="S325" i="2"/>
  <c r="AA325" i="2"/>
  <c r="W325" i="2" l="1"/>
  <c r="Z325" i="2"/>
  <c r="AF325" i="2" s="1"/>
  <c r="N326" i="2" s="1"/>
  <c r="T325" i="2"/>
  <c r="V325" i="2"/>
  <c r="X325" i="2" l="1"/>
  <c r="AD325" i="2" s="1"/>
  <c r="AE325" i="2" s="1"/>
  <c r="AI325" i="2" s="1"/>
  <c r="P326" i="2"/>
  <c r="AC326" i="2" s="1"/>
  <c r="Q326" i="2" l="1"/>
  <c r="R326" i="2"/>
  <c r="S326" i="2"/>
  <c r="AA326" i="2"/>
  <c r="Z326" i="2" l="1"/>
  <c r="AF326" i="2" s="1"/>
  <c r="N327" i="2" s="1"/>
  <c r="W326" i="2"/>
  <c r="T326" i="2"/>
  <c r="V326" i="2"/>
  <c r="X326" i="2" l="1"/>
  <c r="AD326" i="2" s="1"/>
  <c r="AE326" i="2" s="1"/>
  <c r="AI326" i="2" s="1"/>
  <c r="P327" i="2"/>
  <c r="AC327" i="2" s="1"/>
  <c r="Q327" i="2" l="1"/>
  <c r="R327" i="2"/>
  <c r="S327" i="2"/>
  <c r="AA327" i="2"/>
  <c r="T327" i="2" l="1"/>
  <c r="W327" i="2"/>
  <c r="Z327" i="2"/>
  <c r="AF327" i="2" s="1"/>
  <c r="N328" i="2" s="1"/>
  <c r="V327" i="2"/>
  <c r="X327" i="2" l="1"/>
  <c r="P328" i="2"/>
  <c r="AC328" i="2" s="1"/>
  <c r="AD327" i="2"/>
  <c r="AE327" i="2" s="1"/>
  <c r="AI327" i="2" s="1"/>
  <c r="Q328" i="2" l="1"/>
  <c r="R328" i="2"/>
  <c r="AA328" i="2"/>
  <c r="S328" i="2"/>
  <c r="T328" i="2" l="1"/>
  <c r="W328" i="2"/>
  <c r="Z328" i="2"/>
  <c r="AF328" i="2" s="1"/>
  <c r="N329" i="2" s="1"/>
  <c r="V328" i="2"/>
  <c r="X328" i="2" s="1"/>
  <c r="P329" i="2" l="1"/>
  <c r="AC329" i="2" s="1"/>
  <c r="AD328" i="2"/>
  <c r="AE328" i="2" s="1"/>
  <c r="AI328" i="2" s="1"/>
  <c r="Q329" i="2" l="1"/>
  <c r="R329" i="2"/>
  <c r="S329" i="2"/>
  <c r="AA329" i="2"/>
  <c r="W329" i="2" l="1"/>
  <c r="Z329" i="2"/>
  <c r="AF329" i="2" s="1"/>
  <c r="N330" i="2" s="1"/>
  <c r="T329" i="2"/>
  <c r="V329" i="2"/>
  <c r="X329" i="2" l="1"/>
  <c r="P330" i="2"/>
  <c r="AC330" i="2" s="1"/>
  <c r="AD329" i="2"/>
  <c r="AE329" i="2" s="1"/>
  <c r="AI329" i="2" s="1"/>
  <c r="Q330" i="2" l="1"/>
  <c r="R330" i="2"/>
  <c r="S330" i="2"/>
  <c r="AA330" i="2"/>
  <c r="Z330" i="2" l="1"/>
  <c r="AF330" i="2" s="1"/>
  <c r="N331" i="2" s="1"/>
  <c r="W330" i="2"/>
  <c r="T330" i="2"/>
  <c r="V330" i="2"/>
  <c r="X330" i="2" l="1"/>
  <c r="AD330" i="2" s="1"/>
  <c r="AE330" i="2" s="1"/>
  <c r="AI330" i="2" s="1"/>
  <c r="P331" i="2"/>
  <c r="S331" i="2" s="1"/>
  <c r="AC331" i="2" l="1"/>
  <c r="T331" i="2"/>
  <c r="W331" i="2"/>
  <c r="Z331" i="2"/>
  <c r="V331" i="2"/>
  <c r="R331" i="2"/>
  <c r="Q331" i="2"/>
  <c r="AA331" i="2"/>
  <c r="X331" i="2" l="1"/>
  <c r="AF331" i="2"/>
  <c r="N332" i="2" s="1"/>
  <c r="AD331" i="2"/>
  <c r="AE331" i="2" s="1"/>
  <c r="AI331" i="2" s="1"/>
  <c r="P332" i="2" l="1"/>
  <c r="AC332" i="2" s="1"/>
  <c r="Q332" i="2" l="1"/>
  <c r="R332" i="2"/>
  <c r="S332" i="2"/>
  <c r="AA332" i="2"/>
  <c r="T332" i="2" l="1"/>
  <c r="Z332" i="2"/>
  <c r="AF332" i="2" s="1"/>
  <c r="N333" i="2" s="1"/>
  <c r="W332" i="2"/>
  <c r="V332" i="2"/>
  <c r="X332" i="2" l="1"/>
  <c r="AD332" i="2"/>
  <c r="AE332" i="2" s="1"/>
  <c r="AI332" i="2" s="1"/>
  <c r="P333" i="2"/>
  <c r="R333" i="2" l="1"/>
  <c r="Q333" i="2"/>
  <c r="S333" i="2"/>
  <c r="AC333" i="2"/>
  <c r="AA333" i="2"/>
  <c r="Z333" i="2" l="1"/>
  <c r="AF333" i="2" s="1"/>
  <c r="N334" i="2" s="1"/>
  <c r="T333" i="2"/>
  <c r="W333" i="2"/>
  <c r="V333" i="2"/>
  <c r="X333" i="2" s="1"/>
  <c r="AD333" i="2" l="1"/>
  <c r="AE333" i="2" s="1"/>
  <c r="AI333" i="2" s="1"/>
  <c r="P334" i="2"/>
  <c r="AC334" i="2" s="1"/>
  <c r="R334" i="2" l="1"/>
  <c r="Q334" i="2"/>
  <c r="AA334" i="2"/>
  <c r="S334" i="2"/>
  <c r="T334" i="2" l="1"/>
  <c r="W334" i="2"/>
  <c r="Z334" i="2"/>
  <c r="AF334" i="2" s="1"/>
  <c r="N335" i="2" s="1"/>
  <c r="V334" i="2"/>
  <c r="X334" i="2" s="1"/>
  <c r="P335" i="2" l="1"/>
  <c r="AC335" i="2" s="1"/>
  <c r="AD334" i="2"/>
  <c r="AE334" i="2" s="1"/>
  <c r="AI334" i="2" s="1"/>
  <c r="Q335" i="2" l="1"/>
  <c r="R335" i="2"/>
  <c r="AA335" i="2"/>
  <c r="S335" i="2"/>
  <c r="Z335" i="2" l="1"/>
  <c r="AF335" i="2" s="1"/>
  <c r="N336" i="2" s="1"/>
  <c r="T335" i="2"/>
  <c r="W335" i="2"/>
  <c r="V335" i="2"/>
  <c r="X335" i="2" s="1"/>
  <c r="AD335" i="2" l="1"/>
  <c r="AE335" i="2" s="1"/>
  <c r="AI335" i="2" s="1"/>
  <c r="P336" i="2"/>
  <c r="AA336" i="2" s="1"/>
  <c r="AC336" i="2" l="1"/>
  <c r="R336" i="2"/>
  <c r="Q336" i="2"/>
  <c r="S336" i="2"/>
  <c r="T336" i="2" l="1"/>
  <c r="W336" i="2"/>
  <c r="Z336" i="2"/>
  <c r="AF336" i="2" s="1"/>
  <c r="N337" i="2" s="1"/>
  <c r="V336" i="2"/>
  <c r="X336" i="2" l="1"/>
  <c r="P337" i="2"/>
  <c r="AC337" i="2" s="1"/>
  <c r="AD336" i="2"/>
  <c r="AE336" i="2" s="1"/>
  <c r="AI336" i="2" s="1"/>
  <c r="R337" i="2" l="1"/>
  <c r="Q337" i="2"/>
  <c r="S337" i="2"/>
  <c r="AA337" i="2"/>
  <c r="W337" i="2" l="1"/>
  <c r="Z337" i="2"/>
  <c r="AF337" i="2" s="1"/>
  <c r="N338" i="2" s="1"/>
  <c r="T337" i="2"/>
  <c r="V337" i="2"/>
  <c r="X337" i="2" l="1"/>
  <c r="AD337" i="2" s="1"/>
  <c r="AE337" i="2" s="1"/>
  <c r="AI337" i="2" s="1"/>
  <c r="P338" i="2"/>
  <c r="AC338" i="2" s="1"/>
  <c r="R338" i="2" l="1"/>
  <c r="Q338" i="2"/>
  <c r="AA338" i="2"/>
  <c r="S338" i="2"/>
  <c r="Z338" i="2" l="1"/>
  <c r="AF338" i="2" s="1"/>
  <c r="N339" i="2" s="1"/>
  <c r="T338" i="2"/>
  <c r="W338" i="2"/>
  <c r="V338" i="2"/>
  <c r="X338" i="2" s="1"/>
  <c r="AD338" i="2" l="1"/>
  <c r="AE338" i="2" s="1"/>
  <c r="AI338" i="2" s="1"/>
  <c r="P339" i="2"/>
  <c r="R339" i="2" l="1"/>
  <c r="Q339" i="2"/>
  <c r="S339" i="2"/>
  <c r="AA339" i="2"/>
  <c r="AC339" i="2"/>
  <c r="T339" i="2" l="1"/>
  <c r="W339" i="2"/>
  <c r="Z339" i="2"/>
  <c r="AF339" i="2" s="1"/>
  <c r="N340" i="2" s="1"/>
  <c r="V339" i="2"/>
  <c r="X339" i="2" s="1"/>
  <c r="P340" i="2" l="1"/>
  <c r="AC340" i="2" s="1"/>
  <c r="AD339" i="2"/>
  <c r="AE339" i="2" s="1"/>
  <c r="AI339" i="2" s="1"/>
  <c r="R340" i="2" l="1"/>
  <c r="Q340" i="2"/>
  <c r="AA340" i="2"/>
  <c r="S340" i="2"/>
  <c r="T340" i="2" l="1"/>
  <c r="W340" i="2"/>
  <c r="Z340" i="2"/>
  <c r="AF340" i="2" s="1"/>
  <c r="N341" i="2" s="1"/>
  <c r="V340" i="2"/>
  <c r="X340" i="2" s="1"/>
  <c r="P341" i="2" l="1"/>
  <c r="AC341" i="2" s="1"/>
  <c r="AD340" i="2"/>
  <c r="AE340" i="2" s="1"/>
  <c r="AI340" i="2" s="1"/>
  <c r="Q341" i="2" l="1"/>
  <c r="R341" i="2"/>
  <c r="AA341" i="2"/>
  <c r="S341" i="2"/>
  <c r="W341" i="2" l="1"/>
  <c r="T341" i="2"/>
  <c r="Z341" i="2"/>
  <c r="AF341" i="2" s="1"/>
  <c r="N342" i="2" s="1"/>
  <c r="V341" i="2"/>
  <c r="X341" i="2" s="1"/>
  <c r="P342" i="2" l="1"/>
  <c r="AD341" i="2"/>
  <c r="AE341" i="2" s="1"/>
  <c r="AI341" i="2" s="1"/>
  <c r="R342" i="2" l="1"/>
  <c r="Q342" i="2"/>
  <c r="AC342" i="2"/>
  <c r="S342" i="2"/>
  <c r="AA342" i="2"/>
  <c r="Z342" i="2" l="1"/>
  <c r="AF342" i="2" s="1"/>
  <c r="N343" i="2" s="1"/>
  <c r="T342" i="2"/>
  <c r="W342" i="2"/>
  <c r="V342" i="2"/>
  <c r="X342" i="2" s="1"/>
  <c r="AD342" i="2" l="1"/>
  <c r="AE342" i="2" s="1"/>
  <c r="AI342" i="2" s="1"/>
  <c r="P343" i="2"/>
  <c r="AC343" i="2" s="1"/>
  <c r="R343" i="2" l="1"/>
  <c r="Q343" i="2"/>
  <c r="AA343" i="2"/>
  <c r="S343" i="2"/>
  <c r="Z343" i="2" l="1"/>
  <c r="AF343" i="2" s="1"/>
  <c r="N344" i="2" s="1"/>
  <c r="W343" i="2"/>
  <c r="T343" i="2"/>
  <c r="V343" i="2"/>
  <c r="X343" i="2" l="1"/>
  <c r="AD343" i="2"/>
  <c r="AE343" i="2" s="1"/>
  <c r="AI343" i="2" s="1"/>
  <c r="P344" i="2"/>
  <c r="AC344" i="2" s="1"/>
  <c r="Q344" i="2" l="1"/>
  <c r="R344" i="2"/>
  <c r="S344" i="2"/>
  <c r="AA344" i="2"/>
  <c r="W344" i="2" l="1"/>
  <c r="Z344" i="2"/>
  <c r="AF344" i="2" s="1"/>
  <c r="N345" i="2" s="1"/>
  <c r="T344" i="2"/>
  <c r="V344" i="2"/>
  <c r="X344" i="2" s="1"/>
  <c r="P345" i="2" l="1"/>
  <c r="AC345" i="2" s="1"/>
  <c r="AD344" i="2"/>
  <c r="AE344" i="2" s="1"/>
  <c r="AI344" i="2" s="1"/>
  <c r="Q345" i="2" l="1"/>
  <c r="R345" i="2"/>
  <c r="AA345" i="2"/>
  <c r="S345" i="2"/>
  <c r="T345" i="2" l="1"/>
  <c r="Z345" i="2"/>
  <c r="AF345" i="2" s="1"/>
  <c r="N346" i="2" s="1"/>
  <c r="W345" i="2"/>
  <c r="V345" i="2"/>
  <c r="X345" i="2" l="1"/>
  <c r="AD345" i="2" s="1"/>
  <c r="AE345" i="2" s="1"/>
  <c r="AI345" i="2" s="1"/>
  <c r="P346" i="2"/>
  <c r="Q346" i="2" l="1"/>
  <c r="R346" i="2"/>
  <c r="S346" i="2"/>
  <c r="AA346" i="2"/>
  <c r="AC346" i="2"/>
  <c r="T346" i="2" l="1"/>
  <c r="W346" i="2"/>
  <c r="Z346" i="2"/>
  <c r="AF346" i="2" s="1"/>
  <c r="N347" i="2" s="1"/>
  <c r="V346" i="2"/>
  <c r="X346" i="2" s="1"/>
  <c r="P347" i="2" l="1"/>
  <c r="AC347" i="2" s="1"/>
  <c r="AD346" i="2"/>
  <c r="AE346" i="2" s="1"/>
  <c r="AI346" i="2" s="1"/>
  <c r="Q347" i="2" l="1"/>
  <c r="R347" i="2"/>
  <c r="AA347" i="2"/>
  <c r="S347" i="2"/>
  <c r="T347" i="2" l="1"/>
  <c r="Z347" i="2"/>
  <c r="AF347" i="2" s="1"/>
  <c r="N348" i="2" s="1"/>
  <c r="W347" i="2"/>
  <c r="V347" i="2"/>
  <c r="X347" i="2" l="1"/>
  <c r="AD347" i="2" s="1"/>
  <c r="AE347" i="2" s="1"/>
  <c r="AI347" i="2" s="1"/>
  <c r="P348" i="2"/>
  <c r="AC348" i="2" s="1"/>
  <c r="R348" i="2" l="1"/>
  <c r="Q348" i="2"/>
  <c r="S348" i="2"/>
  <c r="AA348" i="2"/>
  <c r="W348" i="2" l="1"/>
  <c r="T348" i="2"/>
  <c r="Z348" i="2"/>
  <c r="AF348" i="2" s="1"/>
  <c r="N349" i="2" s="1"/>
  <c r="V348" i="2"/>
  <c r="X348" i="2" l="1"/>
  <c r="P349" i="2"/>
  <c r="AC349" i="2" s="1"/>
  <c r="AD348" i="2"/>
  <c r="AE348" i="2" s="1"/>
  <c r="AI348" i="2" s="1"/>
  <c r="R349" i="2" l="1"/>
  <c r="Q349" i="2"/>
  <c r="AA349" i="2"/>
  <c r="S349" i="2"/>
  <c r="Z349" i="2" l="1"/>
  <c r="AF349" i="2" s="1"/>
  <c r="N350" i="2" s="1"/>
  <c r="T349" i="2"/>
  <c r="W349" i="2"/>
  <c r="V349" i="2"/>
  <c r="X349" i="2" s="1"/>
  <c r="AD349" i="2" l="1"/>
  <c r="AE349" i="2" s="1"/>
  <c r="AI349" i="2" s="1"/>
  <c r="P350" i="2"/>
  <c r="AC350" i="2" s="1"/>
  <c r="R350" i="2" l="1"/>
  <c r="Q350" i="2"/>
  <c r="AA350" i="2"/>
  <c r="S350" i="2"/>
  <c r="T350" i="2" l="1"/>
  <c r="Z350" i="2"/>
  <c r="AF350" i="2" s="1"/>
  <c r="N351" i="2" s="1"/>
  <c r="W350" i="2"/>
  <c r="V350" i="2"/>
  <c r="X350" i="2" l="1"/>
  <c r="AD350" i="2" s="1"/>
  <c r="AE350" i="2" s="1"/>
  <c r="AI350" i="2" s="1"/>
  <c r="P351" i="2"/>
  <c r="AC351" i="2" s="1"/>
  <c r="R351" i="2" l="1"/>
  <c r="Q351" i="2"/>
  <c r="AA351" i="2"/>
  <c r="S351" i="2"/>
  <c r="T351" i="2" l="1"/>
  <c r="Z351" i="2"/>
  <c r="AF351" i="2" s="1"/>
  <c r="N352" i="2" s="1"/>
  <c r="W351" i="2"/>
  <c r="V351" i="2"/>
  <c r="X351" i="2" l="1"/>
  <c r="AD351" i="2"/>
  <c r="AE351" i="2" s="1"/>
  <c r="AI351" i="2" s="1"/>
  <c r="P352" i="2"/>
  <c r="AC352" i="2" s="1"/>
  <c r="R352" i="2" l="1"/>
  <c r="Q352" i="2"/>
  <c r="AA352" i="2"/>
  <c r="S352" i="2"/>
  <c r="W352" i="2" l="1"/>
  <c r="T352" i="2"/>
  <c r="Z352" i="2"/>
  <c r="AF352" i="2" s="1"/>
  <c r="N353" i="2" s="1"/>
  <c r="V352" i="2"/>
  <c r="P353" i="2" l="1"/>
  <c r="AA353" i="2" s="1"/>
  <c r="X352" i="2"/>
  <c r="AD352" i="2" s="1"/>
  <c r="AE352" i="2" s="1"/>
  <c r="AI352" i="2" s="1"/>
  <c r="AC353" i="2" l="1"/>
  <c r="R353" i="2"/>
  <c r="Q353" i="2"/>
  <c r="S353" i="2"/>
  <c r="Z353" i="2" l="1"/>
  <c r="AF353" i="2" s="1"/>
  <c r="N354" i="2" s="1"/>
  <c r="T353" i="2"/>
  <c r="W353" i="2"/>
  <c r="V353" i="2"/>
  <c r="X353" i="2" l="1"/>
  <c r="AD353" i="2"/>
  <c r="AE353" i="2" s="1"/>
  <c r="AI353" i="2" s="1"/>
  <c r="P354" i="2"/>
  <c r="AC354" i="2" s="1"/>
  <c r="R354" i="2" l="1"/>
  <c r="Q354" i="2"/>
  <c r="AA354" i="2"/>
  <c r="S354" i="2"/>
  <c r="T354" i="2" l="1"/>
  <c r="Z354" i="2"/>
  <c r="AF354" i="2" s="1"/>
  <c r="N355" i="2" s="1"/>
  <c r="W354" i="2"/>
  <c r="V354" i="2"/>
  <c r="X354" i="2" l="1"/>
  <c r="AD354" i="2" s="1"/>
  <c r="AE354" i="2" s="1"/>
  <c r="AI354" i="2" s="1"/>
  <c r="P355" i="2"/>
  <c r="AC355" i="2" s="1"/>
  <c r="R355" i="2" l="1"/>
  <c r="Q355" i="2"/>
  <c r="S355" i="2"/>
  <c r="AA355" i="2"/>
  <c r="T355" i="2" l="1"/>
  <c r="Z355" i="2"/>
  <c r="AF355" i="2" s="1"/>
  <c r="N356" i="2" s="1"/>
  <c r="W355" i="2"/>
  <c r="V355" i="2"/>
  <c r="X355" i="2" l="1"/>
  <c r="AD355" i="2" s="1"/>
  <c r="AE355" i="2" s="1"/>
  <c r="AI355" i="2" s="1"/>
  <c r="P356" i="2"/>
  <c r="AC356" i="2" s="1"/>
  <c r="Q356" i="2" l="1"/>
  <c r="R356" i="2"/>
  <c r="S356" i="2"/>
  <c r="AA356" i="2"/>
  <c r="W356" i="2" l="1"/>
  <c r="T356" i="2"/>
  <c r="Z356" i="2"/>
  <c r="AF356" i="2" s="1"/>
  <c r="N357" i="2" s="1"/>
  <c r="V356" i="2"/>
  <c r="X356" i="2" l="1"/>
  <c r="AD356" i="2" s="1"/>
  <c r="AE356" i="2" s="1"/>
  <c r="AI356" i="2" s="1"/>
  <c r="P357" i="2"/>
  <c r="AC357" i="2" s="1"/>
  <c r="Q357" i="2" l="1"/>
  <c r="R357" i="2"/>
  <c r="S357" i="2"/>
  <c r="AA357" i="2"/>
  <c r="Z357" i="2" l="1"/>
  <c r="AF357" i="2" s="1"/>
  <c r="N358" i="2" s="1"/>
  <c r="T357" i="2"/>
  <c r="W357" i="2"/>
  <c r="V357" i="2"/>
  <c r="X357" i="2" s="1"/>
  <c r="AD357" i="2" l="1"/>
  <c r="AE357" i="2" s="1"/>
  <c r="AI357" i="2" s="1"/>
  <c r="P358" i="2"/>
  <c r="AC358" i="2" s="1"/>
  <c r="R358" i="2" l="1"/>
  <c r="Q358" i="2"/>
  <c r="AA358" i="2"/>
  <c r="S358" i="2"/>
  <c r="T358" i="2" l="1"/>
  <c r="Z358" i="2"/>
  <c r="AF358" i="2" s="1"/>
  <c r="N359" i="2" s="1"/>
  <c r="W358" i="2"/>
  <c r="V358" i="2"/>
  <c r="X358" i="2" l="1"/>
  <c r="AD358" i="2" s="1"/>
  <c r="AE358" i="2" s="1"/>
  <c r="AI358" i="2" s="1"/>
  <c r="P359" i="2"/>
  <c r="AC359" i="2" s="1"/>
  <c r="R359" i="2" l="1"/>
  <c r="Q359" i="2"/>
  <c r="S359" i="2"/>
  <c r="AA359" i="2"/>
  <c r="W359" i="2" l="1"/>
  <c r="Z359" i="2"/>
  <c r="AF359" i="2" s="1"/>
  <c r="N360" i="2" s="1"/>
  <c r="T359" i="2"/>
  <c r="V359" i="2"/>
  <c r="X359" i="2" l="1"/>
  <c r="AD359" i="2" s="1"/>
  <c r="AE359" i="2" s="1"/>
  <c r="AI359" i="2" s="1"/>
  <c r="P360" i="2"/>
  <c r="R360" i="2" l="1"/>
  <c r="Q360" i="2"/>
  <c r="S360" i="2"/>
  <c r="AC360" i="2"/>
  <c r="AA360" i="2"/>
  <c r="Z360" i="2" l="1"/>
  <c r="AF360" i="2" s="1"/>
  <c r="N361" i="2" s="1"/>
  <c r="W360" i="2"/>
  <c r="T360" i="2"/>
  <c r="V360" i="2"/>
  <c r="X360" i="2" l="1"/>
  <c r="AD360" i="2"/>
  <c r="AE360" i="2" s="1"/>
  <c r="AI360" i="2" s="1"/>
  <c r="P361" i="2"/>
  <c r="AC361" i="2" s="1"/>
  <c r="R361" i="2" l="1"/>
  <c r="Q361" i="2"/>
  <c r="S361" i="2"/>
  <c r="AA361" i="2"/>
  <c r="Z361" i="2" l="1"/>
  <c r="AF361" i="2" s="1"/>
  <c r="N362" i="2" s="1"/>
  <c r="T361" i="2"/>
  <c r="W361" i="2"/>
  <c r="V361" i="2"/>
  <c r="X361" i="2" s="1"/>
  <c r="AD361" i="2" l="1"/>
  <c r="AE361" i="2" s="1"/>
  <c r="AI361" i="2" s="1"/>
  <c r="P362" i="2"/>
  <c r="AA362" i="2" s="1"/>
  <c r="AC362" i="2" l="1"/>
  <c r="R362" i="2"/>
  <c r="Q362" i="2"/>
  <c r="S362" i="2"/>
  <c r="T362" i="2" l="1"/>
  <c r="Z362" i="2"/>
  <c r="AF362" i="2" s="1"/>
  <c r="N363" i="2" s="1"/>
  <c r="W362" i="2"/>
  <c r="V362" i="2"/>
  <c r="X362" i="2" l="1"/>
  <c r="AD362" i="2"/>
  <c r="AE362" i="2" s="1"/>
  <c r="AI362" i="2" s="1"/>
  <c r="P363" i="2"/>
  <c r="AC363" i="2" s="1"/>
  <c r="R363" i="2" l="1"/>
  <c r="Q363" i="2"/>
  <c r="S363" i="2"/>
  <c r="AA363" i="2"/>
  <c r="W363" i="2" l="1"/>
  <c r="Z363" i="2"/>
  <c r="T363" i="2"/>
  <c r="V363" i="2"/>
  <c r="X363" i="2" s="1"/>
  <c r="D33" i="4" l="1"/>
  <c r="AF363" i="2"/>
  <c r="N364" i="2" s="1"/>
  <c r="AD363" i="2"/>
  <c r="AE363" i="2" s="1"/>
  <c r="AI363" i="2" s="1"/>
  <c r="P364" i="2" l="1"/>
  <c r="AC364" i="2" s="1"/>
  <c r="R364" i="2" l="1"/>
  <c r="Q364" i="2"/>
  <c r="S364" i="2"/>
  <c r="AA364" i="2"/>
  <c r="Z364" i="2" l="1"/>
  <c r="AF364" i="2" s="1"/>
  <c r="W364" i="2"/>
  <c r="T364" i="2"/>
  <c r="V364" i="2"/>
  <c r="X364" i="2" l="1"/>
  <c r="AD364" i="2"/>
  <c r="AE364" i="2" s="1"/>
  <c r="AI364" i="2" s="1"/>
  <c r="G12" i="1" s="1"/>
  <c r="G13" i="1" s="1"/>
</calcChain>
</file>

<file path=xl/sharedStrings.xml><?xml version="1.0" encoding="utf-8"?>
<sst xmlns="http://schemas.openxmlformats.org/spreadsheetml/2006/main" count="104" uniqueCount="88">
  <si>
    <t>Inputs</t>
  </si>
  <si>
    <t>Class.</t>
  </si>
  <si>
    <t>Input</t>
  </si>
  <si>
    <t>Closing Date</t>
  </si>
  <si>
    <t>Payment Frequency</t>
  </si>
  <si>
    <t>First Payment Date</t>
  </si>
  <si>
    <t>Rate Adjustment Frequency</t>
  </si>
  <si>
    <t>Day Count System</t>
  </si>
  <si>
    <t>Asset Level Inputs</t>
  </si>
  <si>
    <t>Pricing</t>
  </si>
  <si>
    <t>Description</t>
  </si>
  <si>
    <t>Seasoning</t>
  </si>
  <si>
    <t>Portfolio Price</t>
  </si>
  <si>
    <t>Floating Rate Curve</t>
  </si>
  <si>
    <t>Purchase Price</t>
  </si>
  <si>
    <t>Margin</t>
  </si>
  <si>
    <t>Fixed Rate</t>
  </si>
  <si>
    <t>WA Fixed Rate</t>
  </si>
  <si>
    <t>Loan Margin</t>
  </si>
  <si>
    <t>Original Term</t>
  </si>
  <si>
    <t>Fees</t>
  </si>
  <si>
    <t>Remaining Term</t>
  </si>
  <si>
    <t>Reserve Active</t>
  </si>
  <si>
    <t>Discount Rate</t>
  </si>
  <si>
    <t>WA Original Amortization Term</t>
  </si>
  <si>
    <t>WA Original Balloon Payment Month</t>
  </si>
  <si>
    <t>WA Original Interest Only Period</t>
  </si>
  <si>
    <t>WA Original Interest Capitalization Period</t>
  </si>
  <si>
    <t>WALA</t>
  </si>
  <si>
    <t>WA Remaining Asset Life</t>
  </si>
  <si>
    <t>Prepayment/Default/Recovery Inputs</t>
  </si>
  <si>
    <t>Recoverable</t>
  </si>
  <si>
    <t>CNL</t>
  </si>
  <si>
    <t>Loss Multiple</t>
  </si>
  <si>
    <t>Expected CGL</t>
  </si>
  <si>
    <t>Base Losses</t>
  </si>
  <si>
    <t>National Amoritization Table</t>
  </si>
  <si>
    <t>amoritization factor and acctual amort arent being used</t>
  </si>
  <si>
    <t>Check cells B6 and B7</t>
  </si>
  <si>
    <t>*** Need to change this later to a conditional to allow for a drop down as current function will return error upon input of "Actual"</t>
  </si>
  <si>
    <t>need to alter intrest rate to account for floating</t>
  </si>
  <si>
    <t>Due to defaults</t>
  </si>
  <si>
    <t>***Needs fix****</t>
  </si>
  <si>
    <t>need to adj</t>
  </si>
  <si>
    <t>acc interest accounting for default</t>
  </si>
  <si>
    <t>need s colateral cash flow</t>
  </si>
  <si>
    <t>Term</t>
  </si>
  <si>
    <t>Date</t>
  </si>
  <si>
    <t>Day Adj.</t>
  </si>
  <si>
    <t>Begining Ballance</t>
  </si>
  <si>
    <t>Interest Rate</t>
  </si>
  <si>
    <t>Payment</t>
  </si>
  <si>
    <t>Interest</t>
  </si>
  <si>
    <t>Principal</t>
  </si>
  <si>
    <t>Ending Bal.</t>
  </si>
  <si>
    <t>Begining Bal.</t>
  </si>
  <si>
    <t>Default Rate</t>
  </si>
  <si>
    <t>New Defaults</t>
  </si>
  <si>
    <t>Involentary Prepayments</t>
  </si>
  <si>
    <t>Net Loss</t>
  </si>
  <si>
    <t>Nondefaulted Bal.</t>
  </si>
  <si>
    <t>Non Defaulted Bal As %</t>
  </si>
  <si>
    <t>Amoritization Factor</t>
  </si>
  <si>
    <t>Acc. Monthly Payment</t>
  </si>
  <si>
    <t>Sceduled Interest</t>
  </si>
  <si>
    <t>Sceduled Principal</t>
  </si>
  <si>
    <t>CPR Curve</t>
  </si>
  <si>
    <t>Volentary Prepay</t>
  </si>
  <si>
    <t>Actual Amort.</t>
  </si>
  <si>
    <t>Actual Interest</t>
  </si>
  <si>
    <t>S Collateral Cash Flow</t>
  </si>
  <si>
    <t>S Collateral Cash Flow as % of Initial Asset Bal.</t>
  </si>
  <si>
    <t>Portfolio Discount Factor</t>
  </si>
  <si>
    <t xml:space="preserve">Present Value </t>
  </si>
  <si>
    <t>Loss Curve</t>
  </si>
  <si>
    <t>Loss Curve Assumes a WALC of 0</t>
  </si>
  <si>
    <t>Starting Period</t>
  </si>
  <si>
    <t>Ending Period</t>
  </si>
  <si>
    <t>% of Losses</t>
  </si>
  <si>
    <t>&lt;- this is dads loss curve for defaults however I think these rates are too high as my model goes ot 0 well before the maturity date</t>
  </si>
  <si>
    <t>Add avalaibility for it to change to ABS Curve</t>
  </si>
  <si>
    <t>Percent of Assets Prepaid</t>
  </si>
  <si>
    <t>Initial Asset Balance</t>
  </si>
  <si>
    <t>Current Prepaid Balance</t>
  </si>
  <si>
    <t>Asset Amortization Type</t>
  </si>
  <si>
    <t>Prepayment Type</t>
  </si>
  <si>
    <t>Fixed Prepayment Rate</t>
  </si>
  <si>
    <t>Recoveries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</si>
</sst>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  <numFmt numFmtId="168" formatCode="0&quot; Months&quot;"/>
    <numFmt numFmtId="169" formatCode="_(* #,##0_);_(* \(#,##0\);_(* &quot;-&quot;??_);_(@_)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Noto Sans Symbols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5" borderId="0" xfId="0" applyNumberFormat="1" applyFont="1" applyFill="1"/>
    <xf numFmtId="0" fontId="4" fillId="0" borderId="0" xfId="0" applyFont="1"/>
    <xf numFmtId="0" fontId="4" fillId="3" borderId="0" xfId="0" applyFont="1" applyFill="1"/>
    <xf numFmtId="0" fontId="3" fillId="5" borderId="0" xfId="0" applyFont="1" applyFill="1"/>
    <xf numFmtId="0" fontId="1" fillId="6" borderId="0" xfId="0" applyFont="1" applyFill="1" applyAlignment="1">
      <alignment horizontal="center" vertical="center"/>
    </xf>
    <xf numFmtId="0" fontId="4" fillId="4" borderId="0" xfId="0" applyFont="1" applyFill="1"/>
    <xf numFmtId="165" fontId="5" fillId="7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167" fontId="6" fillId="7" borderId="1" xfId="0" applyNumberFormat="1" applyFont="1" applyFill="1" applyBorder="1"/>
    <xf numFmtId="0" fontId="4" fillId="0" borderId="0" xfId="0" applyFont="1" applyAlignment="1">
      <alignment wrapText="1"/>
    </xf>
    <xf numFmtId="168" fontId="4" fillId="7" borderId="1" xfId="0" applyNumberFormat="1" applyFont="1" applyFill="1" applyBorder="1" applyAlignment="1">
      <alignment horizontal="right"/>
    </xf>
    <xf numFmtId="169" fontId="4" fillId="7" borderId="1" xfId="0" applyNumberFormat="1" applyFont="1" applyFill="1" applyBorder="1" applyAlignment="1">
      <alignment horizontal="right"/>
    </xf>
    <xf numFmtId="10" fontId="3" fillId="5" borderId="0" xfId="0" applyNumberFormat="1" applyFont="1" applyFill="1"/>
    <xf numFmtId="10" fontId="3" fillId="0" borderId="0" xfId="0" applyNumberFormat="1" applyFont="1"/>
    <xf numFmtId="0" fontId="3" fillId="8" borderId="0" xfId="0" applyFont="1" applyFill="1"/>
    <xf numFmtId="0" fontId="7" fillId="0" borderId="0" xfId="0" applyFont="1"/>
    <xf numFmtId="0" fontId="3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14" fontId="3" fillId="0" borderId="0" xfId="0" applyNumberFormat="1" applyFont="1"/>
    <xf numFmtId="0" fontId="2" fillId="0" borderId="2" xfId="0" applyFont="1" applyBorder="1" applyAlignment="1">
      <alignment horizontal="center"/>
    </xf>
    <xf numFmtId="37" fontId="4" fillId="0" borderId="0" xfId="0" applyNumberFormat="1" applyFont="1" applyAlignment="1">
      <alignment horizontal="right"/>
    </xf>
    <xf numFmtId="37" fontId="4" fillId="7" borderId="1" xfId="0" applyNumberFormat="1" applyFont="1" applyFill="1" applyBorder="1" applyAlignment="1">
      <alignment horizontal="right"/>
    </xf>
    <xf numFmtId="10" fontId="4" fillId="7" borderId="1" xfId="0" applyNumberFormat="1" applyFont="1" applyFill="1" applyBorder="1" applyAlignment="1">
      <alignment horizontal="right"/>
    </xf>
    <xf numFmtId="37" fontId="4" fillId="0" borderId="2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10" fontId="4" fillId="7" borderId="4" xfId="0" applyNumberFormat="1" applyFont="1" applyFill="1" applyBorder="1" applyAlignment="1">
      <alignment horizontal="right"/>
    </xf>
    <xf numFmtId="10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Bal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98008"/>
        <c:axId val="29177111"/>
      </c:lineChart>
      <c:catAx>
        <c:axId val="132319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77111"/>
        <c:crosses val="autoZero"/>
        <c:auto val="1"/>
        <c:lblAlgn val="ctr"/>
        <c:lblOffset val="100"/>
        <c:noMultiLvlLbl val="1"/>
      </c:catAx>
      <c:valAx>
        <c:axId val="29177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  <a:prstDash val="solid"/>
          </a:ln>
        </c:spPr>
        <c:crossAx val="1323198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212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6E-8E40-8EE6-27AD70098A9D}"/>
              </c:ext>
            </c:extLst>
          </c:dPt>
          <c:dPt>
            <c:idx val="214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6E-8E40-8EE6-27AD70098A9D}"/>
              </c:ext>
            </c:extLst>
          </c:dPt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Amoritization!$E$4:$E$364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E-8E40-8EE6-27AD70098A9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Amoritization!$J$4:$J$364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E-8E40-8EE6-27AD7009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914650"/>
        <c:axId val="772823397"/>
      </c:lineChart>
      <c:catAx>
        <c:axId val="1425914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2823397"/>
        <c:crosses val="autoZero"/>
        <c:auto val="1"/>
        <c:lblAlgn val="ctr"/>
        <c:lblOffset val="100"/>
        <c:noMultiLvlLbl val="1"/>
      </c:catAx>
      <c:valAx>
        <c:axId val="772823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9146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Begining Bal.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Amoritization!$V$4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Amoritization!$A$5:$A$364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Amoritization!$V$5:$V$364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9640-9E26-1DDA9B61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45265"/>
        <c:axId val="1595324961"/>
      </c:lineChart>
      <c:catAx>
        <c:axId val="35744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5324961"/>
        <c:crosses val="autoZero"/>
        <c:auto val="1"/>
        <c:lblAlgn val="ctr"/>
        <c:lblOffset val="100"/>
        <c:noMultiLvlLbl val="1"/>
      </c:catAx>
      <c:valAx>
        <c:axId val="1595324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Begining Bal.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4452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16</xdr:row>
      <xdr:rowOff>180975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1343025</xdr:colOff>
      <xdr:row>35</xdr:row>
      <xdr:rowOff>114300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85725</xdr:colOff>
      <xdr:row>4</xdr:row>
      <xdr:rowOff>133350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A33" sqref="A33"/>
    </sheetView>
  </sheetViews>
  <sheetFormatPr baseColWidth="10" defaultColWidth="12.6640625" defaultRowHeight="15.75" customHeight="1"/>
  <cols>
    <col min="1" max="1" width="29.6640625" customWidth="1"/>
    <col min="3" max="3" width="24.1640625" customWidth="1"/>
    <col min="6" max="6" width="25.1640625" customWidth="1"/>
    <col min="7" max="7" width="17.33203125" customWidth="1"/>
  </cols>
  <sheetData>
    <row r="1" spans="1:12" ht="15.75" customHeight="1">
      <c r="A1" s="40" t="s">
        <v>0</v>
      </c>
      <c r="B1" s="38"/>
      <c r="C1" s="38"/>
      <c r="D1" s="38"/>
    </row>
    <row r="2" spans="1:12" ht="15.75" customHeight="1">
      <c r="A2" s="38"/>
      <c r="B2" s="38"/>
      <c r="C2" s="38"/>
      <c r="D2" s="38"/>
    </row>
    <row r="3" spans="1:12" ht="15.75" customHeight="1">
      <c r="A3" s="38"/>
      <c r="B3" s="38"/>
      <c r="C3" s="38"/>
      <c r="D3" s="38"/>
      <c r="F3" s="37"/>
      <c r="G3" s="38"/>
    </row>
    <row r="4" spans="1:12" ht="15.75" customHeight="1">
      <c r="A4" s="1" t="s">
        <v>1</v>
      </c>
      <c r="B4" s="1" t="s">
        <v>2</v>
      </c>
      <c r="C4" s="1" t="s">
        <v>1</v>
      </c>
      <c r="D4" s="1" t="s">
        <v>2</v>
      </c>
      <c r="F4" s="38"/>
      <c r="G4" s="38"/>
      <c r="I4" s="2"/>
    </row>
    <row r="5" spans="1:12" ht="15.75" customHeight="1">
      <c r="A5" s="3" t="s">
        <v>3</v>
      </c>
      <c r="B5" s="4"/>
      <c r="C5" s="3" t="s">
        <v>4</v>
      </c>
      <c r="E5" s="5"/>
      <c r="F5" s="6"/>
      <c r="G5" s="2"/>
      <c r="H5" s="2"/>
    </row>
    <row r="6" spans="1:12" ht="15.75" customHeight="1">
      <c r="A6" s="3" t="s">
        <v>5</v>
      </c>
      <c r="B6" s="4"/>
      <c r="C6" s="3" t="s">
        <v>6</v>
      </c>
      <c r="D6" s="7"/>
      <c r="F6" s="2"/>
      <c r="G6" s="2"/>
      <c r="H6" s="2"/>
      <c r="I6" s="2"/>
    </row>
    <row r="7" spans="1:12" ht="15.75" customHeight="1">
      <c r="A7" s="3" t="s">
        <v>7</v>
      </c>
      <c r="B7" s="7"/>
      <c r="D7" s="3"/>
      <c r="F7" s="2"/>
      <c r="G7" s="2"/>
      <c r="H7" s="2"/>
      <c r="I7" s="2"/>
    </row>
    <row r="8" spans="1:12" ht="15.75" customHeight="1">
      <c r="A8" s="40" t="s">
        <v>8</v>
      </c>
      <c r="B8" s="38"/>
      <c r="C8" s="38"/>
      <c r="D8" s="38"/>
      <c r="F8" s="41" t="s">
        <v>9</v>
      </c>
      <c r="G8" s="38"/>
      <c r="H8" s="2"/>
      <c r="I8" s="9"/>
      <c r="J8" s="5"/>
      <c r="K8" s="5"/>
      <c r="L8" s="5"/>
    </row>
    <row r="9" spans="1:12" ht="15.75" customHeight="1">
      <c r="A9" s="38"/>
      <c r="B9" s="38"/>
      <c r="C9" s="38"/>
      <c r="D9" s="38"/>
      <c r="F9" s="38"/>
      <c r="G9" s="38"/>
      <c r="I9" s="5"/>
      <c r="J9" s="5"/>
      <c r="K9" s="5"/>
      <c r="L9" s="5"/>
    </row>
    <row r="10" spans="1:12" ht="15.75" customHeight="1">
      <c r="A10" s="38"/>
      <c r="B10" s="38"/>
      <c r="C10" s="38"/>
      <c r="D10" s="38"/>
      <c r="F10" s="38"/>
      <c r="G10" s="38"/>
      <c r="I10" s="5"/>
      <c r="J10" s="5"/>
      <c r="K10" s="5"/>
      <c r="L10" s="5"/>
    </row>
    <row r="11" spans="1:12" ht="15.75" customHeight="1">
      <c r="A11" s="1" t="s">
        <v>1</v>
      </c>
      <c r="B11" s="1" t="s">
        <v>2</v>
      </c>
      <c r="C11" s="1" t="s">
        <v>1</v>
      </c>
      <c r="D11" s="1" t="s">
        <v>2</v>
      </c>
      <c r="I11" s="5"/>
      <c r="J11" s="5"/>
      <c r="K11" s="5"/>
      <c r="L11" s="5"/>
    </row>
    <row r="12" spans="1:12" ht="15.75" customHeight="1">
      <c r="A12" s="3" t="s">
        <v>10</v>
      </c>
      <c r="B12" s="7"/>
      <c r="C12" s="3" t="s">
        <v>11</v>
      </c>
      <c r="F12" s="3" t="s">
        <v>12</v>
      </c>
      <c r="G12" s="3" t="e">
        <f ca="1">SUM(Amoritization!AI5:'Amoritization'!AI364)</f>
        <v>#VALUE!</v>
      </c>
      <c r="I12" s="5"/>
      <c r="J12" s="5"/>
      <c r="K12" s="5"/>
      <c r="L12" s="5"/>
    </row>
    <row r="13" spans="1:12" ht="15.75" customHeight="1">
      <c r="A13" s="3" t="s">
        <v>82</v>
      </c>
      <c r="B13" s="10"/>
      <c r="C13" s="3" t="s">
        <v>13</v>
      </c>
      <c r="F13" s="2" t="s">
        <v>14</v>
      </c>
      <c r="G13" s="11" t="e">
        <f ca="1">G12*B13</f>
        <v>#VALUE!</v>
      </c>
      <c r="I13" s="5"/>
      <c r="J13" s="5"/>
      <c r="K13" s="5"/>
      <c r="L13" s="5"/>
    </row>
    <row r="14" spans="1:12" ht="15.75" customHeight="1">
      <c r="A14" s="3" t="s">
        <v>83</v>
      </c>
      <c r="B14" s="10"/>
      <c r="C14" s="3" t="s">
        <v>15</v>
      </c>
      <c r="F14" s="2"/>
    </row>
    <row r="15" spans="1:12" ht="15.75" customHeight="1">
      <c r="A15" s="3" t="s">
        <v>84</v>
      </c>
      <c r="B15" s="7"/>
      <c r="C15" s="3" t="s">
        <v>16</v>
      </c>
      <c r="F15" s="2"/>
    </row>
    <row r="16" spans="1:12" ht="15.75" customHeight="1">
      <c r="A16" s="3" t="s">
        <v>17</v>
      </c>
      <c r="B16" s="12"/>
      <c r="C16" s="3" t="s">
        <v>18</v>
      </c>
      <c r="F16" s="2"/>
    </row>
    <row r="17" spans="1:10" ht="15.75" customHeight="1">
      <c r="A17" s="3" t="s">
        <v>19</v>
      </c>
      <c r="B17" s="7"/>
      <c r="C17" s="3" t="s">
        <v>20</v>
      </c>
      <c r="F17" s="2"/>
    </row>
    <row r="18" spans="1:10" ht="15.75" customHeight="1">
      <c r="A18" s="3" t="s">
        <v>21</v>
      </c>
      <c r="B18" s="7"/>
      <c r="C18" s="3" t="s">
        <v>22</v>
      </c>
      <c r="F18" s="2"/>
    </row>
    <row r="19" spans="1:10" ht="15.75" customHeight="1">
      <c r="A19" s="3" t="s">
        <v>23</v>
      </c>
      <c r="B19" s="12"/>
    </row>
    <row r="20" spans="1:10" ht="15.75" customHeight="1">
      <c r="A20" s="13" t="s">
        <v>24</v>
      </c>
      <c r="B20" s="14"/>
      <c r="F20" s="3"/>
      <c r="J20" s="5"/>
    </row>
    <row r="21" spans="1:10" ht="15.75" customHeight="1">
      <c r="A21" s="13" t="s">
        <v>25</v>
      </c>
      <c r="B21" s="15"/>
      <c r="F21" s="3"/>
      <c r="J21" s="5"/>
    </row>
    <row r="22" spans="1:10" ht="15.75" customHeight="1">
      <c r="A22" s="13" t="s">
        <v>26</v>
      </c>
      <c r="B22" s="14"/>
      <c r="F22" s="3"/>
      <c r="J22" s="5"/>
    </row>
    <row r="23" spans="1:10" ht="15.75" customHeight="1">
      <c r="A23" s="13" t="s">
        <v>27</v>
      </c>
      <c r="B23" s="14"/>
      <c r="F23" s="3"/>
      <c r="J23" s="5"/>
    </row>
    <row r="24" spans="1:10" ht="15.75" customHeight="1">
      <c r="A24" s="13" t="s">
        <v>28</v>
      </c>
      <c r="B24" s="14"/>
      <c r="F24" s="2"/>
      <c r="G24" s="2"/>
      <c r="J24" s="5"/>
    </row>
    <row r="25" spans="1:10" ht="15.75" customHeight="1">
      <c r="A25" s="13" t="s">
        <v>29</v>
      </c>
      <c r="F25" s="2"/>
      <c r="G25" s="2"/>
      <c r="J25" s="5"/>
    </row>
    <row r="26" spans="1:10" ht="15.75" customHeight="1">
      <c r="A26" s="39" t="s">
        <v>30</v>
      </c>
      <c r="B26" s="38"/>
      <c r="C26" s="38"/>
      <c r="D26" s="38"/>
      <c r="F26" s="2"/>
      <c r="G26" s="2"/>
      <c r="J26" s="5"/>
    </row>
    <row r="27" spans="1:10" ht="15.75" customHeight="1">
      <c r="A27" s="38"/>
      <c r="B27" s="38"/>
      <c r="C27" s="38"/>
      <c r="D27" s="38"/>
      <c r="F27" s="2"/>
      <c r="G27" s="2"/>
      <c r="J27" s="5"/>
    </row>
    <row r="28" spans="1:10" ht="15.75" customHeight="1">
      <c r="A28" s="38"/>
      <c r="B28" s="38"/>
      <c r="C28" s="38"/>
      <c r="D28" s="38"/>
      <c r="F28" s="2"/>
      <c r="G28" s="2"/>
      <c r="J28" s="5"/>
    </row>
    <row r="29" spans="1:10" ht="15.75" customHeight="1">
      <c r="A29" s="3" t="s">
        <v>85</v>
      </c>
      <c r="B29" s="7"/>
      <c r="F29" s="2"/>
      <c r="G29" s="2"/>
      <c r="J29" s="5"/>
    </row>
    <row r="30" spans="1:10" ht="15.75" customHeight="1">
      <c r="A30" s="3" t="s">
        <v>86</v>
      </c>
      <c r="B30" s="16"/>
      <c r="F30" s="2"/>
      <c r="G30" s="2"/>
    </row>
    <row r="31" spans="1:10" ht="15.75" customHeight="1">
      <c r="A31" s="3" t="s">
        <v>56</v>
      </c>
      <c r="B31" s="16"/>
      <c r="F31" s="2"/>
      <c r="G31" s="2"/>
    </row>
    <row r="32" spans="1:10" ht="15.75" customHeight="1">
      <c r="A32" s="3" t="s">
        <v>31</v>
      </c>
      <c r="B32" s="16"/>
      <c r="F32" s="2"/>
      <c r="G32" s="2"/>
    </row>
    <row r="33" spans="1:7" ht="15.75" customHeight="1">
      <c r="A33" s="3" t="s">
        <v>87</v>
      </c>
      <c r="B33" s="7"/>
      <c r="F33" s="2"/>
      <c r="G33" s="2"/>
    </row>
    <row r="34" spans="1:7" ht="15.75" customHeight="1">
      <c r="A34" s="3" t="s">
        <v>32</v>
      </c>
      <c r="B34" s="17">
        <f>D34*D35</f>
        <v>0</v>
      </c>
      <c r="C34" s="3" t="s">
        <v>33</v>
      </c>
      <c r="D34" s="7"/>
      <c r="F34" s="2"/>
      <c r="G34" s="2"/>
    </row>
    <row r="35" spans="1:7" ht="15.75" customHeight="1">
      <c r="A35" s="3" t="s">
        <v>34</v>
      </c>
      <c r="B35" s="17">
        <f>B34/(1-B32)</f>
        <v>0</v>
      </c>
      <c r="C35" s="3" t="s">
        <v>35</v>
      </c>
      <c r="D35" s="16"/>
      <c r="F35" s="2"/>
      <c r="G35" s="2"/>
    </row>
    <row r="36" spans="1:7" ht="15.75" customHeight="1">
      <c r="F36" s="2"/>
      <c r="G36" s="2"/>
    </row>
  </sheetData>
  <mergeCells count="5">
    <mergeCell ref="F3:G4"/>
    <mergeCell ref="A26:D28"/>
    <mergeCell ref="A1:D3"/>
    <mergeCell ref="A8:D10"/>
    <mergeCell ref="F8:G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F980"/>
  <sheetViews>
    <sheetView workbookViewId="0">
      <pane ySplit="3" topLeftCell="A4" activePane="bottomLeft" state="frozen"/>
      <selection pane="bottomLeft" activeCell="F6" sqref="F6"/>
    </sheetView>
  </sheetViews>
  <sheetFormatPr baseColWidth="10" defaultColWidth="12.6640625" defaultRowHeight="15.75" customHeight="1"/>
  <cols>
    <col min="6" max="6" width="18.1640625" customWidth="1"/>
    <col min="7" max="7" width="13.33203125" customWidth="1"/>
    <col min="8" max="8" width="14.5" customWidth="1"/>
    <col min="9" max="9" width="14.6640625" customWidth="1"/>
    <col min="10" max="11" width="14.5" customWidth="1"/>
    <col min="14" max="14" width="14.6640625" customWidth="1"/>
    <col min="16" max="16" width="13.33203125" customWidth="1"/>
    <col min="17" max="17" width="22.5" customWidth="1"/>
    <col min="18" max="19" width="18" customWidth="1"/>
    <col min="20" max="20" width="22.83203125" customWidth="1"/>
    <col min="21" max="21" width="18" customWidth="1"/>
    <col min="22" max="22" width="22.1640625" customWidth="1"/>
    <col min="23" max="26" width="18.5" customWidth="1"/>
    <col min="27" max="27" width="18.6640625" customWidth="1"/>
    <col min="29" max="29" width="15.5" customWidth="1"/>
    <col min="30" max="30" width="20.6640625" customWidth="1"/>
    <col min="31" max="31" width="26.33203125" customWidth="1"/>
    <col min="32" max="32" width="15.1640625" customWidth="1"/>
    <col min="33" max="33" width="11.83203125" customWidth="1"/>
    <col min="34" max="34" width="25.5" customWidth="1"/>
    <col min="35" max="35" width="13.83203125" customWidth="1"/>
  </cols>
  <sheetData>
    <row r="1" spans="1:84" ht="33" customHeight="1">
      <c r="B1" s="3"/>
      <c r="C1" s="18"/>
      <c r="G1" s="19"/>
      <c r="H1" s="42" t="s">
        <v>36</v>
      </c>
      <c r="I1" s="38"/>
      <c r="L1" s="3"/>
      <c r="P1" s="3"/>
      <c r="V1" s="18"/>
      <c r="W1" s="3" t="s">
        <v>37</v>
      </c>
      <c r="AC1" s="3"/>
    </row>
    <row r="2" spans="1:84" ht="14">
      <c r="B2" s="3" t="s">
        <v>38</v>
      </c>
      <c r="C2" s="18" t="s">
        <v>39</v>
      </c>
      <c r="G2" s="19" t="s">
        <v>40</v>
      </c>
      <c r="H2" s="38"/>
      <c r="I2" s="38"/>
      <c r="P2" s="3"/>
      <c r="R2" s="3" t="s">
        <v>41</v>
      </c>
      <c r="V2" s="20" t="s">
        <v>42</v>
      </c>
      <c r="Z2" s="3" t="s">
        <v>43</v>
      </c>
      <c r="AC2" s="3" t="s">
        <v>44</v>
      </c>
      <c r="AG2" s="21"/>
      <c r="AI2" s="3" t="s">
        <v>45</v>
      </c>
    </row>
    <row r="3" spans="1:84" ht="39" customHeight="1">
      <c r="A3" s="8" t="s">
        <v>46</v>
      </c>
      <c r="B3" s="8" t="s">
        <v>47</v>
      </c>
      <c r="C3" s="8" t="s">
        <v>48</v>
      </c>
      <c r="D3" s="22"/>
      <c r="E3" s="22"/>
      <c r="F3" s="8" t="s">
        <v>49</v>
      </c>
      <c r="G3" s="8" t="s">
        <v>50</v>
      </c>
      <c r="H3" s="8" t="s">
        <v>51</v>
      </c>
      <c r="I3" s="8" t="s">
        <v>52</v>
      </c>
      <c r="J3" s="8" t="s">
        <v>53</v>
      </c>
      <c r="K3" s="8" t="s">
        <v>54</v>
      </c>
      <c r="L3" s="22"/>
      <c r="M3" s="22"/>
      <c r="N3" s="8" t="s">
        <v>55</v>
      </c>
      <c r="O3" s="8" t="s">
        <v>56</v>
      </c>
      <c r="P3" s="8" t="s">
        <v>57</v>
      </c>
      <c r="Q3" s="8" t="s">
        <v>58</v>
      </c>
      <c r="R3" s="8" t="s">
        <v>59</v>
      </c>
      <c r="S3" s="8" t="s">
        <v>60</v>
      </c>
      <c r="T3" s="8" t="s">
        <v>61</v>
      </c>
      <c r="U3" s="8" t="s">
        <v>62</v>
      </c>
      <c r="V3" s="8" t="s">
        <v>63</v>
      </c>
      <c r="W3" s="8" t="s">
        <v>64</v>
      </c>
      <c r="X3" s="8" t="s">
        <v>65</v>
      </c>
      <c r="Y3" s="8" t="s">
        <v>66</v>
      </c>
      <c r="Z3" s="8" t="s">
        <v>67</v>
      </c>
      <c r="AA3" s="8" t="s">
        <v>68</v>
      </c>
      <c r="AB3" s="8" t="s">
        <v>50</v>
      </c>
      <c r="AC3" s="8" t="s">
        <v>69</v>
      </c>
      <c r="AD3" s="23" t="s">
        <v>70</v>
      </c>
      <c r="AE3" s="24" t="s">
        <v>71</v>
      </c>
      <c r="AF3" s="8" t="s">
        <v>54</v>
      </c>
      <c r="AG3" s="25"/>
      <c r="AH3" s="8" t="s">
        <v>72</v>
      </c>
      <c r="AI3" s="8" t="s">
        <v>73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</row>
    <row r="4" spans="1:84" ht="13">
      <c r="A4" s="2">
        <v>0</v>
      </c>
      <c r="B4" s="26">
        <f>Inputs!B5</f>
        <v>0</v>
      </c>
      <c r="C4" s="3">
        <f>C5</f>
        <v>8.3333333333333329E-2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7">
        <f>Inputs!B13</f>
        <v>0</v>
      </c>
      <c r="T4" s="17"/>
      <c r="U4" s="17" t="e">
        <f t="shared" ref="U4:U67" si="0">K4/$K$4</f>
        <v>#DIV/0!</v>
      </c>
      <c r="AA4" s="3"/>
      <c r="AF4" s="27">
        <f>K4</f>
        <v>0</v>
      </c>
      <c r="AH4" s="17">
        <v>1</v>
      </c>
    </row>
    <row r="5" spans="1:84" ht="13">
      <c r="A5" s="3">
        <v>1</v>
      </c>
      <c r="B5" s="26">
        <f>Inputs!B6</f>
        <v>0</v>
      </c>
      <c r="C5" s="3">
        <f>30/360</f>
        <v>8.3333333333333329E-2</v>
      </c>
      <c r="F5" s="27">
        <f t="shared" ref="F5:F68" si="1">K4</f>
        <v>0</v>
      </c>
      <c r="G5" s="3" t="str">
        <f>IF(Inputs!B15="Fixed",Inputs!B16, "Not Implemented Yet")</f>
        <v>Not Implemented Yet</v>
      </c>
      <c r="H5" s="3" t="str">
        <f>IF(Inputs!$B$15="Fixed", IF(K4&gt;H4, -PMT(G5*C5, 360/Inputs!$D$6, Inputs!$B$13), 0), "NOT AVALABLE RN")</f>
        <v>NOT AVALABLE RN</v>
      </c>
      <c r="I5" s="3" t="e">
        <f>C5*F5*G5</f>
        <v>#VALUE!</v>
      </c>
      <c r="J5" s="3" t="e">
        <f t="shared" ref="J5:J68" si="2">H5-I5</f>
        <v>#VALUE!</v>
      </c>
      <c r="K5" s="3" t="e">
        <f>F5-J5</f>
        <v>#VALUE!</v>
      </c>
      <c r="N5" s="27">
        <f>K4</f>
        <v>0</v>
      </c>
      <c r="O5" s="17">
        <f>VLOOKUP(A5,Curves!$B$3:'Curves'!$D$15,3)/(VLOOKUP(A5,Curves!$B$3:'Curves'!$D$15,2)-(VLOOKUP(A5,Curves!$B$3:'Curves'!$D$15,1)-1))</f>
        <v>0</v>
      </c>
      <c r="P5" s="27">
        <f>MIN(N5,(O5*Inputs!$B$35)*$N$5)</f>
        <v>0</v>
      </c>
      <c r="Q5" s="3">
        <f ca="1">IF(ISERROR(Inputs!$B$32*OFFSET(P5,-Inputs!$B$32,0)),0,Inputs!$B$32*OFFSET(P5,-Inputs!$B$32,0))</f>
        <v>0</v>
      </c>
      <c r="R5" s="3">
        <f ca="1">IF(ISERROR((1-Inputs!$B$32)*OFFSET(P5,-Inputs!$B$33,0)),0,(1-Inputs!$B$32)*OFFSET(P5,-Inputs!$B$33,0))</f>
        <v>0</v>
      </c>
      <c r="S5" s="27">
        <f t="shared" ref="S5:S68" si="3">N5-P5</f>
        <v>0</v>
      </c>
      <c r="T5" s="17" t="e">
        <f>S5/Inputs!$B$13</f>
        <v>#DIV/0!</v>
      </c>
      <c r="U5" s="17" t="e">
        <f t="shared" si="0"/>
        <v>#VALUE!</v>
      </c>
      <c r="V5" s="3">
        <f>IF(A5&lt;Inputs!$B$23-Inputs!$B$24,0,IF(A5&lt;Inputs!$B$22-Inputs!$B$24,S5*AB5/12,IF(ISERROR(-PMT(AB5/12,Inputs!$B$20+1-A5-Inputs!$B$24,S5)),0,-PMT(AB5/12,Inputs!$B$20+1-A5-Inputs!$B$24,S5)+IF(A5=Inputs!$B$21-Inputs!$B$24,AB5+PMT(AB5/12,Inputs!$B$20+1-A5-Inputs!$B$24,S5)+(S5*AB5/12),0))))</f>
        <v>0</v>
      </c>
      <c r="W5" s="3" t="e">
        <f t="shared" ref="W5:W68" si="4">S5*(AB5/12)</f>
        <v>#VALUE!</v>
      </c>
      <c r="X5" s="3" t="e">
        <f t="shared" ref="X5:X68" si="5">V5-W5</f>
        <v>#VALUE!</v>
      </c>
      <c r="Y5" s="17">
        <f>VLOOKUP(A5,Curves!$B$20:'Curves'!$D$32,3)</f>
        <v>0</v>
      </c>
      <c r="Z5" s="27">
        <f t="shared" ref="Z5:Z68" si="6">MIN(S5,S5*(1-(1-Y5)^(1/12)))</f>
        <v>0</v>
      </c>
      <c r="AA5" s="3">
        <f t="shared" ref="AA5:AA68" si="7">(N5-P5)*IFERROR((1-U5/U4),0)</f>
        <v>0</v>
      </c>
      <c r="AB5" s="3" t="str">
        <f t="shared" ref="AB5:AB68" si="8">G5</f>
        <v>Not Implemented Yet</v>
      </c>
      <c r="AC5" s="3" t="e">
        <f>AB5*C5*(N5-P5)</f>
        <v>#VALUE!</v>
      </c>
      <c r="AD5" s="3" t="e">
        <f t="shared" ref="AD5:AD68" ca="1" si="9">W5+X5+Z5+Q5</f>
        <v>#VALUE!</v>
      </c>
      <c r="AE5" s="17" t="e">
        <f ca="1">AD5/Inputs!$B$13</f>
        <v>#VALUE!</v>
      </c>
      <c r="AF5" s="27">
        <f t="shared" ref="AF5:AF68" si="10">N5-Z5-AA5-P5</f>
        <v>0</v>
      </c>
      <c r="AH5" s="17">
        <f>AH4/(1+(Inputs!$B$19)*C4)</f>
        <v>1</v>
      </c>
      <c r="AI5" s="17" t="e">
        <f t="shared" ref="AI5:AI68" ca="1" si="11">AE5*AH5</f>
        <v>#VALUE!</v>
      </c>
    </row>
    <row r="6" spans="1:84" ht="13">
      <c r="A6" s="3">
        <f t="shared" ref="A6:A69" si="12">A5+1</f>
        <v>2</v>
      </c>
      <c r="B6" s="28">
        <f t="shared" ref="B6:B69" si="13">EDATE(B5, 1)</f>
        <v>31</v>
      </c>
      <c r="C6" s="3">
        <f>C5</f>
        <v>8.3333333333333329E-2</v>
      </c>
      <c r="F6" s="3" t="e">
        <f t="shared" si="1"/>
        <v>#VALUE!</v>
      </c>
      <c r="G6" s="3" t="str">
        <f>IF(Inputs!$B$15="Fixed",G5, "Not Implemented Yet")</f>
        <v>Not Implemented Yet</v>
      </c>
      <c r="H6" s="3" t="str">
        <f>IF(Inputs!$B$15="Fixed", IF(K5&gt;H5, -PMT(G6*C6, 360/Inputs!$D$6, Inputs!$B$13), 0), "NOT AVALABLE RN")</f>
        <v>NOT AVALABLE RN</v>
      </c>
      <c r="I6" s="3" t="e">
        <f t="shared" ref="I6:I68" si="14">C6*F6*G6</f>
        <v>#VALUE!</v>
      </c>
      <c r="J6" s="3" t="e">
        <f t="shared" si="2"/>
        <v>#VALUE!</v>
      </c>
      <c r="K6" s="3" t="e">
        <f t="shared" ref="K6:K69" si="15">K5-J6</f>
        <v>#VALUE!</v>
      </c>
      <c r="N6" s="27">
        <f t="shared" ref="N6:N69" si="16">AF5</f>
        <v>0</v>
      </c>
      <c r="O6" s="17">
        <f>VLOOKUP(A6,Curves!$B$3:'Curves'!$D$15,3)/(VLOOKUP(A6,Curves!$B$3:'Curves'!$D$15,2)-(VLOOKUP(A6,Curves!$B$3:'Curves'!$D$15,1)-1))</f>
        <v>0</v>
      </c>
      <c r="P6" s="27">
        <f>MIN(N6,(O6*Inputs!$B$35)*$N$5)</f>
        <v>0</v>
      </c>
      <c r="Q6" s="3">
        <f ca="1">IF(ISERROR(Inputs!$B$32*OFFSET(P6,-Inputs!$B$32,0)),0,Inputs!$B$32*OFFSET(P6,-Inputs!$B$32,0))</f>
        <v>0</v>
      </c>
      <c r="R6" s="3">
        <f ca="1">IF(ISERROR((1-Inputs!$B$32)*OFFSET(P6,-Inputs!$B$33,0)),0,(1-Inputs!$B$32)*OFFSET(P6,-Inputs!$B$33,0))</f>
        <v>0</v>
      </c>
      <c r="S6" s="27">
        <f t="shared" si="3"/>
        <v>0</v>
      </c>
      <c r="T6" s="17" t="e">
        <f>S6/Inputs!$B$13</f>
        <v>#DIV/0!</v>
      </c>
      <c r="U6" s="17" t="e">
        <f t="shared" si="0"/>
        <v>#VALUE!</v>
      </c>
      <c r="V6" s="3">
        <f>IF(A6&lt;Inputs!$B$23-Inputs!$B$24,0,IF(A6&lt;Inputs!$B$22-Inputs!$B$24,S6*AB6/12,IF(ISERROR(-PMT(AB6/12,Inputs!$B$20+1-A6-Inputs!$B$24,S6)),0,-PMT(AB6/12,Inputs!$B$20+1-A6-Inputs!$B$24,S6)+IF(A6=Inputs!$B$21-Inputs!$B$24,AB6+PMT(AB6/12,Inputs!$B$20+1-A6-Inputs!$B$24,S6)+(S6*AB6/12),0))))</f>
        <v>0</v>
      </c>
      <c r="W6" s="3" t="e">
        <f t="shared" si="4"/>
        <v>#VALUE!</v>
      </c>
      <c r="X6" s="3" t="e">
        <f t="shared" si="5"/>
        <v>#VALUE!</v>
      </c>
      <c r="Y6" s="17">
        <f>VLOOKUP(A6,Curves!$B$20:'Curves'!$D$32,3)</f>
        <v>0.06</v>
      </c>
      <c r="Z6" s="27">
        <f t="shared" si="6"/>
        <v>0</v>
      </c>
      <c r="AA6" s="3">
        <f t="shared" si="7"/>
        <v>0</v>
      </c>
      <c r="AB6" s="3" t="str">
        <f t="shared" si="8"/>
        <v>Not Implemented Yet</v>
      </c>
      <c r="AC6" s="3" t="e">
        <f t="shared" ref="AC6:AC68" si="17">AB6*C6*(N6-P6)</f>
        <v>#VALUE!</v>
      </c>
      <c r="AD6" s="3" t="e">
        <f t="shared" ca="1" si="9"/>
        <v>#VALUE!</v>
      </c>
      <c r="AE6" s="17" t="e">
        <f ca="1">AD6/Inputs!$B$13</f>
        <v>#VALUE!</v>
      </c>
      <c r="AF6" s="27">
        <f t="shared" si="10"/>
        <v>0</v>
      </c>
      <c r="AH6" s="17">
        <f>AH5/(1+(Inputs!$B$19)*C5)</f>
        <v>1</v>
      </c>
      <c r="AI6" s="17" t="e">
        <f t="shared" ca="1" si="11"/>
        <v>#VALUE!</v>
      </c>
    </row>
    <row r="7" spans="1:84" ht="13">
      <c r="A7" s="3">
        <f t="shared" si="12"/>
        <v>3</v>
      </c>
      <c r="B7" s="28">
        <f t="shared" si="13"/>
        <v>59</v>
      </c>
      <c r="C7" s="3">
        <f t="shared" ref="C7:C69" si="18">C6</f>
        <v>8.3333333333333329E-2</v>
      </c>
      <c r="F7" s="3" t="e">
        <f t="shared" si="1"/>
        <v>#VALUE!</v>
      </c>
      <c r="G7" s="3" t="str">
        <f>IF(Inputs!$B$15="Fixed",G6, "Not Implemented Yet")</f>
        <v>Not Implemented Yet</v>
      </c>
      <c r="H7" s="3" t="str">
        <f>IF(Inputs!$B$15="Fixed", IF(K6&gt;H6, -PMT(G7*C7, 360/Inputs!$D$6, Inputs!$B$13), 0), "NOT AVALABLE RN")</f>
        <v>NOT AVALABLE RN</v>
      </c>
      <c r="I7" s="3" t="e">
        <f t="shared" si="14"/>
        <v>#VALUE!</v>
      </c>
      <c r="J7" s="3" t="e">
        <f t="shared" si="2"/>
        <v>#VALUE!</v>
      </c>
      <c r="K7" s="3" t="e">
        <f t="shared" si="15"/>
        <v>#VALUE!</v>
      </c>
      <c r="N7" s="27">
        <f t="shared" si="16"/>
        <v>0</v>
      </c>
      <c r="O7" s="17">
        <f>VLOOKUP(A7,Curves!$B$3:'Curves'!$D$15,3)/(VLOOKUP(A7,Curves!$B$3:'Curves'!$D$15,2)-(VLOOKUP(A7,Curves!$B$3:'Curves'!$D$15,1)-1))</f>
        <v>0</v>
      </c>
      <c r="P7" s="27">
        <f>MIN(N7,(O7*Inputs!$B$35)*$N$5)</f>
        <v>0</v>
      </c>
      <c r="Q7" s="3">
        <f ca="1">IF(ISERROR(Inputs!$B$32*OFFSET(P7,-Inputs!$B$32,0)),0,Inputs!$B$32*OFFSET(P7,-Inputs!$B$32,0))</f>
        <v>0</v>
      </c>
      <c r="R7" s="3">
        <f ca="1">IF(ISERROR((1-Inputs!$B$32)*OFFSET(P7,-Inputs!$B$33,0)),0,(1-Inputs!$B$32)*OFFSET(P7,-Inputs!$B$33,0))</f>
        <v>0</v>
      </c>
      <c r="S7" s="27">
        <f t="shared" si="3"/>
        <v>0</v>
      </c>
      <c r="T7" s="17" t="e">
        <f>S7/Inputs!$B$13</f>
        <v>#DIV/0!</v>
      </c>
      <c r="U7" s="17" t="e">
        <f t="shared" si="0"/>
        <v>#VALUE!</v>
      </c>
      <c r="V7" s="3">
        <f>IF(A7&lt;Inputs!$B$23-Inputs!$B$24,0,IF(A7&lt;Inputs!$B$22-Inputs!$B$24,S7*AB7/12,IF(ISERROR(-PMT(AB7/12,Inputs!$B$20+1-A7-Inputs!$B$24,S7)),0,-PMT(AB7/12,Inputs!$B$20+1-A7-Inputs!$B$24,S7)+IF(A7=Inputs!$B$21-Inputs!$B$24,AB7+PMT(AB7/12,Inputs!$B$20+1-A7-Inputs!$B$24,S7)+(S7*AB7/12),0))))</f>
        <v>0</v>
      </c>
      <c r="W7" s="3" t="e">
        <f t="shared" si="4"/>
        <v>#VALUE!</v>
      </c>
      <c r="X7" s="3" t="e">
        <f t="shared" si="5"/>
        <v>#VALUE!</v>
      </c>
      <c r="Y7" s="17">
        <f>VLOOKUP(A7,Curves!$B$20:'Curves'!$D$32,3)</f>
        <v>0.06</v>
      </c>
      <c r="Z7" s="27">
        <f t="shared" si="6"/>
        <v>0</v>
      </c>
      <c r="AA7" s="3">
        <f t="shared" si="7"/>
        <v>0</v>
      </c>
      <c r="AB7" s="3" t="str">
        <f t="shared" si="8"/>
        <v>Not Implemented Yet</v>
      </c>
      <c r="AC7" s="3" t="e">
        <f t="shared" si="17"/>
        <v>#VALUE!</v>
      </c>
      <c r="AD7" s="3" t="e">
        <f t="shared" ca="1" si="9"/>
        <v>#VALUE!</v>
      </c>
      <c r="AE7" s="17" t="e">
        <f ca="1">AD7/Inputs!$B$13</f>
        <v>#VALUE!</v>
      </c>
      <c r="AF7" s="27">
        <f t="shared" si="10"/>
        <v>0</v>
      </c>
      <c r="AH7" s="17">
        <f>AH6/(1+(Inputs!$B$19)*C6)</f>
        <v>1</v>
      </c>
      <c r="AI7" s="17" t="e">
        <f t="shared" ca="1" si="11"/>
        <v>#VALUE!</v>
      </c>
    </row>
    <row r="8" spans="1:84" ht="13">
      <c r="A8" s="3">
        <f t="shared" si="12"/>
        <v>4</v>
      </c>
      <c r="B8" s="28">
        <f t="shared" si="13"/>
        <v>88</v>
      </c>
      <c r="C8" s="3">
        <f t="shared" si="18"/>
        <v>8.3333333333333329E-2</v>
      </c>
      <c r="F8" s="3" t="e">
        <f t="shared" si="1"/>
        <v>#VALUE!</v>
      </c>
      <c r="G8" s="3" t="str">
        <f>IF(Inputs!$B$15="Fixed",G7, "Not Implemented Yet")</f>
        <v>Not Implemented Yet</v>
      </c>
      <c r="H8" s="3" t="str">
        <f>IF(Inputs!$B$15="Fixed", IF(K7&gt;H7, -PMT(G8*C8, 360/Inputs!$D$6, Inputs!$B$13), 0), "NOT AVALABLE RN")</f>
        <v>NOT AVALABLE RN</v>
      </c>
      <c r="I8" s="3" t="e">
        <f t="shared" si="14"/>
        <v>#VALUE!</v>
      </c>
      <c r="J8" s="3" t="e">
        <f t="shared" si="2"/>
        <v>#VALUE!</v>
      </c>
      <c r="K8" s="3" t="e">
        <f t="shared" si="15"/>
        <v>#VALUE!</v>
      </c>
      <c r="N8" s="27">
        <f t="shared" si="16"/>
        <v>0</v>
      </c>
      <c r="O8" s="17">
        <f>VLOOKUP(A8,Curves!$B$3:'Curves'!$D$15,3)/(VLOOKUP(A8,Curves!$B$3:'Curves'!$D$15,2)-(VLOOKUP(A8,Curves!$B$3:'Curves'!$D$15,1)-1))</f>
        <v>6.6666666666666671E-3</v>
      </c>
      <c r="P8" s="27">
        <f>MIN(N8,(O8*Inputs!$B$35)*$N$5)</f>
        <v>0</v>
      </c>
      <c r="Q8" s="3">
        <f ca="1">IF(ISERROR(Inputs!$B$32*OFFSET(P8,-Inputs!$B$32,0)),0,Inputs!$B$32*OFFSET(P8,-Inputs!$B$32,0))</f>
        <v>0</v>
      </c>
      <c r="R8" s="3">
        <f ca="1">IF(ISERROR((1-Inputs!$B$32)*OFFSET(P8,-Inputs!$B$33,0)),0,(1-Inputs!$B$32)*OFFSET(P8,-Inputs!$B$33,0))</f>
        <v>0</v>
      </c>
      <c r="S8" s="27">
        <f t="shared" si="3"/>
        <v>0</v>
      </c>
      <c r="T8" s="17" t="e">
        <f>S8/Inputs!$B$13</f>
        <v>#DIV/0!</v>
      </c>
      <c r="U8" s="17" t="e">
        <f t="shared" si="0"/>
        <v>#VALUE!</v>
      </c>
      <c r="V8" s="3">
        <f>IF(A8&lt;Inputs!$B$23-Inputs!$B$24,0,IF(A8&lt;Inputs!$B$22-Inputs!$B$24,S8*AB8/12,IF(ISERROR(-PMT(AB8/12,Inputs!$B$20+1-A8-Inputs!$B$24,S8)),0,-PMT(AB8/12,Inputs!$B$20+1-A8-Inputs!$B$24,S8)+IF(A8=Inputs!$B$21-Inputs!$B$24,AB8+PMT(AB8/12,Inputs!$B$20+1-A8-Inputs!$B$24,S8)+(S8*AB8/12),0))))</f>
        <v>0</v>
      </c>
      <c r="W8" s="3" t="e">
        <f t="shared" si="4"/>
        <v>#VALUE!</v>
      </c>
      <c r="X8" s="3" t="e">
        <f t="shared" si="5"/>
        <v>#VALUE!</v>
      </c>
      <c r="Y8" s="17">
        <f>VLOOKUP(A8,Curves!$B$20:'Curves'!$D$32,3)</f>
        <v>0.06</v>
      </c>
      <c r="Z8" s="27">
        <f t="shared" si="6"/>
        <v>0</v>
      </c>
      <c r="AA8" s="3">
        <f t="shared" si="7"/>
        <v>0</v>
      </c>
      <c r="AB8" s="3" t="str">
        <f t="shared" si="8"/>
        <v>Not Implemented Yet</v>
      </c>
      <c r="AC8" s="3" t="e">
        <f t="shared" si="17"/>
        <v>#VALUE!</v>
      </c>
      <c r="AD8" s="3" t="e">
        <f t="shared" ca="1" si="9"/>
        <v>#VALUE!</v>
      </c>
      <c r="AE8" s="17" t="e">
        <f ca="1">AD8/Inputs!$B$13</f>
        <v>#VALUE!</v>
      </c>
      <c r="AF8" s="27">
        <f t="shared" si="10"/>
        <v>0</v>
      </c>
      <c r="AH8" s="17">
        <f>AH7/(1+(Inputs!$B$19)*C7)</f>
        <v>1</v>
      </c>
      <c r="AI8" s="17" t="e">
        <f t="shared" ca="1" si="11"/>
        <v>#VALUE!</v>
      </c>
    </row>
    <row r="9" spans="1:84" ht="13">
      <c r="A9" s="3">
        <f t="shared" si="12"/>
        <v>5</v>
      </c>
      <c r="B9" s="28">
        <f t="shared" si="13"/>
        <v>119</v>
      </c>
      <c r="C9" s="3">
        <f t="shared" si="18"/>
        <v>8.3333333333333329E-2</v>
      </c>
      <c r="F9" s="3" t="e">
        <f t="shared" si="1"/>
        <v>#VALUE!</v>
      </c>
      <c r="G9" s="3" t="str">
        <f>IF(Inputs!$B$15="Fixed",G8, "Not Implemented Yet")</f>
        <v>Not Implemented Yet</v>
      </c>
      <c r="H9" s="3" t="str">
        <f>IF(Inputs!$B$15="Fixed", IF(K8&gt;H8, -PMT(G9*C9, 360/Inputs!$D$6, Inputs!$B$13), 0), "NOT AVALABLE RN")</f>
        <v>NOT AVALABLE RN</v>
      </c>
      <c r="I9" s="3" t="e">
        <f t="shared" si="14"/>
        <v>#VALUE!</v>
      </c>
      <c r="J9" s="3" t="e">
        <f t="shared" si="2"/>
        <v>#VALUE!</v>
      </c>
      <c r="K9" s="3" t="e">
        <f t="shared" si="15"/>
        <v>#VALUE!</v>
      </c>
      <c r="N9" s="27">
        <f t="shared" si="16"/>
        <v>0</v>
      </c>
      <c r="O9" s="17">
        <f>VLOOKUP(A9,Curves!$B$3:'Curves'!$D$15,3)/(VLOOKUP(A9,Curves!$B$3:'Curves'!$D$15,2)-(VLOOKUP(A9,Curves!$B$3:'Curves'!$D$15,1)-1))</f>
        <v>6.6666666666666671E-3</v>
      </c>
      <c r="P9" s="27">
        <f>MIN(N9,(O9*Inputs!$B$35)*$N$5)</f>
        <v>0</v>
      </c>
      <c r="Q9" s="3">
        <f ca="1">IF(ISERROR(Inputs!$B$32*OFFSET(P9,-Inputs!$B$32,0)),0,Inputs!$B$32*OFFSET(P9,-Inputs!$B$32,0))</f>
        <v>0</v>
      </c>
      <c r="R9" s="3">
        <f ca="1">IF(ISERROR((1-Inputs!$B$32)*OFFSET(P9,-Inputs!$B$33,0)),0,(1-Inputs!$B$32)*OFFSET(P9,-Inputs!$B$33,0))</f>
        <v>0</v>
      </c>
      <c r="S9" s="27">
        <f t="shared" si="3"/>
        <v>0</v>
      </c>
      <c r="T9" s="17" t="e">
        <f>S9/Inputs!$B$13</f>
        <v>#DIV/0!</v>
      </c>
      <c r="U9" s="17" t="e">
        <f t="shared" si="0"/>
        <v>#VALUE!</v>
      </c>
      <c r="V9" s="3">
        <f>IF(A9&lt;Inputs!$B$23-Inputs!$B$24,0,IF(A9&lt;Inputs!$B$22-Inputs!$B$24,S9*AB9/12,IF(ISERROR(-PMT(AB9/12,Inputs!$B$20+1-A9-Inputs!$B$24,S9)),0,-PMT(AB9/12,Inputs!$B$20+1-A9-Inputs!$B$24,S9)+IF(A9=Inputs!$B$21-Inputs!$B$24,AB9+PMT(AB9/12,Inputs!$B$20+1-A9-Inputs!$B$24,S9)+(S9*AB9/12),0))))</f>
        <v>0</v>
      </c>
      <c r="W9" s="3" t="e">
        <f t="shared" si="4"/>
        <v>#VALUE!</v>
      </c>
      <c r="X9" s="3" t="e">
        <f t="shared" si="5"/>
        <v>#VALUE!</v>
      </c>
      <c r="Y9" s="17">
        <f>VLOOKUP(A9,Curves!$B$20:'Curves'!$D$32,3)</f>
        <v>0.06</v>
      </c>
      <c r="Z9" s="27">
        <f t="shared" si="6"/>
        <v>0</v>
      </c>
      <c r="AA9" s="3">
        <f t="shared" si="7"/>
        <v>0</v>
      </c>
      <c r="AB9" s="3" t="str">
        <f t="shared" si="8"/>
        <v>Not Implemented Yet</v>
      </c>
      <c r="AC9" s="3" t="e">
        <f t="shared" si="17"/>
        <v>#VALUE!</v>
      </c>
      <c r="AD9" s="3" t="e">
        <f t="shared" ca="1" si="9"/>
        <v>#VALUE!</v>
      </c>
      <c r="AE9" s="17" t="e">
        <f ca="1">AD9/Inputs!$B$13</f>
        <v>#VALUE!</v>
      </c>
      <c r="AF9" s="27">
        <f t="shared" si="10"/>
        <v>0</v>
      </c>
      <c r="AH9" s="17">
        <f>AH8/(1+(Inputs!$B$19)*C8)</f>
        <v>1</v>
      </c>
      <c r="AI9" s="17" t="e">
        <f t="shared" ca="1" si="11"/>
        <v>#VALUE!</v>
      </c>
    </row>
    <row r="10" spans="1:84" ht="13">
      <c r="A10" s="3">
        <f t="shared" si="12"/>
        <v>6</v>
      </c>
      <c r="B10" s="28">
        <f t="shared" si="13"/>
        <v>149</v>
      </c>
      <c r="C10" s="3">
        <f t="shared" si="18"/>
        <v>8.3333333333333329E-2</v>
      </c>
      <c r="F10" s="3" t="e">
        <f t="shared" si="1"/>
        <v>#VALUE!</v>
      </c>
      <c r="G10" s="3" t="str">
        <f>IF(Inputs!$B$15="Fixed",G9, "Not Implemented Yet")</f>
        <v>Not Implemented Yet</v>
      </c>
      <c r="H10" s="3" t="str">
        <f>IF(Inputs!$B$15="Fixed", IF(K9&gt;H9, -PMT(G10*C10, 360/Inputs!$D$6, Inputs!$B$13), 0), "NOT AVALABLE RN")</f>
        <v>NOT AVALABLE RN</v>
      </c>
      <c r="I10" s="3" t="e">
        <f t="shared" si="14"/>
        <v>#VALUE!</v>
      </c>
      <c r="J10" s="3" t="e">
        <f t="shared" si="2"/>
        <v>#VALUE!</v>
      </c>
      <c r="K10" s="3" t="e">
        <f t="shared" si="15"/>
        <v>#VALUE!</v>
      </c>
      <c r="N10" s="27">
        <f t="shared" si="16"/>
        <v>0</v>
      </c>
      <c r="O10" s="17">
        <f>VLOOKUP(A10,Curves!$B$3:'Curves'!$D$15,3)/(VLOOKUP(A10,Curves!$B$3:'Curves'!$D$15,2)-(VLOOKUP(A10,Curves!$B$3:'Curves'!$D$15,1)-1))</f>
        <v>6.6666666666666671E-3</v>
      </c>
      <c r="P10" s="27">
        <f>MIN(N10,(O10*Inputs!$B$35)*$N$5)</f>
        <v>0</v>
      </c>
      <c r="Q10" s="3">
        <f ca="1">IF(ISERROR(Inputs!$B$32*OFFSET(P10,-Inputs!$B$32,0)),0,Inputs!$B$32*OFFSET(P10,-Inputs!$B$32,0))</f>
        <v>0</v>
      </c>
      <c r="R10" s="3">
        <f ca="1">IF(ISERROR((1-Inputs!$B$32)*OFFSET(P10,-Inputs!$B$33,0)),0,(1-Inputs!$B$32)*OFFSET(P10,-Inputs!$B$33,0))</f>
        <v>0</v>
      </c>
      <c r="S10" s="27">
        <f t="shared" si="3"/>
        <v>0</v>
      </c>
      <c r="T10" s="17" t="e">
        <f>S10/Inputs!$B$13</f>
        <v>#DIV/0!</v>
      </c>
      <c r="U10" s="17" t="e">
        <f t="shared" si="0"/>
        <v>#VALUE!</v>
      </c>
      <c r="V10" s="3">
        <f>IF(A10&lt;Inputs!$B$23-Inputs!$B$24,0,IF(A10&lt;Inputs!$B$22-Inputs!$B$24,S10*AB10/12,IF(ISERROR(-PMT(AB10/12,Inputs!$B$20+1-A10-Inputs!$B$24,S10)),0,-PMT(AB10/12,Inputs!$B$20+1-A10-Inputs!$B$24,S10)+IF(A10=Inputs!$B$21-Inputs!$B$24,AB10+PMT(AB10/12,Inputs!$B$20+1-A10-Inputs!$B$24,S10)+(S10*AB10/12),0))))</f>
        <v>0</v>
      </c>
      <c r="W10" s="3" t="e">
        <f t="shared" si="4"/>
        <v>#VALUE!</v>
      </c>
      <c r="X10" s="3" t="e">
        <f t="shared" si="5"/>
        <v>#VALUE!</v>
      </c>
      <c r="Y10" s="17">
        <f>VLOOKUP(A10,Curves!$B$20:'Curves'!$D$32,3)</f>
        <v>0.06</v>
      </c>
      <c r="Z10" s="27">
        <f t="shared" si="6"/>
        <v>0</v>
      </c>
      <c r="AA10" s="3">
        <f t="shared" si="7"/>
        <v>0</v>
      </c>
      <c r="AB10" s="3" t="str">
        <f t="shared" si="8"/>
        <v>Not Implemented Yet</v>
      </c>
      <c r="AC10" s="3" t="e">
        <f t="shared" si="17"/>
        <v>#VALUE!</v>
      </c>
      <c r="AD10" s="3" t="e">
        <f t="shared" ca="1" si="9"/>
        <v>#VALUE!</v>
      </c>
      <c r="AE10" s="17" t="e">
        <f ca="1">AD10/Inputs!$B$13</f>
        <v>#VALUE!</v>
      </c>
      <c r="AF10" s="27">
        <f t="shared" si="10"/>
        <v>0</v>
      </c>
      <c r="AH10" s="17">
        <f>AH9/(1+(Inputs!$B$19)*C9)</f>
        <v>1</v>
      </c>
      <c r="AI10" s="17" t="e">
        <f t="shared" ca="1" si="11"/>
        <v>#VALUE!</v>
      </c>
    </row>
    <row r="11" spans="1:84" ht="13">
      <c r="A11" s="3">
        <f t="shared" si="12"/>
        <v>7</v>
      </c>
      <c r="B11" s="28">
        <f t="shared" si="13"/>
        <v>180</v>
      </c>
      <c r="C11" s="3">
        <f t="shared" si="18"/>
        <v>8.3333333333333329E-2</v>
      </c>
      <c r="F11" s="3" t="e">
        <f t="shared" si="1"/>
        <v>#VALUE!</v>
      </c>
      <c r="G11" s="3" t="str">
        <f>IF(Inputs!$B$15="Fixed",G10, "Not Implemented Yet")</f>
        <v>Not Implemented Yet</v>
      </c>
      <c r="H11" s="3" t="str">
        <f>IF(Inputs!$B$15="Fixed", IF(K10&gt;H10, -PMT(G11*C11, 360/Inputs!$D$6, Inputs!$B$13), 0), "NOT AVALABLE RN")</f>
        <v>NOT AVALABLE RN</v>
      </c>
      <c r="I11" s="3" t="e">
        <f t="shared" si="14"/>
        <v>#VALUE!</v>
      </c>
      <c r="J11" s="3" t="e">
        <f t="shared" si="2"/>
        <v>#VALUE!</v>
      </c>
      <c r="K11" s="3" t="e">
        <f t="shared" si="15"/>
        <v>#VALUE!</v>
      </c>
      <c r="N11" s="27">
        <f t="shared" si="16"/>
        <v>0</v>
      </c>
      <c r="O11" s="17">
        <f>VLOOKUP(A11,Curves!$B$3:'Curves'!$D$15,3)/(VLOOKUP(A11,Curves!$B$3:'Curves'!$D$15,2)-(VLOOKUP(A11,Curves!$B$3:'Curves'!$D$15,1)-1))</f>
        <v>1.2499999999999999E-2</v>
      </c>
      <c r="P11" s="27">
        <f>MIN(N11,(O11*Inputs!$B$35)*$N$5)</f>
        <v>0</v>
      </c>
      <c r="Q11" s="3">
        <f ca="1">IF(ISERROR(Inputs!$B$32*OFFSET(P11,-Inputs!$B$32,0)),0,Inputs!$B$32*OFFSET(P11,-Inputs!$B$32,0))</f>
        <v>0</v>
      </c>
      <c r="R11" s="3">
        <f ca="1">IF(ISERROR((1-Inputs!$B$32)*OFFSET(P11,-Inputs!$B$33,0)),0,(1-Inputs!$B$32)*OFFSET(P11,-Inputs!$B$33,0))</f>
        <v>0</v>
      </c>
      <c r="S11" s="27">
        <f t="shared" si="3"/>
        <v>0</v>
      </c>
      <c r="T11" s="17" t="e">
        <f>S11/Inputs!$B$13</f>
        <v>#DIV/0!</v>
      </c>
      <c r="U11" s="17" t="e">
        <f t="shared" si="0"/>
        <v>#VALUE!</v>
      </c>
      <c r="V11" s="3">
        <f>IF(A11&lt;Inputs!$B$23-Inputs!$B$24,0,IF(A11&lt;Inputs!$B$22-Inputs!$B$24,S11*AB11/12,IF(ISERROR(-PMT(AB11/12,Inputs!$B$20+1-A11-Inputs!$B$24,S11)),0,-PMT(AB11/12,Inputs!$B$20+1-A11-Inputs!$B$24,S11)+IF(A11=Inputs!$B$21-Inputs!$B$24,AB11+PMT(AB11/12,Inputs!$B$20+1-A11-Inputs!$B$24,S11)+(S11*AB11/12),0))))</f>
        <v>0</v>
      </c>
      <c r="W11" s="3" t="e">
        <f t="shared" si="4"/>
        <v>#VALUE!</v>
      </c>
      <c r="X11" s="3" t="e">
        <f t="shared" si="5"/>
        <v>#VALUE!</v>
      </c>
      <c r="Y11" s="17">
        <f>VLOOKUP(A11,Curves!$B$20:'Curves'!$D$32,3)</f>
        <v>0.06</v>
      </c>
      <c r="Z11" s="27">
        <f t="shared" si="6"/>
        <v>0</v>
      </c>
      <c r="AA11" s="3">
        <f t="shared" si="7"/>
        <v>0</v>
      </c>
      <c r="AB11" s="3" t="str">
        <f t="shared" si="8"/>
        <v>Not Implemented Yet</v>
      </c>
      <c r="AC11" s="3" t="e">
        <f t="shared" si="17"/>
        <v>#VALUE!</v>
      </c>
      <c r="AD11" s="3" t="e">
        <f t="shared" ca="1" si="9"/>
        <v>#VALUE!</v>
      </c>
      <c r="AE11" s="17" t="e">
        <f ca="1">AD11/Inputs!$B$13</f>
        <v>#VALUE!</v>
      </c>
      <c r="AF11" s="27">
        <f t="shared" si="10"/>
        <v>0</v>
      </c>
      <c r="AH11" s="17">
        <f>AH10/(1+(Inputs!$B$19)*C10)</f>
        <v>1</v>
      </c>
      <c r="AI11" s="17" t="e">
        <f t="shared" ca="1" si="11"/>
        <v>#VALUE!</v>
      </c>
    </row>
    <row r="12" spans="1:84" ht="13">
      <c r="A12" s="3">
        <f t="shared" si="12"/>
        <v>8</v>
      </c>
      <c r="B12" s="28">
        <f t="shared" si="13"/>
        <v>210</v>
      </c>
      <c r="C12" s="3">
        <f t="shared" si="18"/>
        <v>8.3333333333333329E-2</v>
      </c>
      <c r="F12" s="3" t="e">
        <f t="shared" si="1"/>
        <v>#VALUE!</v>
      </c>
      <c r="G12" s="3" t="str">
        <f>IF(Inputs!$B$15="Fixed",G11, "Not Implemented Yet")</f>
        <v>Not Implemented Yet</v>
      </c>
      <c r="H12" s="3" t="str">
        <f>IF(Inputs!$B$15="Fixed", IF(K11&gt;H11, -PMT(G12*C12, 360/Inputs!$D$6, Inputs!$B$13), 0), "NOT AVALABLE RN")</f>
        <v>NOT AVALABLE RN</v>
      </c>
      <c r="I12" s="3" t="e">
        <f t="shared" si="14"/>
        <v>#VALUE!</v>
      </c>
      <c r="J12" s="3" t="e">
        <f t="shared" si="2"/>
        <v>#VALUE!</v>
      </c>
      <c r="K12" s="3" t="e">
        <f t="shared" si="15"/>
        <v>#VALUE!</v>
      </c>
      <c r="N12" s="27">
        <f t="shared" si="16"/>
        <v>0</v>
      </c>
      <c r="O12" s="17">
        <f>VLOOKUP(A12,Curves!$B$3:'Curves'!$D$15,3)/(VLOOKUP(A12,Curves!$B$3:'Curves'!$D$15,2)-(VLOOKUP(A12,Curves!$B$3:'Curves'!$D$15,1)-1))</f>
        <v>1.2499999999999999E-2</v>
      </c>
      <c r="P12" s="27">
        <f>MIN(N12,(O12*Inputs!$B$35)*$N$5)</f>
        <v>0</v>
      </c>
      <c r="Q12" s="3">
        <f ca="1">IF(ISERROR(Inputs!$B$32*OFFSET(P12,-Inputs!$B$32,0)),0,Inputs!$B$32*OFFSET(P12,-Inputs!$B$32,0))</f>
        <v>0</v>
      </c>
      <c r="R12" s="3">
        <f ca="1">IF(ISERROR((1-Inputs!$B$32)*OFFSET(P12,-Inputs!$B$33,0)),0,(1-Inputs!$B$32)*OFFSET(P12,-Inputs!$B$33,0))</f>
        <v>0</v>
      </c>
      <c r="S12" s="27">
        <f t="shared" si="3"/>
        <v>0</v>
      </c>
      <c r="T12" s="17" t="e">
        <f>S12/Inputs!$B$13</f>
        <v>#DIV/0!</v>
      </c>
      <c r="U12" s="17" t="e">
        <f t="shared" si="0"/>
        <v>#VALUE!</v>
      </c>
      <c r="V12" s="3">
        <f>IF(A12&lt;Inputs!$B$23-Inputs!$B$24,0,IF(A12&lt;Inputs!$B$22-Inputs!$B$24,S12*AB12/12,IF(ISERROR(-PMT(AB12/12,Inputs!$B$20+1-A12-Inputs!$B$24,S12)),0,-PMT(AB12/12,Inputs!$B$20+1-A12-Inputs!$B$24,S12)+IF(A12=Inputs!$B$21-Inputs!$B$24,AB12+PMT(AB12/12,Inputs!$B$20+1-A12-Inputs!$B$24,S12)+(S12*AB12/12),0))))</f>
        <v>0</v>
      </c>
      <c r="W12" s="3" t="e">
        <f t="shared" si="4"/>
        <v>#VALUE!</v>
      </c>
      <c r="X12" s="3" t="e">
        <f t="shared" si="5"/>
        <v>#VALUE!</v>
      </c>
      <c r="Y12" s="17">
        <f>VLOOKUP(A12,Curves!$B$20:'Curves'!$D$32,3)</f>
        <v>0.06</v>
      </c>
      <c r="Z12" s="27">
        <f t="shared" si="6"/>
        <v>0</v>
      </c>
      <c r="AA12" s="3">
        <f t="shared" si="7"/>
        <v>0</v>
      </c>
      <c r="AB12" s="3" t="str">
        <f t="shared" si="8"/>
        <v>Not Implemented Yet</v>
      </c>
      <c r="AC12" s="3" t="e">
        <f t="shared" si="17"/>
        <v>#VALUE!</v>
      </c>
      <c r="AD12" s="3" t="e">
        <f t="shared" ca="1" si="9"/>
        <v>#VALUE!</v>
      </c>
      <c r="AE12" s="17" t="e">
        <f ca="1">AD12/Inputs!$B$13</f>
        <v>#VALUE!</v>
      </c>
      <c r="AF12" s="27">
        <f t="shared" si="10"/>
        <v>0</v>
      </c>
      <c r="AH12" s="17">
        <f>AH11/(1+(Inputs!$B$19)*C11)</f>
        <v>1</v>
      </c>
      <c r="AI12" s="17" t="e">
        <f t="shared" ca="1" si="11"/>
        <v>#VALUE!</v>
      </c>
    </row>
    <row r="13" spans="1:84" ht="13">
      <c r="A13" s="3">
        <f t="shared" si="12"/>
        <v>9</v>
      </c>
      <c r="B13" s="28">
        <f t="shared" si="13"/>
        <v>241</v>
      </c>
      <c r="C13" s="3">
        <f t="shared" si="18"/>
        <v>8.3333333333333329E-2</v>
      </c>
      <c r="F13" s="3" t="e">
        <f t="shared" si="1"/>
        <v>#VALUE!</v>
      </c>
      <c r="G13" s="3" t="str">
        <f>IF(Inputs!$B$15="Fixed",G12, "Not Implemented Yet")</f>
        <v>Not Implemented Yet</v>
      </c>
      <c r="H13" s="3" t="str">
        <f>IF(Inputs!$B$15="Fixed", IF(K12&gt;H12, -PMT(G13*C13, 360/Inputs!$D$6, Inputs!$B$13), 0), "NOT AVALABLE RN")</f>
        <v>NOT AVALABLE RN</v>
      </c>
      <c r="I13" s="3" t="e">
        <f t="shared" si="14"/>
        <v>#VALUE!</v>
      </c>
      <c r="J13" s="3" t="e">
        <f t="shared" si="2"/>
        <v>#VALUE!</v>
      </c>
      <c r="K13" s="3" t="e">
        <f t="shared" si="15"/>
        <v>#VALUE!</v>
      </c>
      <c r="N13" s="27">
        <f t="shared" si="16"/>
        <v>0</v>
      </c>
      <c r="O13" s="17">
        <f>VLOOKUP(A13,Curves!$B$3:'Curves'!$D$15,3)/(VLOOKUP(A13,Curves!$B$3:'Curves'!$D$15,2)-(VLOOKUP(A13,Curves!$B$3:'Curves'!$D$15,1)-1))</f>
        <v>1.2499999999999999E-2</v>
      </c>
      <c r="P13" s="27">
        <f>MIN(N13,(O13*Inputs!$B$35)*$N$5)</f>
        <v>0</v>
      </c>
      <c r="Q13" s="3">
        <f ca="1">IF(ISERROR(Inputs!$B$32*OFFSET(P13,-Inputs!$B$32,0)),0,Inputs!$B$32*OFFSET(P13,-Inputs!$B$32,0))</f>
        <v>0</v>
      </c>
      <c r="R13" s="3">
        <f ca="1">IF(ISERROR((1-Inputs!$B$32)*OFFSET(P13,-Inputs!$B$33,0)),0,(1-Inputs!$B$32)*OFFSET(P13,-Inputs!$B$33,0))</f>
        <v>0</v>
      </c>
      <c r="S13" s="27">
        <f t="shared" si="3"/>
        <v>0</v>
      </c>
      <c r="T13" s="17" t="e">
        <f>S13/Inputs!$B$13</f>
        <v>#DIV/0!</v>
      </c>
      <c r="U13" s="17" t="e">
        <f t="shared" si="0"/>
        <v>#VALUE!</v>
      </c>
      <c r="V13" s="3">
        <f>IF(A13&lt;Inputs!$B$23-Inputs!$B$24,0,IF(A13&lt;Inputs!$B$22-Inputs!$B$24,S13*AB13/12,IF(ISERROR(-PMT(AB13/12,Inputs!$B$20+1-A13-Inputs!$B$24,S13)),0,-PMT(AB13/12,Inputs!$B$20+1-A13-Inputs!$B$24,S13)+IF(A13=Inputs!$B$21-Inputs!$B$24,AB13+PMT(AB13/12,Inputs!$B$20+1-A13-Inputs!$B$24,S13)+(S13*AB13/12),0))))</f>
        <v>0</v>
      </c>
      <c r="W13" s="3" t="e">
        <f t="shared" si="4"/>
        <v>#VALUE!</v>
      </c>
      <c r="X13" s="3" t="e">
        <f t="shared" si="5"/>
        <v>#VALUE!</v>
      </c>
      <c r="Y13" s="17">
        <f>VLOOKUP(A13,Curves!$B$20:'Curves'!$D$32,3)</f>
        <v>0.06</v>
      </c>
      <c r="Z13" s="27">
        <f t="shared" si="6"/>
        <v>0</v>
      </c>
      <c r="AA13" s="3">
        <f t="shared" si="7"/>
        <v>0</v>
      </c>
      <c r="AB13" s="3" t="str">
        <f t="shared" si="8"/>
        <v>Not Implemented Yet</v>
      </c>
      <c r="AC13" s="3" t="e">
        <f t="shared" si="17"/>
        <v>#VALUE!</v>
      </c>
      <c r="AD13" s="3" t="e">
        <f t="shared" ca="1" si="9"/>
        <v>#VALUE!</v>
      </c>
      <c r="AE13" s="17" t="e">
        <f ca="1">AD13/Inputs!$B$13</f>
        <v>#VALUE!</v>
      </c>
      <c r="AF13" s="27">
        <f t="shared" si="10"/>
        <v>0</v>
      </c>
      <c r="AH13" s="17">
        <f>AH12/(1+(Inputs!$B$19)*C12)</f>
        <v>1</v>
      </c>
      <c r="AI13" s="17" t="e">
        <f t="shared" ca="1" si="11"/>
        <v>#VALUE!</v>
      </c>
    </row>
    <row r="14" spans="1:84" ht="13">
      <c r="A14" s="3">
        <f t="shared" si="12"/>
        <v>10</v>
      </c>
      <c r="B14" s="28">
        <f t="shared" si="13"/>
        <v>272</v>
      </c>
      <c r="C14" s="3">
        <f t="shared" si="18"/>
        <v>8.3333333333333329E-2</v>
      </c>
      <c r="F14" s="3" t="e">
        <f t="shared" si="1"/>
        <v>#VALUE!</v>
      </c>
      <c r="G14" s="3" t="str">
        <f>IF(Inputs!$B$15="Fixed",G13, "Not Implemented Yet")</f>
        <v>Not Implemented Yet</v>
      </c>
      <c r="H14" s="3" t="str">
        <f>IF(Inputs!$B$15="Fixed", IF(K13&gt;H13, -PMT(G14*C14, 360/Inputs!$D$6, Inputs!$B$13), 0), "NOT AVALABLE RN")</f>
        <v>NOT AVALABLE RN</v>
      </c>
      <c r="I14" s="3" t="e">
        <f t="shared" si="14"/>
        <v>#VALUE!</v>
      </c>
      <c r="J14" s="3" t="e">
        <f t="shared" si="2"/>
        <v>#VALUE!</v>
      </c>
      <c r="K14" s="3" t="e">
        <f t="shared" si="15"/>
        <v>#VALUE!</v>
      </c>
      <c r="N14" s="27">
        <f t="shared" si="16"/>
        <v>0</v>
      </c>
      <c r="O14" s="17">
        <f>VLOOKUP(A14,Curves!$B$3:'Curves'!$D$15,3)/(VLOOKUP(A14,Curves!$B$3:'Curves'!$D$15,2)-(VLOOKUP(A14,Curves!$B$3:'Curves'!$D$15,1)-1))</f>
        <v>1.2499999999999999E-2</v>
      </c>
      <c r="P14" s="27">
        <f>MIN(N14,(O14*Inputs!$B$35)*$N$5)</f>
        <v>0</v>
      </c>
      <c r="Q14" s="3">
        <f ca="1">IF(ISERROR(Inputs!$B$32*OFFSET(P14,-Inputs!$B$32,0)),0,Inputs!$B$32*OFFSET(P14,-Inputs!$B$32,0))</f>
        <v>0</v>
      </c>
      <c r="R14" s="3">
        <f ca="1">IF(ISERROR((1-Inputs!$B$32)*OFFSET(P14,-Inputs!$B$33,0)),0,(1-Inputs!$B$32)*OFFSET(P14,-Inputs!$B$33,0))</f>
        <v>0</v>
      </c>
      <c r="S14" s="27">
        <f t="shared" si="3"/>
        <v>0</v>
      </c>
      <c r="T14" s="17" t="e">
        <f>S14/Inputs!$B$13</f>
        <v>#DIV/0!</v>
      </c>
      <c r="U14" s="17" t="e">
        <f t="shared" si="0"/>
        <v>#VALUE!</v>
      </c>
      <c r="V14" s="3">
        <f>IF(A14&lt;Inputs!$B$23-Inputs!$B$24,0,IF(A14&lt;Inputs!$B$22-Inputs!$B$24,S14*AB14/12,IF(ISERROR(-PMT(AB14/12,Inputs!$B$20+1-A14-Inputs!$B$24,S14)),0,-PMT(AB14/12,Inputs!$B$20+1-A14-Inputs!$B$24,S14)+IF(A14=Inputs!$B$21-Inputs!$B$24,AB14+PMT(AB14/12,Inputs!$B$20+1-A14-Inputs!$B$24,S14)+(S14*AB14/12),0))))</f>
        <v>0</v>
      </c>
      <c r="W14" s="3" t="e">
        <f t="shared" si="4"/>
        <v>#VALUE!</v>
      </c>
      <c r="X14" s="3" t="e">
        <f t="shared" si="5"/>
        <v>#VALUE!</v>
      </c>
      <c r="Y14" s="17">
        <f>VLOOKUP(A14,Curves!$B$20:'Curves'!$D$32,3)</f>
        <v>0.06</v>
      </c>
      <c r="Z14" s="27">
        <f t="shared" si="6"/>
        <v>0</v>
      </c>
      <c r="AA14" s="3">
        <f t="shared" si="7"/>
        <v>0</v>
      </c>
      <c r="AB14" s="3" t="str">
        <f t="shared" si="8"/>
        <v>Not Implemented Yet</v>
      </c>
      <c r="AC14" s="3" t="e">
        <f t="shared" si="17"/>
        <v>#VALUE!</v>
      </c>
      <c r="AD14" s="3" t="e">
        <f t="shared" ca="1" si="9"/>
        <v>#VALUE!</v>
      </c>
      <c r="AE14" s="17" t="e">
        <f ca="1">AD14/Inputs!$B$13</f>
        <v>#VALUE!</v>
      </c>
      <c r="AF14" s="27">
        <f t="shared" si="10"/>
        <v>0</v>
      </c>
      <c r="AH14" s="17">
        <f>AH13/(1+(Inputs!$B$19)*C13)</f>
        <v>1</v>
      </c>
      <c r="AI14" s="17" t="e">
        <f t="shared" ca="1" si="11"/>
        <v>#VALUE!</v>
      </c>
    </row>
    <row r="15" spans="1:84" ht="13">
      <c r="A15" s="3">
        <f t="shared" si="12"/>
        <v>11</v>
      </c>
      <c r="B15" s="28">
        <f t="shared" si="13"/>
        <v>302</v>
      </c>
      <c r="C15" s="3">
        <f t="shared" si="18"/>
        <v>8.3333333333333329E-2</v>
      </c>
      <c r="F15" s="3" t="e">
        <f t="shared" si="1"/>
        <v>#VALUE!</v>
      </c>
      <c r="G15" s="3" t="str">
        <f>IF(Inputs!$B$15="Fixed",G14, "Not Implemented Yet")</f>
        <v>Not Implemented Yet</v>
      </c>
      <c r="H15" s="3" t="str">
        <f>IF(Inputs!$B$15="Fixed", IF(K14&gt;H14, -PMT(G15*C15, 360/Inputs!$D$6, Inputs!$B$13), 0), "NOT AVALABLE RN")</f>
        <v>NOT AVALABLE RN</v>
      </c>
      <c r="I15" s="3" t="e">
        <f t="shared" si="14"/>
        <v>#VALUE!</v>
      </c>
      <c r="J15" s="3" t="e">
        <f t="shared" si="2"/>
        <v>#VALUE!</v>
      </c>
      <c r="K15" s="3" t="e">
        <f t="shared" si="15"/>
        <v>#VALUE!</v>
      </c>
      <c r="N15" s="27">
        <f t="shared" si="16"/>
        <v>0</v>
      </c>
      <c r="O15" s="17">
        <f>VLOOKUP(A15,Curves!$B$3:'Curves'!$D$15,3)/(VLOOKUP(A15,Curves!$B$3:'Curves'!$D$15,2)-(VLOOKUP(A15,Curves!$B$3:'Curves'!$D$15,1)-1))</f>
        <v>1.2499999999999999E-2</v>
      </c>
      <c r="P15" s="27">
        <f>MIN(N15,(O15*Inputs!$B$35)*$N$5)</f>
        <v>0</v>
      </c>
      <c r="Q15" s="3">
        <f ca="1">IF(ISERROR(Inputs!$B$32*OFFSET(P15,-Inputs!$B$32,0)),0,Inputs!$B$32*OFFSET(P15,-Inputs!$B$32,0))</f>
        <v>0</v>
      </c>
      <c r="R15" s="3">
        <f ca="1">IF(ISERROR((1-Inputs!$B$32)*OFFSET(P15,-Inputs!$B$33,0)),0,(1-Inputs!$B$32)*OFFSET(P15,-Inputs!$B$33,0))</f>
        <v>0</v>
      </c>
      <c r="S15" s="27">
        <f t="shared" si="3"/>
        <v>0</v>
      </c>
      <c r="T15" s="17" t="e">
        <f>S15/Inputs!$B$13</f>
        <v>#DIV/0!</v>
      </c>
      <c r="U15" s="17" t="e">
        <f t="shared" si="0"/>
        <v>#VALUE!</v>
      </c>
      <c r="V15" s="3">
        <f>IF(A15&lt;Inputs!$B$23-Inputs!$B$24,0,IF(A15&lt;Inputs!$B$22-Inputs!$B$24,S15*AB15/12,IF(ISERROR(-PMT(AB15/12,Inputs!$B$20+1-A15-Inputs!$B$24,S15)),0,-PMT(AB15/12,Inputs!$B$20+1-A15-Inputs!$B$24,S15)+IF(A15=Inputs!$B$21-Inputs!$B$24,AB15+PMT(AB15/12,Inputs!$B$20+1-A15-Inputs!$B$24,S15)+(S15*AB15/12),0))))</f>
        <v>0</v>
      </c>
      <c r="W15" s="3" t="e">
        <f t="shared" si="4"/>
        <v>#VALUE!</v>
      </c>
      <c r="X15" s="3" t="e">
        <f t="shared" si="5"/>
        <v>#VALUE!</v>
      </c>
      <c r="Y15" s="17">
        <f>VLOOKUP(A15,Curves!$B$20:'Curves'!$D$32,3)</f>
        <v>0.06</v>
      </c>
      <c r="Z15" s="27">
        <f t="shared" si="6"/>
        <v>0</v>
      </c>
      <c r="AA15" s="3">
        <f t="shared" si="7"/>
        <v>0</v>
      </c>
      <c r="AB15" s="3" t="str">
        <f t="shared" si="8"/>
        <v>Not Implemented Yet</v>
      </c>
      <c r="AC15" s="3" t="e">
        <f t="shared" si="17"/>
        <v>#VALUE!</v>
      </c>
      <c r="AD15" s="3" t="e">
        <f t="shared" ca="1" si="9"/>
        <v>#VALUE!</v>
      </c>
      <c r="AE15" s="17" t="e">
        <f ca="1">AD15/Inputs!$B$13</f>
        <v>#VALUE!</v>
      </c>
      <c r="AF15" s="27">
        <f t="shared" si="10"/>
        <v>0</v>
      </c>
      <c r="AH15" s="17">
        <f>AH14/(1+(Inputs!$B$19)*C14)</f>
        <v>1</v>
      </c>
      <c r="AI15" s="17" t="e">
        <f t="shared" ca="1" si="11"/>
        <v>#VALUE!</v>
      </c>
    </row>
    <row r="16" spans="1:84" ht="13">
      <c r="A16" s="3">
        <f t="shared" si="12"/>
        <v>12</v>
      </c>
      <c r="B16" s="28">
        <f t="shared" si="13"/>
        <v>333</v>
      </c>
      <c r="C16" s="3">
        <f t="shared" si="18"/>
        <v>8.3333333333333329E-2</v>
      </c>
      <c r="F16" s="3" t="e">
        <f t="shared" si="1"/>
        <v>#VALUE!</v>
      </c>
      <c r="G16" s="3" t="str">
        <f>IF(Inputs!$B$15="Fixed",G15, "Not Implemented Yet")</f>
        <v>Not Implemented Yet</v>
      </c>
      <c r="H16" s="3" t="str">
        <f>IF(Inputs!$B$15="Fixed", IF(K15&gt;H15, -PMT(G16*C16, 360/Inputs!$D$6, Inputs!$B$13), 0), "NOT AVALABLE RN")</f>
        <v>NOT AVALABLE RN</v>
      </c>
      <c r="I16" s="3" t="e">
        <f t="shared" si="14"/>
        <v>#VALUE!</v>
      </c>
      <c r="J16" s="3" t="e">
        <f t="shared" si="2"/>
        <v>#VALUE!</v>
      </c>
      <c r="K16" s="3" t="e">
        <f t="shared" si="15"/>
        <v>#VALUE!</v>
      </c>
      <c r="N16" s="27">
        <f t="shared" si="16"/>
        <v>0</v>
      </c>
      <c r="O16" s="17">
        <f>VLOOKUP(A16,Curves!$B$3:'Curves'!$D$15,3)/(VLOOKUP(A16,Curves!$B$3:'Curves'!$D$15,2)-(VLOOKUP(A16,Curves!$B$3:'Curves'!$D$15,1)-1))</f>
        <v>1.2499999999999999E-2</v>
      </c>
      <c r="P16" s="27">
        <f>MIN(N16,(O16*Inputs!$B$35)*$N$5)</f>
        <v>0</v>
      </c>
      <c r="Q16" s="3">
        <f ca="1">IF(ISERROR(Inputs!$B$32*OFFSET(P16,-Inputs!$B$32,0)),0,Inputs!$B$32*OFFSET(P16,-Inputs!$B$32,0))</f>
        <v>0</v>
      </c>
      <c r="R16" s="3">
        <f ca="1">IF(ISERROR((1-Inputs!$B$32)*OFFSET(P16,-Inputs!$B$33,0)),0,(1-Inputs!$B$32)*OFFSET(P16,-Inputs!$B$33,0))</f>
        <v>0</v>
      </c>
      <c r="S16" s="27">
        <f t="shared" si="3"/>
        <v>0</v>
      </c>
      <c r="T16" s="17" t="e">
        <f>S16/Inputs!$B$13</f>
        <v>#DIV/0!</v>
      </c>
      <c r="U16" s="17" t="e">
        <f t="shared" si="0"/>
        <v>#VALUE!</v>
      </c>
      <c r="V16" s="3">
        <f>IF(A16&lt;Inputs!$B$23-Inputs!$B$24,0,IF(A16&lt;Inputs!$B$22-Inputs!$B$24,S16*AB16/12,IF(ISERROR(-PMT(AB16/12,Inputs!$B$20+1-A16-Inputs!$B$24,S16)),0,-PMT(AB16/12,Inputs!$B$20+1-A16-Inputs!$B$24,S16)+IF(A16=Inputs!$B$21-Inputs!$B$24,AB16+PMT(AB16/12,Inputs!$B$20+1-A16-Inputs!$B$24,S16)+(S16*AB16/12),0))))</f>
        <v>0</v>
      </c>
      <c r="W16" s="3" t="e">
        <f t="shared" si="4"/>
        <v>#VALUE!</v>
      </c>
      <c r="X16" s="3" t="e">
        <f t="shared" si="5"/>
        <v>#VALUE!</v>
      </c>
      <c r="Y16" s="17">
        <f>VLOOKUP(A16,Curves!$B$20:'Curves'!$D$32,3)</f>
        <v>0.06</v>
      </c>
      <c r="Z16" s="27">
        <f t="shared" si="6"/>
        <v>0</v>
      </c>
      <c r="AA16" s="3">
        <f t="shared" si="7"/>
        <v>0</v>
      </c>
      <c r="AB16" s="3" t="str">
        <f t="shared" si="8"/>
        <v>Not Implemented Yet</v>
      </c>
      <c r="AC16" s="3" t="e">
        <f t="shared" si="17"/>
        <v>#VALUE!</v>
      </c>
      <c r="AD16" s="3" t="e">
        <f t="shared" ca="1" si="9"/>
        <v>#VALUE!</v>
      </c>
      <c r="AE16" s="17" t="e">
        <f ca="1">AD16/Inputs!$B$13</f>
        <v>#VALUE!</v>
      </c>
      <c r="AF16" s="27">
        <f t="shared" si="10"/>
        <v>0</v>
      </c>
      <c r="AH16" s="17">
        <f>AH15/(1+(Inputs!$B$19)*C15)</f>
        <v>1</v>
      </c>
      <c r="AI16" s="17" t="e">
        <f t="shared" ca="1" si="11"/>
        <v>#VALUE!</v>
      </c>
    </row>
    <row r="17" spans="1:35" ht="13">
      <c r="A17" s="3">
        <f t="shared" si="12"/>
        <v>13</v>
      </c>
      <c r="B17" s="28">
        <f t="shared" si="13"/>
        <v>363</v>
      </c>
      <c r="C17" s="3">
        <f t="shared" si="18"/>
        <v>8.3333333333333329E-2</v>
      </c>
      <c r="F17" s="3" t="e">
        <f t="shared" si="1"/>
        <v>#VALUE!</v>
      </c>
      <c r="G17" s="3" t="str">
        <f>IF(Inputs!$B$15="Fixed",G16, "Not Implemented Yet")</f>
        <v>Not Implemented Yet</v>
      </c>
      <c r="H17" s="3" t="str">
        <f>IF(Inputs!$B$15="Fixed", IF(K16&gt;H16, -PMT(G17*C17, 360/Inputs!$D$6, Inputs!$B$13), 0), "NOT AVALABLE RN")</f>
        <v>NOT AVALABLE RN</v>
      </c>
      <c r="I17" s="3" t="e">
        <f t="shared" si="14"/>
        <v>#VALUE!</v>
      </c>
      <c r="J17" s="3" t="e">
        <f t="shared" si="2"/>
        <v>#VALUE!</v>
      </c>
      <c r="K17" s="3" t="e">
        <f t="shared" si="15"/>
        <v>#VALUE!</v>
      </c>
      <c r="N17" s="27">
        <f t="shared" si="16"/>
        <v>0</v>
      </c>
      <c r="O17" s="17">
        <f>VLOOKUP(A17,Curves!$B$3:'Curves'!$D$15,3)/(VLOOKUP(A17,Curves!$B$3:'Curves'!$D$15,2)-(VLOOKUP(A17,Curves!$B$3:'Curves'!$D$15,1)-1))</f>
        <v>2.0833333333333332E-2</v>
      </c>
      <c r="P17" s="27">
        <f>MIN(N17,(O17*Inputs!$B$35)*$N$5)</f>
        <v>0</v>
      </c>
      <c r="Q17" s="3">
        <f ca="1">IF(ISERROR(Inputs!$B$32*OFFSET(P17,-Inputs!$B$32,0)),0,Inputs!$B$32*OFFSET(P17,-Inputs!$B$32,0))</f>
        <v>0</v>
      </c>
      <c r="R17" s="3">
        <f ca="1">IF(ISERROR((1-Inputs!$B$32)*OFFSET(P17,-Inputs!$B$33,0)),0,(1-Inputs!$B$32)*OFFSET(P17,-Inputs!$B$33,0))</f>
        <v>0</v>
      </c>
      <c r="S17" s="27">
        <f t="shared" si="3"/>
        <v>0</v>
      </c>
      <c r="T17" s="17" t="e">
        <f>S17/Inputs!$B$13</f>
        <v>#DIV/0!</v>
      </c>
      <c r="U17" s="17" t="e">
        <f t="shared" si="0"/>
        <v>#VALUE!</v>
      </c>
      <c r="V17" s="3">
        <f>IF(A17&lt;Inputs!$B$23-Inputs!$B$24,0,IF(A17&lt;Inputs!$B$22-Inputs!$B$24,S17*AB17/12,IF(ISERROR(-PMT(AB17/12,Inputs!$B$20+1-A17-Inputs!$B$24,S17)),0,-PMT(AB17/12,Inputs!$B$20+1-A17-Inputs!$B$24,S17)+IF(A17=Inputs!$B$21-Inputs!$B$24,AB17+PMT(AB17/12,Inputs!$B$20+1-A17-Inputs!$B$24,S17)+(S17*AB17/12),0))))</f>
        <v>0</v>
      </c>
      <c r="W17" s="3" t="e">
        <f t="shared" si="4"/>
        <v>#VALUE!</v>
      </c>
      <c r="X17" s="3" t="e">
        <f t="shared" si="5"/>
        <v>#VALUE!</v>
      </c>
      <c r="Y17" s="17">
        <f>VLOOKUP(A17,Curves!$B$20:'Curves'!$D$32,3)</f>
        <v>0.06</v>
      </c>
      <c r="Z17" s="27">
        <f t="shared" si="6"/>
        <v>0</v>
      </c>
      <c r="AA17" s="3">
        <f t="shared" si="7"/>
        <v>0</v>
      </c>
      <c r="AB17" s="3" t="str">
        <f t="shared" si="8"/>
        <v>Not Implemented Yet</v>
      </c>
      <c r="AC17" s="3" t="e">
        <f t="shared" si="17"/>
        <v>#VALUE!</v>
      </c>
      <c r="AD17" s="3" t="e">
        <f t="shared" ca="1" si="9"/>
        <v>#VALUE!</v>
      </c>
      <c r="AE17" s="17" t="e">
        <f ca="1">AD17/Inputs!$B$13</f>
        <v>#VALUE!</v>
      </c>
      <c r="AF17" s="27">
        <f t="shared" si="10"/>
        <v>0</v>
      </c>
      <c r="AH17" s="17">
        <f>AH16/(1+(Inputs!$B$19)*C16)</f>
        <v>1</v>
      </c>
      <c r="AI17" s="17" t="e">
        <f t="shared" ca="1" si="11"/>
        <v>#VALUE!</v>
      </c>
    </row>
    <row r="18" spans="1:35" ht="13">
      <c r="A18" s="3">
        <f t="shared" si="12"/>
        <v>14</v>
      </c>
      <c r="B18" s="28">
        <f t="shared" si="13"/>
        <v>394</v>
      </c>
      <c r="C18" s="3">
        <f t="shared" si="18"/>
        <v>8.3333333333333329E-2</v>
      </c>
      <c r="F18" s="3" t="e">
        <f t="shared" si="1"/>
        <v>#VALUE!</v>
      </c>
      <c r="G18" s="3" t="str">
        <f>IF(Inputs!$B$15="Fixed",G17, "Not Implemented Yet")</f>
        <v>Not Implemented Yet</v>
      </c>
      <c r="H18" s="3" t="str">
        <f>IF(Inputs!$B$15="Fixed", IF(K17&gt;H17, -PMT(G18*C18, 360/Inputs!$D$6, Inputs!$B$13), 0), "NOT AVALABLE RN")</f>
        <v>NOT AVALABLE RN</v>
      </c>
      <c r="I18" s="3" t="e">
        <f t="shared" si="14"/>
        <v>#VALUE!</v>
      </c>
      <c r="J18" s="3" t="e">
        <f t="shared" si="2"/>
        <v>#VALUE!</v>
      </c>
      <c r="K18" s="3" t="e">
        <f t="shared" si="15"/>
        <v>#VALUE!</v>
      </c>
      <c r="N18" s="27">
        <f t="shared" si="16"/>
        <v>0</v>
      </c>
      <c r="O18" s="17">
        <f>VLOOKUP(A18,Curves!$B$3:'Curves'!$D$15,3)/(VLOOKUP(A18,Curves!$B$3:'Curves'!$D$15,2)-(VLOOKUP(A18,Curves!$B$3:'Curves'!$D$15,1)-1))</f>
        <v>2.0833333333333332E-2</v>
      </c>
      <c r="P18" s="27">
        <f>MIN(N18,(O18*Inputs!$B$35)*$N$5)</f>
        <v>0</v>
      </c>
      <c r="Q18" s="3">
        <f ca="1">IF(ISERROR(Inputs!$B$32*OFFSET(P18,-Inputs!$B$32,0)),0,Inputs!$B$32*OFFSET(P18,-Inputs!$B$32,0))</f>
        <v>0</v>
      </c>
      <c r="R18" s="3">
        <f ca="1">IF(ISERROR((1-Inputs!$B$32)*OFFSET(P18,-Inputs!$B$33,0)),0,(1-Inputs!$B$32)*OFFSET(P18,-Inputs!$B$33,0))</f>
        <v>0</v>
      </c>
      <c r="S18" s="27">
        <f t="shared" si="3"/>
        <v>0</v>
      </c>
      <c r="T18" s="17" t="e">
        <f>S18/Inputs!$B$13</f>
        <v>#DIV/0!</v>
      </c>
      <c r="U18" s="17" t="e">
        <f t="shared" si="0"/>
        <v>#VALUE!</v>
      </c>
      <c r="V18" s="3">
        <f>IF(A18&lt;Inputs!$B$23-Inputs!$B$24,0,IF(A18&lt;Inputs!$B$22-Inputs!$B$24,S18*AB18/12,IF(ISERROR(-PMT(AB18/12,Inputs!$B$20+1-A18-Inputs!$B$24,S18)),0,-PMT(AB18/12,Inputs!$B$20+1-A18-Inputs!$B$24,S18)+IF(A18=Inputs!$B$21-Inputs!$B$24,AB18+PMT(AB18/12,Inputs!$B$20+1-A18-Inputs!$B$24,S18)+(S18*AB18/12),0))))</f>
        <v>0</v>
      </c>
      <c r="W18" s="3" t="e">
        <f t="shared" si="4"/>
        <v>#VALUE!</v>
      </c>
      <c r="X18" s="3" t="e">
        <f t="shared" si="5"/>
        <v>#VALUE!</v>
      </c>
      <c r="Y18" s="17">
        <f>VLOOKUP(A18,Curves!$B$20:'Curves'!$D$32,3)</f>
        <v>0.06</v>
      </c>
      <c r="Z18" s="27">
        <f t="shared" si="6"/>
        <v>0</v>
      </c>
      <c r="AA18" s="3">
        <f t="shared" si="7"/>
        <v>0</v>
      </c>
      <c r="AB18" s="3" t="str">
        <f t="shared" si="8"/>
        <v>Not Implemented Yet</v>
      </c>
      <c r="AC18" s="3" t="e">
        <f t="shared" si="17"/>
        <v>#VALUE!</v>
      </c>
      <c r="AD18" s="3" t="e">
        <f t="shared" ca="1" si="9"/>
        <v>#VALUE!</v>
      </c>
      <c r="AE18" s="17" t="e">
        <f ca="1">AD18/Inputs!$B$13</f>
        <v>#VALUE!</v>
      </c>
      <c r="AF18" s="27">
        <f t="shared" si="10"/>
        <v>0</v>
      </c>
      <c r="AH18" s="17">
        <f>AH17/(1+(Inputs!$B$19)*C17)</f>
        <v>1</v>
      </c>
      <c r="AI18" s="17" t="e">
        <f t="shared" ca="1" si="11"/>
        <v>#VALUE!</v>
      </c>
    </row>
    <row r="19" spans="1:35" ht="13">
      <c r="A19" s="3">
        <f t="shared" si="12"/>
        <v>15</v>
      </c>
      <c r="B19" s="28">
        <f t="shared" si="13"/>
        <v>425</v>
      </c>
      <c r="C19" s="3">
        <f t="shared" si="18"/>
        <v>8.3333333333333329E-2</v>
      </c>
      <c r="F19" s="3" t="e">
        <f t="shared" si="1"/>
        <v>#VALUE!</v>
      </c>
      <c r="G19" s="3" t="str">
        <f>IF(Inputs!$B$15="Fixed",G18, "Not Implemented Yet")</f>
        <v>Not Implemented Yet</v>
      </c>
      <c r="H19" s="3" t="str">
        <f>IF(Inputs!$B$15="Fixed", IF(K18&gt;H18, -PMT(G19*C19, 360/Inputs!$D$6, Inputs!$B$13), 0), "NOT AVALABLE RN")</f>
        <v>NOT AVALABLE RN</v>
      </c>
      <c r="I19" s="3" t="e">
        <f t="shared" si="14"/>
        <v>#VALUE!</v>
      </c>
      <c r="J19" s="3" t="e">
        <f t="shared" si="2"/>
        <v>#VALUE!</v>
      </c>
      <c r="K19" s="3" t="e">
        <f t="shared" si="15"/>
        <v>#VALUE!</v>
      </c>
      <c r="N19" s="27">
        <f t="shared" si="16"/>
        <v>0</v>
      </c>
      <c r="O19" s="17">
        <f>VLOOKUP(A19,Curves!$B$3:'Curves'!$D$15,3)/(VLOOKUP(A19,Curves!$B$3:'Curves'!$D$15,2)-(VLOOKUP(A19,Curves!$B$3:'Curves'!$D$15,1)-1))</f>
        <v>2.0833333333333332E-2</v>
      </c>
      <c r="P19" s="27">
        <f>MIN(N19,(O19*Inputs!$B$35)*$N$5)</f>
        <v>0</v>
      </c>
      <c r="Q19" s="3">
        <f ca="1">IF(ISERROR(Inputs!$B$32*OFFSET(P19,-Inputs!$B$32,0)),0,Inputs!$B$32*OFFSET(P19,-Inputs!$B$32,0))</f>
        <v>0</v>
      </c>
      <c r="R19" s="3">
        <f ca="1">IF(ISERROR((1-Inputs!$B$32)*OFFSET(P19,-Inputs!$B$33,0)),0,(1-Inputs!$B$32)*OFFSET(P19,-Inputs!$B$33,0))</f>
        <v>0</v>
      </c>
      <c r="S19" s="27">
        <f t="shared" si="3"/>
        <v>0</v>
      </c>
      <c r="T19" s="17" t="e">
        <f>S19/Inputs!$B$13</f>
        <v>#DIV/0!</v>
      </c>
      <c r="U19" s="17" t="e">
        <f t="shared" si="0"/>
        <v>#VALUE!</v>
      </c>
      <c r="V19" s="3">
        <f>IF(A19&lt;Inputs!$B$23-Inputs!$B$24,0,IF(A19&lt;Inputs!$B$22-Inputs!$B$24,S19*AB19/12,IF(ISERROR(-PMT(AB19/12,Inputs!$B$20+1-A19-Inputs!$B$24,S19)),0,-PMT(AB19/12,Inputs!$B$20+1-A19-Inputs!$B$24,S19)+IF(A19=Inputs!$B$21-Inputs!$B$24,AB19+PMT(AB19/12,Inputs!$B$20+1-A19-Inputs!$B$24,S19)+(S19*AB19/12),0))))</f>
        <v>0</v>
      </c>
      <c r="W19" s="3" t="e">
        <f t="shared" si="4"/>
        <v>#VALUE!</v>
      </c>
      <c r="X19" s="3" t="e">
        <f t="shared" si="5"/>
        <v>#VALUE!</v>
      </c>
      <c r="Y19" s="17">
        <f>VLOOKUP(A19,Curves!$B$20:'Curves'!$D$32,3)</f>
        <v>0.06</v>
      </c>
      <c r="Z19" s="27">
        <f t="shared" si="6"/>
        <v>0</v>
      </c>
      <c r="AA19" s="3">
        <f t="shared" si="7"/>
        <v>0</v>
      </c>
      <c r="AB19" s="3" t="str">
        <f t="shared" si="8"/>
        <v>Not Implemented Yet</v>
      </c>
      <c r="AC19" s="3" t="e">
        <f t="shared" si="17"/>
        <v>#VALUE!</v>
      </c>
      <c r="AD19" s="3" t="e">
        <f t="shared" ca="1" si="9"/>
        <v>#VALUE!</v>
      </c>
      <c r="AE19" s="17" t="e">
        <f ca="1">AD19/Inputs!$B$13</f>
        <v>#VALUE!</v>
      </c>
      <c r="AF19" s="27">
        <f t="shared" si="10"/>
        <v>0</v>
      </c>
      <c r="AH19" s="17">
        <f>AH18/(1+(Inputs!$B$19)*C18)</f>
        <v>1</v>
      </c>
      <c r="AI19" s="17" t="e">
        <f t="shared" ca="1" si="11"/>
        <v>#VALUE!</v>
      </c>
    </row>
    <row r="20" spans="1:35" ht="13">
      <c r="A20" s="3">
        <f t="shared" si="12"/>
        <v>16</v>
      </c>
      <c r="B20" s="28">
        <f t="shared" si="13"/>
        <v>453</v>
      </c>
      <c r="C20" s="3">
        <f t="shared" si="18"/>
        <v>8.3333333333333329E-2</v>
      </c>
      <c r="F20" s="3" t="e">
        <f t="shared" si="1"/>
        <v>#VALUE!</v>
      </c>
      <c r="G20" s="3" t="str">
        <f>IF(Inputs!$B$15="Fixed",G19, "Not Implemented Yet")</f>
        <v>Not Implemented Yet</v>
      </c>
      <c r="H20" s="3" t="str">
        <f>IF(Inputs!$B$15="Fixed", IF(K19&gt;H19, -PMT(G20*C20, 360/Inputs!$D$6, Inputs!$B$13), 0), "NOT AVALABLE RN")</f>
        <v>NOT AVALABLE RN</v>
      </c>
      <c r="I20" s="3" t="e">
        <f t="shared" si="14"/>
        <v>#VALUE!</v>
      </c>
      <c r="J20" s="3" t="e">
        <f t="shared" si="2"/>
        <v>#VALUE!</v>
      </c>
      <c r="K20" s="3" t="e">
        <f t="shared" si="15"/>
        <v>#VALUE!</v>
      </c>
      <c r="N20" s="27">
        <f t="shared" si="16"/>
        <v>0</v>
      </c>
      <c r="O20" s="17">
        <f>VLOOKUP(A20,Curves!$B$3:'Curves'!$D$15,3)/(VLOOKUP(A20,Curves!$B$3:'Curves'!$D$15,2)-(VLOOKUP(A20,Curves!$B$3:'Curves'!$D$15,1)-1))</f>
        <v>2.0833333333333332E-2</v>
      </c>
      <c r="P20" s="27">
        <f>MIN(N20,(O20*Inputs!$B$35)*$N$5)</f>
        <v>0</v>
      </c>
      <c r="Q20" s="3">
        <f ca="1">IF(ISERROR(Inputs!$B$32*OFFSET(P20,-Inputs!$B$32,0)),0,Inputs!$B$32*OFFSET(P20,-Inputs!$B$32,0))</f>
        <v>0</v>
      </c>
      <c r="R20" s="3">
        <f ca="1">IF(ISERROR((1-Inputs!$B$32)*OFFSET(P20,-Inputs!$B$33,0)),0,(1-Inputs!$B$32)*OFFSET(P20,-Inputs!$B$33,0))</f>
        <v>0</v>
      </c>
      <c r="S20" s="27">
        <f t="shared" si="3"/>
        <v>0</v>
      </c>
      <c r="T20" s="17" t="e">
        <f>S20/Inputs!$B$13</f>
        <v>#DIV/0!</v>
      </c>
      <c r="U20" s="17" t="e">
        <f t="shared" si="0"/>
        <v>#VALUE!</v>
      </c>
      <c r="V20" s="3">
        <f>IF(A20&lt;Inputs!$B$23-Inputs!$B$24,0,IF(A20&lt;Inputs!$B$22-Inputs!$B$24,S20*AB20/12,IF(ISERROR(-PMT(AB20/12,Inputs!$B$20+1-A20-Inputs!$B$24,S20)),0,-PMT(AB20/12,Inputs!$B$20+1-A20-Inputs!$B$24,S20)+IF(A20=Inputs!$B$21-Inputs!$B$24,AB20+PMT(AB20/12,Inputs!$B$20+1-A20-Inputs!$B$24,S20)+(S20*AB20/12),0))))</f>
        <v>0</v>
      </c>
      <c r="W20" s="3" t="e">
        <f t="shared" si="4"/>
        <v>#VALUE!</v>
      </c>
      <c r="X20" s="3" t="e">
        <f t="shared" si="5"/>
        <v>#VALUE!</v>
      </c>
      <c r="Y20" s="17">
        <f>VLOOKUP(A20,Curves!$B$20:'Curves'!$D$32,3)</f>
        <v>0.06</v>
      </c>
      <c r="Z20" s="27">
        <f t="shared" si="6"/>
        <v>0</v>
      </c>
      <c r="AA20" s="3">
        <f t="shared" si="7"/>
        <v>0</v>
      </c>
      <c r="AB20" s="3" t="str">
        <f t="shared" si="8"/>
        <v>Not Implemented Yet</v>
      </c>
      <c r="AC20" s="3" t="e">
        <f t="shared" si="17"/>
        <v>#VALUE!</v>
      </c>
      <c r="AD20" s="3" t="e">
        <f t="shared" ca="1" si="9"/>
        <v>#VALUE!</v>
      </c>
      <c r="AE20" s="17" t="e">
        <f ca="1">AD20/Inputs!$B$13</f>
        <v>#VALUE!</v>
      </c>
      <c r="AF20" s="27">
        <f t="shared" si="10"/>
        <v>0</v>
      </c>
      <c r="AH20" s="17">
        <f>AH19/(1+(Inputs!$B$19)*C19)</f>
        <v>1</v>
      </c>
      <c r="AI20" s="17" t="e">
        <f t="shared" ca="1" si="11"/>
        <v>#VALUE!</v>
      </c>
    </row>
    <row r="21" spans="1:35" ht="13">
      <c r="A21" s="3">
        <f t="shared" si="12"/>
        <v>17</v>
      </c>
      <c r="B21" s="28">
        <f t="shared" si="13"/>
        <v>484</v>
      </c>
      <c r="C21" s="3">
        <f t="shared" si="18"/>
        <v>8.3333333333333329E-2</v>
      </c>
      <c r="F21" s="3" t="e">
        <f t="shared" si="1"/>
        <v>#VALUE!</v>
      </c>
      <c r="G21" s="3" t="str">
        <f>IF(Inputs!$B$15="Fixed",G20, "Not Implemented Yet")</f>
        <v>Not Implemented Yet</v>
      </c>
      <c r="H21" s="3" t="str">
        <f>IF(Inputs!$B$15="Fixed", IF(K20&gt;H20, -PMT(G21*C21, 360/Inputs!$D$6, Inputs!$B$13), 0), "NOT AVALABLE RN")</f>
        <v>NOT AVALABLE RN</v>
      </c>
      <c r="I21" s="3" t="e">
        <f t="shared" si="14"/>
        <v>#VALUE!</v>
      </c>
      <c r="J21" s="3" t="e">
        <f t="shared" si="2"/>
        <v>#VALUE!</v>
      </c>
      <c r="K21" s="3" t="e">
        <f t="shared" si="15"/>
        <v>#VALUE!</v>
      </c>
      <c r="N21" s="27">
        <f t="shared" si="16"/>
        <v>0</v>
      </c>
      <c r="O21" s="17">
        <f>VLOOKUP(A21,Curves!$B$3:'Curves'!$D$15,3)/(VLOOKUP(A21,Curves!$B$3:'Curves'!$D$15,2)-(VLOOKUP(A21,Curves!$B$3:'Curves'!$D$15,1)-1))</f>
        <v>2.0833333333333332E-2</v>
      </c>
      <c r="P21" s="27">
        <f>MIN(N21,(O21*Inputs!$B$35)*$N$5)</f>
        <v>0</v>
      </c>
      <c r="Q21" s="3">
        <f ca="1">IF(ISERROR(Inputs!$B$32*OFFSET(P21,-Inputs!$B$32,0)),0,Inputs!$B$32*OFFSET(P21,-Inputs!$B$32,0))</f>
        <v>0</v>
      </c>
      <c r="R21" s="3">
        <f ca="1">IF(ISERROR((1-Inputs!$B$32)*OFFSET(P21,-Inputs!$B$33,0)),0,(1-Inputs!$B$32)*OFFSET(P21,-Inputs!$B$33,0))</f>
        <v>0</v>
      </c>
      <c r="S21" s="27">
        <f t="shared" si="3"/>
        <v>0</v>
      </c>
      <c r="T21" s="17" t="e">
        <f>S21/Inputs!$B$13</f>
        <v>#DIV/0!</v>
      </c>
      <c r="U21" s="17" t="e">
        <f t="shared" si="0"/>
        <v>#VALUE!</v>
      </c>
      <c r="V21" s="3">
        <f>IF(A21&lt;Inputs!$B$23-Inputs!$B$24,0,IF(A21&lt;Inputs!$B$22-Inputs!$B$24,S21*AB21/12,IF(ISERROR(-PMT(AB21/12,Inputs!$B$20+1-A21-Inputs!$B$24,S21)),0,-PMT(AB21/12,Inputs!$B$20+1-A21-Inputs!$B$24,S21)+IF(A21=Inputs!$B$21-Inputs!$B$24,AB21+PMT(AB21/12,Inputs!$B$20+1-A21-Inputs!$B$24,S21)+(S21*AB21/12),0))))</f>
        <v>0</v>
      </c>
      <c r="W21" s="3" t="e">
        <f t="shared" si="4"/>
        <v>#VALUE!</v>
      </c>
      <c r="X21" s="3" t="e">
        <f t="shared" si="5"/>
        <v>#VALUE!</v>
      </c>
      <c r="Y21" s="17">
        <f>VLOOKUP(A21,Curves!$B$20:'Curves'!$D$32,3)</f>
        <v>0.06</v>
      </c>
      <c r="Z21" s="27">
        <f t="shared" si="6"/>
        <v>0</v>
      </c>
      <c r="AA21" s="3">
        <f t="shared" si="7"/>
        <v>0</v>
      </c>
      <c r="AB21" s="3" t="str">
        <f t="shared" si="8"/>
        <v>Not Implemented Yet</v>
      </c>
      <c r="AC21" s="3" t="e">
        <f t="shared" si="17"/>
        <v>#VALUE!</v>
      </c>
      <c r="AD21" s="3" t="e">
        <f t="shared" ca="1" si="9"/>
        <v>#VALUE!</v>
      </c>
      <c r="AE21" s="17" t="e">
        <f ca="1">AD21/Inputs!$B$13</f>
        <v>#VALUE!</v>
      </c>
      <c r="AF21" s="27">
        <f t="shared" si="10"/>
        <v>0</v>
      </c>
      <c r="AH21" s="17">
        <f>AH20/(1+(Inputs!$B$19)*C20)</f>
        <v>1</v>
      </c>
      <c r="AI21" s="17" t="e">
        <f t="shared" ca="1" si="11"/>
        <v>#VALUE!</v>
      </c>
    </row>
    <row r="22" spans="1:35" ht="13">
      <c r="A22" s="3">
        <f t="shared" si="12"/>
        <v>18</v>
      </c>
      <c r="B22" s="28">
        <f t="shared" si="13"/>
        <v>514</v>
      </c>
      <c r="C22" s="3">
        <f t="shared" si="18"/>
        <v>8.3333333333333329E-2</v>
      </c>
      <c r="F22" s="3" t="e">
        <f t="shared" si="1"/>
        <v>#VALUE!</v>
      </c>
      <c r="G22" s="3" t="str">
        <f>IF(Inputs!$B$15="Fixed",G21, "Not Implemented Yet")</f>
        <v>Not Implemented Yet</v>
      </c>
      <c r="H22" s="3" t="str">
        <f>IF(Inputs!$B$15="Fixed", IF(K21&gt;H21, -PMT(G22*C22, 360/Inputs!$D$6, Inputs!$B$13), 0), "NOT AVALABLE RN")</f>
        <v>NOT AVALABLE RN</v>
      </c>
      <c r="I22" s="3" t="e">
        <f t="shared" si="14"/>
        <v>#VALUE!</v>
      </c>
      <c r="J22" s="3" t="e">
        <f t="shared" si="2"/>
        <v>#VALUE!</v>
      </c>
      <c r="K22" s="3" t="e">
        <f t="shared" si="15"/>
        <v>#VALUE!</v>
      </c>
      <c r="N22" s="27">
        <f t="shared" si="16"/>
        <v>0</v>
      </c>
      <c r="O22" s="17">
        <f>VLOOKUP(A22,Curves!$B$3:'Curves'!$D$15,3)/(VLOOKUP(A22,Curves!$B$3:'Curves'!$D$15,2)-(VLOOKUP(A22,Curves!$B$3:'Curves'!$D$15,1)-1))</f>
        <v>2.0833333333333332E-2</v>
      </c>
      <c r="P22" s="27">
        <f>MIN(N22,(O22*Inputs!$B$35)*$N$5)</f>
        <v>0</v>
      </c>
      <c r="Q22" s="3">
        <f ca="1">IF(ISERROR(Inputs!$B$32*OFFSET(P22,-Inputs!$B$32,0)),0,Inputs!$B$32*OFFSET(P22,-Inputs!$B$32,0))</f>
        <v>0</v>
      </c>
      <c r="R22" s="3">
        <f ca="1">IF(ISERROR((1-Inputs!$B$32)*OFFSET(P22,-Inputs!$B$33,0)),0,(1-Inputs!$B$32)*OFFSET(P22,-Inputs!$B$33,0))</f>
        <v>0</v>
      </c>
      <c r="S22" s="27">
        <f t="shared" si="3"/>
        <v>0</v>
      </c>
      <c r="T22" s="17" t="e">
        <f>S22/Inputs!$B$13</f>
        <v>#DIV/0!</v>
      </c>
      <c r="U22" s="17" t="e">
        <f t="shared" si="0"/>
        <v>#VALUE!</v>
      </c>
      <c r="V22" s="3">
        <f>IF(A22&lt;Inputs!$B$23-Inputs!$B$24,0,IF(A22&lt;Inputs!$B$22-Inputs!$B$24,S22*AB22/12,IF(ISERROR(-PMT(AB22/12,Inputs!$B$20+1-A22-Inputs!$B$24,S22)),0,-PMT(AB22/12,Inputs!$B$20+1-A22-Inputs!$B$24,S22)+IF(A22=Inputs!$B$21-Inputs!$B$24,AB22+PMT(AB22/12,Inputs!$B$20+1-A22-Inputs!$B$24,S22)+(S22*AB22/12),0))))</f>
        <v>0</v>
      </c>
      <c r="W22" s="3" t="e">
        <f t="shared" si="4"/>
        <v>#VALUE!</v>
      </c>
      <c r="X22" s="3" t="e">
        <f t="shared" si="5"/>
        <v>#VALUE!</v>
      </c>
      <c r="Y22" s="17">
        <f>VLOOKUP(A22,Curves!$B$20:'Curves'!$D$32,3)</f>
        <v>0.06</v>
      </c>
      <c r="Z22" s="27">
        <f t="shared" si="6"/>
        <v>0</v>
      </c>
      <c r="AA22" s="3">
        <f t="shared" si="7"/>
        <v>0</v>
      </c>
      <c r="AB22" s="3" t="str">
        <f t="shared" si="8"/>
        <v>Not Implemented Yet</v>
      </c>
      <c r="AC22" s="3" t="e">
        <f t="shared" si="17"/>
        <v>#VALUE!</v>
      </c>
      <c r="AD22" s="3" t="e">
        <f t="shared" ca="1" si="9"/>
        <v>#VALUE!</v>
      </c>
      <c r="AE22" s="17" t="e">
        <f ca="1">AD22/Inputs!$B$13</f>
        <v>#VALUE!</v>
      </c>
      <c r="AF22" s="27">
        <f t="shared" si="10"/>
        <v>0</v>
      </c>
      <c r="AH22" s="17">
        <f>AH21/(1+(Inputs!$B$19)*C21)</f>
        <v>1</v>
      </c>
      <c r="AI22" s="17" t="e">
        <f t="shared" ca="1" si="11"/>
        <v>#VALUE!</v>
      </c>
    </row>
    <row r="23" spans="1:35" ht="13">
      <c r="A23" s="3">
        <f t="shared" si="12"/>
        <v>19</v>
      </c>
      <c r="B23" s="28">
        <f t="shared" si="13"/>
        <v>545</v>
      </c>
      <c r="C23" s="3">
        <f t="shared" si="18"/>
        <v>8.3333333333333329E-2</v>
      </c>
      <c r="F23" s="3" t="e">
        <f t="shared" si="1"/>
        <v>#VALUE!</v>
      </c>
      <c r="G23" s="3" t="str">
        <f>IF(Inputs!$B$15="Fixed",G22, "Not Implemented Yet")</f>
        <v>Not Implemented Yet</v>
      </c>
      <c r="H23" s="3" t="str">
        <f>IF(Inputs!$B$15="Fixed", IF(K22&gt;H22, -PMT(G23*C23, 360/Inputs!$D$6, Inputs!$B$13), 0), "NOT AVALABLE RN")</f>
        <v>NOT AVALABLE RN</v>
      </c>
      <c r="I23" s="3" t="e">
        <f t="shared" si="14"/>
        <v>#VALUE!</v>
      </c>
      <c r="J23" s="3" t="e">
        <f t="shared" si="2"/>
        <v>#VALUE!</v>
      </c>
      <c r="K23" s="3" t="e">
        <f t="shared" si="15"/>
        <v>#VALUE!</v>
      </c>
      <c r="N23" s="27">
        <f t="shared" si="16"/>
        <v>0</v>
      </c>
      <c r="O23" s="17">
        <f>VLOOKUP(A23,Curves!$B$3:'Curves'!$D$15,3)/(VLOOKUP(A23,Curves!$B$3:'Curves'!$D$15,2)-(VLOOKUP(A23,Curves!$B$3:'Curves'!$D$15,1)-1))</f>
        <v>2.0833333333333332E-2</v>
      </c>
      <c r="P23" s="27">
        <f>MIN(N23,(O23*Inputs!$B$35)*$N$5)</f>
        <v>0</v>
      </c>
      <c r="Q23" s="3">
        <f ca="1">IF(ISERROR(Inputs!$B$32*OFFSET(P23,-Inputs!$B$32,0)),0,Inputs!$B$32*OFFSET(P23,-Inputs!$B$32,0))</f>
        <v>0</v>
      </c>
      <c r="R23" s="3">
        <f ca="1">IF(ISERROR((1-Inputs!$B$32)*OFFSET(P23,-Inputs!$B$33,0)),0,(1-Inputs!$B$32)*OFFSET(P23,-Inputs!$B$33,0))</f>
        <v>0</v>
      </c>
      <c r="S23" s="27">
        <f t="shared" si="3"/>
        <v>0</v>
      </c>
      <c r="T23" s="17" t="e">
        <f>S23/Inputs!$B$13</f>
        <v>#DIV/0!</v>
      </c>
      <c r="U23" s="17" t="e">
        <f t="shared" si="0"/>
        <v>#VALUE!</v>
      </c>
      <c r="V23" s="3">
        <f>IF(A23&lt;Inputs!$B$23-Inputs!$B$24,0,IF(A23&lt;Inputs!$B$22-Inputs!$B$24,S23*AB23/12,IF(ISERROR(-PMT(AB23/12,Inputs!$B$20+1-A23-Inputs!$B$24,S23)),0,-PMT(AB23/12,Inputs!$B$20+1-A23-Inputs!$B$24,S23)+IF(A23=Inputs!$B$21-Inputs!$B$24,AB23+PMT(AB23/12,Inputs!$B$20+1-A23-Inputs!$B$24,S23)+(S23*AB23/12),0))))</f>
        <v>0</v>
      </c>
      <c r="W23" s="3" t="e">
        <f t="shared" si="4"/>
        <v>#VALUE!</v>
      </c>
      <c r="X23" s="3" t="e">
        <f t="shared" si="5"/>
        <v>#VALUE!</v>
      </c>
      <c r="Y23" s="17">
        <f>VLOOKUP(A23,Curves!$B$20:'Curves'!$D$32,3)</f>
        <v>0.06</v>
      </c>
      <c r="Z23" s="27">
        <f t="shared" si="6"/>
        <v>0</v>
      </c>
      <c r="AA23" s="3">
        <f t="shared" si="7"/>
        <v>0</v>
      </c>
      <c r="AB23" s="3" t="str">
        <f t="shared" si="8"/>
        <v>Not Implemented Yet</v>
      </c>
      <c r="AC23" s="3" t="e">
        <f t="shared" si="17"/>
        <v>#VALUE!</v>
      </c>
      <c r="AD23" s="3" t="e">
        <f t="shared" ca="1" si="9"/>
        <v>#VALUE!</v>
      </c>
      <c r="AE23" s="17" t="e">
        <f ca="1">AD23/Inputs!$B$13</f>
        <v>#VALUE!</v>
      </c>
      <c r="AF23" s="27">
        <f t="shared" si="10"/>
        <v>0</v>
      </c>
      <c r="AH23" s="17">
        <f>AH22/(1+(Inputs!$B$19)*C22)</f>
        <v>1</v>
      </c>
      <c r="AI23" s="17" t="e">
        <f t="shared" ca="1" si="11"/>
        <v>#VALUE!</v>
      </c>
    </row>
    <row r="24" spans="1:35" ht="13">
      <c r="A24" s="3">
        <f t="shared" si="12"/>
        <v>20</v>
      </c>
      <c r="B24" s="28">
        <f t="shared" si="13"/>
        <v>575</v>
      </c>
      <c r="C24" s="3">
        <f t="shared" si="18"/>
        <v>8.3333333333333329E-2</v>
      </c>
      <c r="F24" s="3" t="e">
        <f t="shared" si="1"/>
        <v>#VALUE!</v>
      </c>
      <c r="G24" s="3" t="str">
        <f>IF(Inputs!$B$15="Fixed",G23, "Not Implemented Yet")</f>
        <v>Not Implemented Yet</v>
      </c>
      <c r="H24" s="3" t="str">
        <f>IF(Inputs!$B$15="Fixed", IF(K23&gt;H23, -PMT(G24*C24, 360/Inputs!$D$6, Inputs!$B$13), 0), "NOT AVALABLE RN")</f>
        <v>NOT AVALABLE RN</v>
      </c>
      <c r="I24" s="3" t="e">
        <f t="shared" si="14"/>
        <v>#VALUE!</v>
      </c>
      <c r="J24" s="3" t="e">
        <f t="shared" si="2"/>
        <v>#VALUE!</v>
      </c>
      <c r="K24" s="3" t="e">
        <f t="shared" si="15"/>
        <v>#VALUE!</v>
      </c>
      <c r="N24" s="27">
        <f t="shared" si="16"/>
        <v>0</v>
      </c>
      <c r="O24" s="17">
        <f>VLOOKUP(A24,Curves!$B$3:'Curves'!$D$15,3)/(VLOOKUP(A24,Curves!$B$3:'Curves'!$D$15,2)-(VLOOKUP(A24,Curves!$B$3:'Curves'!$D$15,1)-1))</f>
        <v>2.0833333333333332E-2</v>
      </c>
      <c r="P24" s="27">
        <f>MIN(N24,(O24*Inputs!$B$35)*$N$5)</f>
        <v>0</v>
      </c>
      <c r="Q24" s="3">
        <f ca="1">IF(ISERROR(Inputs!$B$32*OFFSET(P24,-Inputs!$B$32,0)),0,Inputs!$B$32*OFFSET(P24,-Inputs!$B$32,0))</f>
        <v>0</v>
      </c>
      <c r="R24" s="3">
        <f ca="1">IF(ISERROR((1-Inputs!$B$32)*OFFSET(P24,-Inputs!$B$33,0)),0,(1-Inputs!$B$32)*OFFSET(P24,-Inputs!$B$33,0))</f>
        <v>0</v>
      </c>
      <c r="S24" s="27">
        <f t="shared" si="3"/>
        <v>0</v>
      </c>
      <c r="T24" s="17" t="e">
        <f>S24/Inputs!$B$13</f>
        <v>#DIV/0!</v>
      </c>
      <c r="U24" s="17" t="e">
        <f t="shared" si="0"/>
        <v>#VALUE!</v>
      </c>
      <c r="V24" s="3">
        <f>IF(A24&lt;Inputs!$B$23-Inputs!$B$24,0,IF(A24&lt;Inputs!$B$22-Inputs!$B$24,S24*AB24/12,IF(ISERROR(-PMT(AB24/12,Inputs!$B$20+1-A24-Inputs!$B$24,S24)),0,-PMT(AB24/12,Inputs!$B$20+1-A24-Inputs!$B$24,S24)+IF(A24=Inputs!$B$21-Inputs!$B$24,AB24+PMT(AB24/12,Inputs!$B$20+1-A24-Inputs!$B$24,S24)+(S24*AB24/12),0))))</f>
        <v>0</v>
      </c>
      <c r="W24" s="3" t="e">
        <f t="shared" si="4"/>
        <v>#VALUE!</v>
      </c>
      <c r="X24" s="3" t="e">
        <f t="shared" si="5"/>
        <v>#VALUE!</v>
      </c>
      <c r="Y24" s="17">
        <f>VLOOKUP(A24,Curves!$B$20:'Curves'!$D$32,3)</f>
        <v>0.06</v>
      </c>
      <c r="Z24" s="27">
        <f t="shared" si="6"/>
        <v>0</v>
      </c>
      <c r="AA24" s="3">
        <f t="shared" si="7"/>
        <v>0</v>
      </c>
      <c r="AB24" s="3" t="str">
        <f t="shared" si="8"/>
        <v>Not Implemented Yet</v>
      </c>
      <c r="AC24" s="3" t="e">
        <f t="shared" si="17"/>
        <v>#VALUE!</v>
      </c>
      <c r="AD24" s="3" t="e">
        <f t="shared" ca="1" si="9"/>
        <v>#VALUE!</v>
      </c>
      <c r="AE24" s="17" t="e">
        <f ca="1">AD24/Inputs!$B$13</f>
        <v>#VALUE!</v>
      </c>
      <c r="AF24" s="27">
        <f t="shared" si="10"/>
        <v>0</v>
      </c>
      <c r="AH24" s="17">
        <f>AH23/(1+(Inputs!$B$19)*C23)</f>
        <v>1</v>
      </c>
      <c r="AI24" s="17" t="e">
        <f t="shared" ca="1" si="11"/>
        <v>#VALUE!</v>
      </c>
    </row>
    <row r="25" spans="1:35" ht="13">
      <c r="A25" s="3">
        <f t="shared" si="12"/>
        <v>21</v>
      </c>
      <c r="B25" s="28">
        <f t="shared" si="13"/>
        <v>606</v>
      </c>
      <c r="C25" s="3">
        <f t="shared" si="18"/>
        <v>8.3333333333333329E-2</v>
      </c>
      <c r="F25" s="3" t="e">
        <f t="shared" si="1"/>
        <v>#VALUE!</v>
      </c>
      <c r="G25" s="3" t="str">
        <f>IF(Inputs!$B$15="Fixed",G24, "Not Implemented Yet")</f>
        <v>Not Implemented Yet</v>
      </c>
      <c r="H25" s="3" t="str">
        <f>IF(Inputs!$B$15="Fixed", IF(K24&gt;H24, -PMT(G25*C25, 360/Inputs!$D$6, Inputs!$B$13), 0), "NOT AVALABLE RN")</f>
        <v>NOT AVALABLE RN</v>
      </c>
      <c r="I25" s="3" t="e">
        <f t="shared" si="14"/>
        <v>#VALUE!</v>
      </c>
      <c r="J25" s="3" t="e">
        <f t="shared" si="2"/>
        <v>#VALUE!</v>
      </c>
      <c r="K25" s="3" t="e">
        <f t="shared" si="15"/>
        <v>#VALUE!</v>
      </c>
      <c r="N25" s="27">
        <f t="shared" si="16"/>
        <v>0</v>
      </c>
      <c r="O25" s="17">
        <f>VLOOKUP(A25,Curves!$B$3:'Curves'!$D$15,3)/(VLOOKUP(A25,Curves!$B$3:'Curves'!$D$15,2)-(VLOOKUP(A25,Curves!$B$3:'Curves'!$D$15,1)-1))</f>
        <v>2.0833333333333332E-2</v>
      </c>
      <c r="P25" s="27">
        <f>MIN(N25,(O25*Inputs!$B$35)*$N$5)</f>
        <v>0</v>
      </c>
      <c r="Q25" s="3">
        <f ca="1">IF(ISERROR(Inputs!$B$32*OFFSET(P25,-Inputs!$B$32,0)),0,Inputs!$B$32*OFFSET(P25,-Inputs!$B$32,0))</f>
        <v>0</v>
      </c>
      <c r="R25" s="3">
        <f ca="1">IF(ISERROR((1-Inputs!$B$32)*OFFSET(P25,-Inputs!$B$33,0)),0,(1-Inputs!$B$32)*OFFSET(P25,-Inputs!$B$33,0))</f>
        <v>0</v>
      </c>
      <c r="S25" s="27">
        <f t="shared" si="3"/>
        <v>0</v>
      </c>
      <c r="T25" s="17" t="e">
        <f>S25/Inputs!$B$13</f>
        <v>#DIV/0!</v>
      </c>
      <c r="U25" s="17" t="e">
        <f t="shared" si="0"/>
        <v>#VALUE!</v>
      </c>
      <c r="V25" s="3">
        <f>IF(A25&lt;Inputs!$B$23-Inputs!$B$24,0,IF(A25&lt;Inputs!$B$22-Inputs!$B$24,S25*AB25/12,IF(ISERROR(-PMT(AB25/12,Inputs!$B$20+1-A25-Inputs!$B$24,S25)),0,-PMT(AB25/12,Inputs!$B$20+1-A25-Inputs!$B$24,S25)+IF(A25=Inputs!$B$21-Inputs!$B$24,AB25+PMT(AB25/12,Inputs!$B$20+1-A25-Inputs!$B$24,S25)+(S25*AB25/12),0))))</f>
        <v>0</v>
      </c>
      <c r="W25" s="3" t="e">
        <f t="shared" si="4"/>
        <v>#VALUE!</v>
      </c>
      <c r="X25" s="3" t="e">
        <f t="shared" si="5"/>
        <v>#VALUE!</v>
      </c>
      <c r="Y25" s="17">
        <f>VLOOKUP(A25,Curves!$B$20:'Curves'!$D$32,3)</f>
        <v>0.06</v>
      </c>
      <c r="Z25" s="27">
        <f t="shared" si="6"/>
        <v>0</v>
      </c>
      <c r="AA25" s="3">
        <f t="shared" si="7"/>
        <v>0</v>
      </c>
      <c r="AB25" s="3" t="str">
        <f t="shared" si="8"/>
        <v>Not Implemented Yet</v>
      </c>
      <c r="AC25" s="3" t="e">
        <f t="shared" si="17"/>
        <v>#VALUE!</v>
      </c>
      <c r="AD25" s="3" t="e">
        <f t="shared" ca="1" si="9"/>
        <v>#VALUE!</v>
      </c>
      <c r="AE25" s="17" t="e">
        <f ca="1">AD25/Inputs!$B$13</f>
        <v>#VALUE!</v>
      </c>
      <c r="AF25" s="27">
        <f t="shared" si="10"/>
        <v>0</v>
      </c>
      <c r="AH25" s="17">
        <f>AH24/(1+(Inputs!$B$19)*C24)</f>
        <v>1</v>
      </c>
      <c r="AI25" s="17" t="e">
        <f t="shared" ca="1" si="11"/>
        <v>#VALUE!</v>
      </c>
    </row>
    <row r="26" spans="1:35" ht="13">
      <c r="A26" s="3">
        <f t="shared" si="12"/>
        <v>22</v>
      </c>
      <c r="B26" s="28">
        <f t="shared" si="13"/>
        <v>637</v>
      </c>
      <c r="C26" s="3">
        <f t="shared" si="18"/>
        <v>8.3333333333333329E-2</v>
      </c>
      <c r="F26" s="3" t="e">
        <f t="shared" si="1"/>
        <v>#VALUE!</v>
      </c>
      <c r="G26" s="3" t="str">
        <f>IF(Inputs!$B$15="Fixed",G25, "Not Implemented Yet")</f>
        <v>Not Implemented Yet</v>
      </c>
      <c r="H26" s="3" t="str">
        <f>IF(Inputs!$B$15="Fixed", IF(K25&gt;H25, -PMT(G26*C26, 360/Inputs!$D$6, Inputs!$B$13), 0), "NOT AVALABLE RN")</f>
        <v>NOT AVALABLE RN</v>
      </c>
      <c r="I26" s="3" t="e">
        <f t="shared" si="14"/>
        <v>#VALUE!</v>
      </c>
      <c r="J26" s="3" t="e">
        <f t="shared" si="2"/>
        <v>#VALUE!</v>
      </c>
      <c r="K26" s="3" t="e">
        <f t="shared" si="15"/>
        <v>#VALUE!</v>
      </c>
      <c r="N26" s="27">
        <f t="shared" si="16"/>
        <v>0</v>
      </c>
      <c r="O26" s="17">
        <f>VLOOKUP(A26,Curves!$B$3:'Curves'!$D$15,3)/(VLOOKUP(A26,Curves!$B$3:'Curves'!$D$15,2)-(VLOOKUP(A26,Curves!$B$3:'Curves'!$D$15,1)-1))</f>
        <v>2.0833333333333332E-2</v>
      </c>
      <c r="P26" s="27">
        <f>MIN(N26,(O26*Inputs!$B$35)*$N$5)</f>
        <v>0</v>
      </c>
      <c r="Q26" s="3">
        <f ca="1">IF(ISERROR(Inputs!$B$32*OFFSET(P26,-Inputs!$B$32,0)),0,Inputs!$B$32*OFFSET(P26,-Inputs!$B$32,0))</f>
        <v>0</v>
      </c>
      <c r="R26" s="3">
        <f ca="1">IF(ISERROR((1-Inputs!$B$32)*OFFSET(P26,-Inputs!$B$33,0)),0,(1-Inputs!$B$32)*OFFSET(P26,-Inputs!$B$33,0))</f>
        <v>0</v>
      </c>
      <c r="S26" s="27">
        <f t="shared" si="3"/>
        <v>0</v>
      </c>
      <c r="T26" s="17" t="e">
        <f>S26/Inputs!$B$13</f>
        <v>#DIV/0!</v>
      </c>
      <c r="U26" s="17" t="e">
        <f t="shared" si="0"/>
        <v>#VALUE!</v>
      </c>
      <c r="V26" s="3">
        <f>IF(A26&lt;Inputs!$B$23-Inputs!$B$24,0,IF(A26&lt;Inputs!$B$22-Inputs!$B$24,S26*AB26/12,IF(ISERROR(-PMT(AB26/12,Inputs!$B$20+1-A26-Inputs!$B$24,S26)),0,-PMT(AB26/12,Inputs!$B$20+1-A26-Inputs!$B$24,S26)+IF(A26=Inputs!$B$21-Inputs!$B$24,AB26+PMT(AB26/12,Inputs!$B$20+1-A26-Inputs!$B$24,S26)+(S26*AB26/12),0))))</f>
        <v>0</v>
      </c>
      <c r="W26" s="3" t="e">
        <f t="shared" si="4"/>
        <v>#VALUE!</v>
      </c>
      <c r="X26" s="3" t="e">
        <f t="shared" si="5"/>
        <v>#VALUE!</v>
      </c>
      <c r="Y26" s="17">
        <f>VLOOKUP(A26,Curves!$B$20:'Curves'!$D$32,3)</f>
        <v>0.06</v>
      </c>
      <c r="Z26" s="27">
        <f t="shared" si="6"/>
        <v>0</v>
      </c>
      <c r="AA26" s="3">
        <f t="shared" si="7"/>
        <v>0</v>
      </c>
      <c r="AB26" s="3" t="str">
        <f t="shared" si="8"/>
        <v>Not Implemented Yet</v>
      </c>
      <c r="AC26" s="3" t="e">
        <f t="shared" si="17"/>
        <v>#VALUE!</v>
      </c>
      <c r="AD26" s="3" t="e">
        <f t="shared" ca="1" si="9"/>
        <v>#VALUE!</v>
      </c>
      <c r="AE26" s="17" t="e">
        <f ca="1">AD26/Inputs!$B$13</f>
        <v>#VALUE!</v>
      </c>
      <c r="AF26" s="27">
        <f t="shared" si="10"/>
        <v>0</v>
      </c>
      <c r="AH26" s="17">
        <f>AH25/(1+(Inputs!$B$19)*C25)</f>
        <v>1</v>
      </c>
      <c r="AI26" s="17" t="e">
        <f t="shared" ca="1" si="11"/>
        <v>#VALUE!</v>
      </c>
    </row>
    <row r="27" spans="1:35" ht="13">
      <c r="A27" s="3">
        <f t="shared" si="12"/>
        <v>23</v>
      </c>
      <c r="B27" s="28">
        <f t="shared" si="13"/>
        <v>667</v>
      </c>
      <c r="C27" s="3">
        <f t="shared" si="18"/>
        <v>8.3333333333333329E-2</v>
      </c>
      <c r="F27" s="3" t="e">
        <f t="shared" si="1"/>
        <v>#VALUE!</v>
      </c>
      <c r="G27" s="3" t="str">
        <f>IF(Inputs!$B$15="Fixed",G26, "Not Implemented Yet")</f>
        <v>Not Implemented Yet</v>
      </c>
      <c r="H27" s="3" t="str">
        <f>IF(Inputs!$B$15="Fixed", IF(K26&gt;H26, -PMT(G27*C27, 360/Inputs!$D$6, Inputs!$B$13), 0), "NOT AVALABLE RN")</f>
        <v>NOT AVALABLE RN</v>
      </c>
      <c r="I27" s="3" t="e">
        <f t="shared" si="14"/>
        <v>#VALUE!</v>
      </c>
      <c r="J27" s="3" t="e">
        <f t="shared" si="2"/>
        <v>#VALUE!</v>
      </c>
      <c r="K27" s="3" t="e">
        <f t="shared" si="15"/>
        <v>#VALUE!</v>
      </c>
      <c r="N27" s="27">
        <f t="shared" si="16"/>
        <v>0</v>
      </c>
      <c r="O27" s="17">
        <f>VLOOKUP(A27,Curves!$B$3:'Curves'!$D$15,3)/(VLOOKUP(A27,Curves!$B$3:'Curves'!$D$15,2)-(VLOOKUP(A27,Curves!$B$3:'Curves'!$D$15,1)-1))</f>
        <v>2.0833333333333332E-2</v>
      </c>
      <c r="P27" s="27">
        <f>MIN(N27,(O27*Inputs!$B$35)*$N$5)</f>
        <v>0</v>
      </c>
      <c r="Q27" s="3">
        <f ca="1">IF(ISERROR(Inputs!$B$32*OFFSET(P27,-Inputs!$B$32,0)),0,Inputs!$B$32*OFFSET(P27,-Inputs!$B$32,0))</f>
        <v>0</v>
      </c>
      <c r="R27" s="3">
        <f ca="1">IF(ISERROR((1-Inputs!$B$32)*OFFSET(P27,-Inputs!$B$33,0)),0,(1-Inputs!$B$32)*OFFSET(P27,-Inputs!$B$33,0))</f>
        <v>0</v>
      </c>
      <c r="S27" s="27">
        <f t="shared" si="3"/>
        <v>0</v>
      </c>
      <c r="T27" s="17" t="e">
        <f>S27/Inputs!$B$13</f>
        <v>#DIV/0!</v>
      </c>
      <c r="U27" s="17" t="e">
        <f t="shared" si="0"/>
        <v>#VALUE!</v>
      </c>
      <c r="V27" s="3">
        <f>IF(A27&lt;Inputs!$B$23-Inputs!$B$24,0,IF(A27&lt;Inputs!$B$22-Inputs!$B$24,S27*AB27/12,IF(ISERROR(-PMT(AB27/12,Inputs!$B$20+1-A27-Inputs!$B$24,S27)),0,-PMT(AB27/12,Inputs!$B$20+1-A27-Inputs!$B$24,S27)+IF(A27=Inputs!$B$21-Inputs!$B$24,AB27+PMT(AB27/12,Inputs!$B$20+1-A27-Inputs!$B$24,S27)+(S27*AB27/12),0))))</f>
        <v>0</v>
      </c>
      <c r="W27" s="3" t="e">
        <f t="shared" si="4"/>
        <v>#VALUE!</v>
      </c>
      <c r="X27" s="3" t="e">
        <f t="shared" si="5"/>
        <v>#VALUE!</v>
      </c>
      <c r="Y27" s="17">
        <f>VLOOKUP(A27,Curves!$B$20:'Curves'!$D$32,3)</f>
        <v>0.06</v>
      </c>
      <c r="Z27" s="27">
        <f t="shared" si="6"/>
        <v>0</v>
      </c>
      <c r="AA27" s="3">
        <f t="shared" si="7"/>
        <v>0</v>
      </c>
      <c r="AB27" s="3" t="str">
        <f t="shared" si="8"/>
        <v>Not Implemented Yet</v>
      </c>
      <c r="AC27" s="3" t="e">
        <f t="shared" si="17"/>
        <v>#VALUE!</v>
      </c>
      <c r="AD27" s="3" t="e">
        <f t="shared" ca="1" si="9"/>
        <v>#VALUE!</v>
      </c>
      <c r="AE27" s="17" t="e">
        <f ca="1">AD27/Inputs!$B$13</f>
        <v>#VALUE!</v>
      </c>
      <c r="AF27" s="27">
        <f t="shared" si="10"/>
        <v>0</v>
      </c>
      <c r="AH27" s="17">
        <f>AH26/(1+(Inputs!$B$19)*C26)</f>
        <v>1</v>
      </c>
      <c r="AI27" s="17" t="e">
        <f t="shared" ca="1" si="11"/>
        <v>#VALUE!</v>
      </c>
    </row>
    <row r="28" spans="1:35" ht="13">
      <c r="A28" s="3">
        <f t="shared" si="12"/>
        <v>24</v>
      </c>
      <c r="B28" s="28">
        <f t="shared" si="13"/>
        <v>698</v>
      </c>
      <c r="C28" s="3">
        <f t="shared" si="18"/>
        <v>8.3333333333333329E-2</v>
      </c>
      <c r="F28" s="3" t="e">
        <f t="shared" si="1"/>
        <v>#VALUE!</v>
      </c>
      <c r="G28" s="3" t="str">
        <f>IF(Inputs!$B$15="Fixed",G27, "Not Implemented Yet")</f>
        <v>Not Implemented Yet</v>
      </c>
      <c r="H28" s="3" t="str">
        <f>IF(Inputs!$B$15="Fixed", IF(K27&gt;H27, -PMT(G28*C28, 360/Inputs!$D$6, Inputs!$B$13), 0), "NOT AVALABLE RN")</f>
        <v>NOT AVALABLE RN</v>
      </c>
      <c r="I28" s="3" t="e">
        <f t="shared" si="14"/>
        <v>#VALUE!</v>
      </c>
      <c r="J28" s="3" t="e">
        <f t="shared" si="2"/>
        <v>#VALUE!</v>
      </c>
      <c r="K28" s="3" t="e">
        <f t="shared" si="15"/>
        <v>#VALUE!</v>
      </c>
      <c r="N28" s="27">
        <f t="shared" si="16"/>
        <v>0</v>
      </c>
      <c r="O28" s="17">
        <f>VLOOKUP(A28,Curves!$B$3:'Curves'!$D$15,3)/(VLOOKUP(A28,Curves!$B$3:'Curves'!$D$15,2)-(VLOOKUP(A28,Curves!$B$3:'Curves'!$D$15,1)-1))</f>
        <v>2.0833333333333332E-2</v>
      </c>
      <c r="P28" s="27">
        <f>MIN(N28,(O28*Inputs!$B$35)*$N$5)</f>
        <v>0</v>
      </c>
      <c r="Q28" s="3">
        <f ca="1">IF(ISERROR(Inputs!$B$32*OFFSET(P28,-Inputs!$B$32,0)),0,Inputs!$B$32*OFFSET(P28,-Inputs!$B$32,0))</f>
        <v>0</v>
      </c>
      <c r="R28" s="3">
        <f ca="1">IF(ISERROR((1-Inputs!$B$32)*OFFSET(P28,-Inputs!$B$33,0)),0,(1-Inputs!$B$32)*OFFSET(P28,-Inputs!$B$33,0))</f>
        <v>0</v>
      </c>
      <c r="S28" s="27">
        <f t="shared" si="3"/>
        <v>0</v>
      </c>
      <c r="T28" s="17" t="e">
        <f>S28/Inputs!$B$13</f>
        <v>#DIV/0!</v>
      </c>
      <c r="U28" s="17" t="e">
        <f t="shared" si="0"/>
        <v>#VALUE!</v>
      </c>
      <c r="V28" s="3">
        <f>IF(A28&lt;Inputs!$B$23-Inputs!$B$24,0,IF(A28&lt;Inputs!$B$22-Inputs!$B$24,S28*AB28/12,IF(ISERROR(-PMT(AB28/12,Inputs!$B$20+1-A28-Inputs!$B$24,S28)),0,-PMT(AB28/12,Inputs!$B$20+1-A28-Inputs!$B$24,S28)+IF(A28=Inputs!$B$21-Inputs!$B$24,AB28+PMT(AB28/12,Inputs!$B$20+1-A28-Inputs!$B$24,S28)+(S28*AB28/12),0))))</f>
        <v>0</v>
      </c>
      <c r="W28" s="3" t="e">
        <f t="shared" si="4"/>
        <v>#VALUE!</v>
      </c>
      <c r="X28" s="3" t="e">
        <f t="shared" si="5"/>
        <v>#VALUE!</v>
      </c>
      <c r="Y28" s="17">
        <f>VLOOKUP(A28,Curves!$B$20:'Curves'!$D$32,3)</f>
        <v>0.06</v>
      </c>
      <c r="Z28" s="27">
        <f t="shared" si="6"/>
        <v>0</v>
      </c>
      <c r="AA28" s="3">
        <f t="shared" si="7"/>
        <v>0</v>
      </c>
      <c r="AB28" s="3" t="str">
        <f t="shared" si="8"/>
        <v>Not Implemented Yet</v>
      </c>
      <c r="AC28" s="3" t="e">
        <f t="shared" si="17"/>
        <v>#VALUE!</v>
      </c>
      <c r="AD28" s="3" t="e">
        <f t="shared" ca="1" si="9"/>
        <v>#VALUE!</v>
      </c>
      <c r="AE28" s="17" t="e">
        <f ca="1">AD28/Inputs!$B$13</f>
        <v>#VALUE!</v>
      </c>
      <c r="AF28" s="27">
        <f t="shared" si="10"/>
        <v>0</v>
      </c>
      <c r="AH28" s="17">
        <f>AH27/(1+(Inputs!$B$19)*C27)</f>
        <v>1</v>
      </c>
      <c r="AI28" s="17" t="e">
        <f t="shared" ca="1" si="11"/>
        <v>#VALUE!</v>
      </c>
    </row>
    <row r="29" spans="1:35" ht="13">
      <c r="A29" s="3">
        <f t="shared" si="12"/>
        <v>25</v>
      </c>
      <c r="B29" s="28">
        <f t="shared" si="13"/>
        <v>728</v>
      </c>
      <c r="C29" s="3">
        <f t="shared" si="18"/>
        <v>8.3333333333333329E-2</v>
      </c>
      <c r="F29" s="3" t="e">
        <f t="shared" si="1"/>
        <v>#VALUE!</v>
      </c>
      <c r="G29" s="3" t="str">
        <f>IF(Inputs!$B$15="Fixed",G28, "Not Implemented Yet")</f>
        <v>Not Implemented Yet</v>
      </c>
      <c r="H29" s="3" t="str">
        <f>IF(Inputs!$B$15="Fixed", IF(K28&gt;H28, -PMT(G29*C29, 360/Inputs!$D$6, Inputs!$B$13), 0), "NOT AVALABLE RN")</f>
        <v>NOT AVALABLE RN</v>
      </c>
      <c r="I29" s="3" t="e">
        <f t="shared" si="14"/>
        <v>#VALUE!</v>
      </c>
      <c r="J29" s="3" t="e">
        <f t="shared" si="2"/>
        <v>#VALUE!</v>
      </c>
      <c r="K29" s="3" t="e">
        <f t="shared" si="15"/>
        <v>#VALUE!</v>
      </c>
      <c r="N29" s="27">
        <f t="shared" si="16"/>
        <v>0</v>
      </c>
      <c r="O29" s="17">
        <f>VLOOKUP(A29,Curves!$B$3:'Curves'!$D$15,3)/(VLOOKUP(A29,Curves!$B$3:'Curves'!$D$15,2)-(VLOOKUP(A29,Curves!$B$3:'Curves'!$D$15,1)-1))</f>
        <v>1.6666666666666666E-2</v>
      </c>
      <c r="P29" s="27">
        <f>MIN(N29,(O29*Inputs!$B$35)*$N$5)</f>
        <v>0</v>
      </c>
      <c r="Q29" s="3">
        <f ca="1">IF(ISERROR(Inputs!$B$32*OFFSET(P29,-Inputs!$B$32,0)),0,Inputs!$B$32*OFFSET(P29,-Inputs!$B$32,0))</f>
        <v>0</v>
      </c>
      <c r="R29" s="3">
        <f ca="1">IF(ISERROR((1-Inputs!$B$32)*OFFSET(P29,-Inputs!$B$33,0)),0,(1-Inputs!$B$32)*OFFSET(P29,-Inputs!$B$33,0))</f>
        <v>0</v>
      </c>
      <c r="S29" s="27">
        <f t="shared" si="3"/>
        <v>0</v>
      </c>
      <c r="T29" s="17" t="e">
        <f>S29/Inputs!$B$13</f>
        <v>#DIV/0!</v>
      </c>
      <c r="U29" s="17" t="e">
        <f t="shared" si="0"/>
        <v>#VALUE!</v>
      </c>
      <c r="V29" s="3">
        <f>IF(A29&lt;Inputs!$B$23-Inputs!$B$24,0,IF(A29&lt;Inputs!$B$22-Inputs!$B$24,S29*AB29/12,IF(ISERROR(-PMT(AB29/12,Inputs!$B$20+1-A29-Inputs!$B$24,S29)),0,-PMT(AB29/12,Inputs!$B$20+1-A29-Inputs!$B$24,S29)+IF(A29=Inputs!$B$21-Inputs!$B$24,AB29+PMT(AB29/12,Inputs!$B$20+1-A29-Inputs!$B$24,S29)+(S29*AB29/12),0))))</f>
        <v>0</v>
      </c>
      <c r="W29" s="3" t="e">
        <f t="shared" si="4"/>
        <v>#VALUE!</v>
      </c>
      <c r="X29" s="3" t="e">
        <f t="shared" si="5"/>
        <v>#VALUE!</v>
      </c>
      <c r="Y29" s="17">
        <f>VLOOKUP(A29,Curves!$B$20:'Curves'!$D$32,3)</f>
        <v>0.06</v>
      </c>
      <c r="Z29" s="27">
        <f t="shared" si="6"/>
        <v>0</v>
      </c>
      <c r="AA29" s="3">
        <f t="shared" si="7"/>
        <v>0</v>
      </c>
      <c r="AB29" s="3" t="str">
        <f t="shared" si="8"/>
        <v>Not Implemented Yet</v>
      </c>
      <c r="AC29" s="3" t="e">
        <f t="shared" si="17"/>
        <v>#VALUE!</v>
      </c>
      <c r="AD29" s="3" t="e">
        <f t="shared" ca="1" si="9"/>
        <v>#VALUE!</v>
      </c>
      <c r="AE29" s="17" t="e">
        <f ca="1">AD29/Inputs!$B$13</f>
        <v>#VALUE!</v>
      </c>
      <c r="AF29" s="27">
        <f t="shared" si="10"/>
        <v>0</v>
      </c>
      <c r="AH29" s="17">
        <f>AH28/(1+(Inputs!$B$19)*C28)</f>
        <v>1</v>
      </c>
      <c r="AI29" s="17" t="e">
        <f t="shared" ca="1" si="11"/>
        <v>#VALUE!</v>
      </c>
    </row>
    <row r="30" spans="1:35" ht="13">
      <c r="A30" s="3">
        <f t="shared" si="12"/>
        <v>26</v>
      </c>
      <c r="B30" s="28">
        <f t="shared" si="13"/>
        <v>759</v>
      </c>
      <c r="C30" s="3">
        <f t="shared" si="18"/>
        <v>8.3333333333333329E-2</v>
      </c>
      <c r="F30" s="3" t="e">
        <f t="shared" si="1"/>
        <v>#VALUE!</v>
      </c>
      <c r="G30" s="3" t="str">
        <f>IF(Inputs!$B$15="Fixed",G29, "Not Implemented Yet")</f>
        <v>Not Implemented Yet</v>
      </c>
      <c r="H30" s="3" t="str">
        <f>IF(Inputs!$B$15="Fixed", IF(K29&gt;H29, -PMT(G30*C30, 360/Inputs!$D$6, Inputs!$B$13), 0), "NOT AVALABLE RN")</f>
        <v>NOT AVALABLE RN</v>
      </c>
      <c r="I30" s="3" t="e">
        <f t="shared" si="14"/>
        <v>#VALUE!</v>
      </c>
      <c r="J30" s="3" t="e">
        <f t="shared" si="2"/>
        <v>#VALUE!</v>
      </c>
      <c r="K30" s="3" t="e">
        <f t="shared" si="15"/>
        <v>#VALUE!</v>
      </c>
      <c r="N30" s="27">
        <f t="shared" si="16"/>
        <v>0</v>
      </c>
      <c r="O30" s="17">
        <f>VLOOKUP(A30,Curves!$B$3:'Curves'!$D$15,3)/(VLOOKUP(A30,Curves!$B$3:'Curves'!$D$15,2)-(VLOOKUP(A30,Curves!$B$3:'Curves'!$D$15,1)-1))</f>
        <v>1.6666666666666666E-2</v>
      </c>
      <c r="P30" s="27">
        <f>MIN(N30,(O30*Inputs!$B$35)*$N$5)</f>
        <v>0</v>
      </c>
      <c r="Q30" s="3">
        <f ca="1">IF(ISERROR(Inputs!$B$32*OFFSET(P30,-Inputs!$B$32,0)),0,Inputs!$B$32*OFFSET(P30,-Inputs!$B$32,0))</f>
        <v>0</v>
      </c>
      <c r="R30" s="3">
        <f ca="1">IF(ISERROR((1-Inputs!$B$32)*OFFSET(P30,-Inputs!$B$33,0)),0,(1-Inputs!$B$32)*OFFSET(P30,-Inputs!$B$33,0))</f>
        <v>0</v>
      </c>
      <c r="S30" s="27">
        <f t="shared" si="3"/>
        <v>0</v>
      </c>
      <c r="T30" s="17" t="e">
        <f>S30/Inputs!$B$13</f>
        <v>#DIV/0!</v>
      </c>
      <c r="U30" s="17" t="e">
        <f t="shared" si="0"/>
        <v>#VALUE!</v>
      </c>
      <c r="V30" s="3">
        <f>IF(A30&lt;Inputs!$B$23-Inputs!$B$24,0,IF(A30&lt;Inputs!$B$22-Inputs!$B$24,S30*AB30/12,IF(ISERROR(-PMT(AB30/12,Inputs!$B$20+1-A30-Inputs!$B$24,S30)),0,-PMT(AB30/12,Inputs!$B$20+1-A30-Inputs!$B$24,S30)+IF(A30=Inputs!$B$21-Inputs!$B$24,AB30+PMT(AB30/12,Inputs!$B$20+1-A30-Inputs!$B$24,S30)+(S30*AB30/12),0))))</f>
        <v>0</v>
      </c>
      <c r="W30" s="3" t="e">
        <f t="shared" si="4"/>
        <v>#VALUE!</v>
      </c>
      <c r="X30" s="3" t="e">
        <f t="shared" si="5"/>
        <v>#VALUE!</v>
      </c>
      <c r="Y30" s="17">
        <f>VLOOKUP(A30,Curves!$B$20:'Curves'!$D$32,3)</f>
        <v>0.06</v>
      </c>
      <c r="Z30" s="27">
        <f t="shared" si="6"/>
        <v>0</v>
      </c>
      <c r="AA30" s="3">
        <f t="shared" si="7"/>
        <v>0</v>
      </c>
      <c r="AB30" s="3" t="str">
        <f t="shared" si="8"/>
        <v>Not Implemented Yet</v>
      </c>
      <c r="AC30" s="3" t="e">
        <f t="shared" si="17"/>
        <v>#VALUE!</v>
      </c>
      <c r="AD30" s="3" t="e">
        <f t="shared" ca="1" si="9"/>
        <v>#VALUE!</v>
      </c>
      <c r="AE30" s="17" t="e">
        <f ca="1">AD30/Inputs!$B$13</f>
        <v>#VALUE!</v>
      </c>
      <c r="AF30" s="27">
        <f t="shared" si="10"/>
        <v>0</v>
      </c>
      <c r="AH30" s="17">
        <f>AH29/(1+(Inputs!$B$19)*C29)</f>
        <v>1</v>
      </c>
      <c r="AI30" s="17" t="e">
        <f t="shared" ca="1" si="11"/>
        <v>#VALUE!</v>
      </c>
    </row>
    <row r="31" spans="1:35" ht="13">
      <c r="A31" s="3">
        <f t="shared" si="12"/>
        <v>27</v>
      </c>
      <c r="B31" s="28">
        <f t="shared" si="13"/>
        <v>790</v>
      </c>
      <c r="C31" s="3">
        <f t="shared" si="18"/>
        <v>8.3333333333333329E-2</v>
      </c>
      <c r="F31" s="3" t="e">
        <f t="shared" si="1"/>
        <v>#VALUE!</v>
      </c>
      <c r="G31" s="3" t="str">
        <f>IF(Inputs!$B$15="Fixed",G30, "Not Implemented Yet")</f>
        <v>Not Implemented Yet</v>
      </c>
      <c r="H31" s="3" t="str">
        <f>IF(Inputs!$B$15="Fixed", IF(K30&gt;H30, -PMT(G31*C31, 360/Inputs!$D$6, Inputs!$B$13), 0), "NOT AVALABLE RN")</f>
        <v>NOT AVALABLE RN</v>
      </c>
      <c r="I31" s="3" t="e">
        <f t="shared" si="14"/>
        <v>#VALUE!</v>
      </c>
      <c r="J31" s="3" t="e">
        <f t="shared" si="2"/>
        <v>#VALUE!</v>
      </c>
      <c r="K31" s="3" t="e">
        <f t="shared" si="15"/>
        <v>#VALUE!</v>
      </c>
      <c r="N31" s="27">
        <f t="shared" si="16"/>
        <v>0</v>
      </c>
      <c r="O31" s="17">
        <f>VLOOKUP(A31,Curves!$B$3:'Curves'!$D$15,3)/(VLOOKUP(A31,Curves!$B$3:'Curves'!$D$15,2)-(VLOOKUP(A31,Curves!$B$3:'Curves'!$D$15,1)-1))</f>
        <v>1.6666666666666666E-2</v>
      </c>
      <c r="P31" s="27">
        <f>MIN(N31,(O31*Inputs!$B$35)*$N$5)</f>
        <v>0</v>
      </c>
      <c r="Q31" s="3">
        <f ca="1">IF(ISERROR(Inputs!$B$32*OFFSET(P31,-Inputs!$B$32,0)),0,Inputs!$B$32*OFFSET(P31,-Inputs!$B$32,0))</f>
        <v>0</v>
      </c>
      <c r="R31" s="3">
        <f ca="1">IF(ISERROR((1-Inputs!$B$32)*OFFSET(P31,-Inputs!$B$33,0)),0,(1-Inputs!$B$32)*OFFSET(P31,-Inputs!$B$33,0))</f>
        <v>0</v>
      </c>
      <c r="S31" s="27">
        <f t="shared" si="3"/>
        <v>0</v>
      </c>
      <c r="T31" s="17" t="e">
        <f>S31/Inputs!$B$13</f>
        <v>#DIV/0!</v>
      </c>
      <c r="U31" s="17" t="e">
        <f t="shared" si="0"/>
        <v>#VALUE!</v>
      </c>
      <c r="V31" s="3">
        <f>IF(A31&lt;Inputs!$B$23-Inputs!$B$24,0,IF(A31&lt;Inputs!$B$22-Inputs!$B$24,S31*AB31/12,IF(ISERROR(-PMT(AB31/12,Inputs!$B$20+1-A31-Inputs!$B$24,S31)),0,-PMT(AB31/12,Inputs!$B$20+1-A31-Inputs!$B$24,S31)+IF(A31=Inputs!$B$21-Inputs!$B$24,AB31+PMT(AB31/12,Inputs!$B$20+1-A31-Inputs!$B$24,S31)+(S31*AB31/12),0))))</f>
        <v>0</v>
      </c>
      <c r="W31" s="3" t="e">
        <f t="shared" si="4"/>
        <v>#VALUE!</v>
      </c>
      <c r="X31" s="3" t="e">
        <f t="shared" si="5"/>
        <v>#VALUE!</v>
      </c>
      <c r="Y31" s="17">
        <f>VLOOKUP(A31,Curves!$B$20:'Curves'!$D$32,3)</f>
        <v>0.06</v>
      </c>
      <c r="Z31" s="27">
        <f t="shared" si="6"/>
        <v>0</v>
      </c>
      <c r="AA31" s="3">
        <f t="shared" si="7"/>
        <v>0</v>
      </c>
      <c r="AB31" s="3" t="str">
        <f t="shared" si="8"/>
        <v>Not Implemented Yet</v>
      </c>
      <c r="AC31" s="3" t="e">
        <f t="shared" si="17"/>
        <v>#VALUE!</v>
      </c>
      <c r="AD31" s="3" t="e">
        <f t="shared" ca="1" si="9"/>
        <v>#VALUE!</v>
      </c>
      <c r="AE31" s="17" t="e">
        <f ca="1">AD31/Inputs!$B$13</f>
        <v>#VALUE!</v>
      </c>
      <c r="AF31" s="27">
        <f t="shared" si="10"/>
        <v>0</v>
      </c>
      <c r="AH31" s="17">
        <f>AH30/(1+(Inputs!$B$19)*C30)</f>
        <v>1</v>
      </c>
      <c r="AI31" s="17" t="e">
        <f t="shared" ca="1" si="11"/>
        <v>#VALUE!</v>
      </c>
    </row>
    <row r="32" spans="1:35" ht="13">
      <c r="A32" s="3">
        <f t="shared" si="12"/>
        <v>28</v>
      </c>
      <c r="B32" s="28">
        <f t="shared" si="13"/>
        <v>818</v>
      </c>
      <c r="C32" s="3">
        <f t="shared" si="18"/>
        <v>8.3333333333333329E-2</v>
      </c>
      <c r="F32" s="3" t="e">
        <f t="shared" si="1"/>
        <v>#VALUE!</v>
      </c>
      <c r="G32" s="3" t="str">
        <f>IF(Inputs!$B$15="Fixed",G31, "Not Implemented Yet")</f>
        <v>Not Implemented Yet</v>
      </c>
      <c r="H32" s="3" t="str">
        <f>IF(Inputs!$B$15="Fixed", IF(K31&gt;H31, -PMT(G32*C32, 360/Inputs!$D$6, Inputs!$B$13), 0), "NOT AVALABLE RN")</f>
        <v>NOT AVALABLE RN</v>
      </c>
      <c r="I32" s="3" t="e">
        <f t="shared" si="14"/>
        <v>#VALUE!</v>
      </c>
      <c r="J32" s="3" t="e">
        <f t="shared" si="2"/>
        <v>#VALUE!</v>
      </c>
      <c r="K32" s="3" t="e">
        <f t="shared" si="15"/>
        <v>#VALUE!</v>
      </c>
      <c r="N32" s="27">
        <f t="shared" si="16"/>
        <v>0</v>
      </c>
      <c r="O32" s="17">
        <f>VLOOKUP(A32,Curves!$B$3:'Curves'!$D$15,3)/(VLOOKUP(A32,Curves!$B$3:'Curves'!$D$15,2)-(VLOOKUP(A32,Curves!$B$3:'Curves'!$D$15,1)-1))</f>
        <v>1.6666666666666666E-2</v>
      </c>
      <c r="P32" s="27">
        <f>MIN(N32,(O32*Inputs!$B$35)*$N$5)</f>
        <v>0</v>
      </c>
      <c r="Q32" s="3">
        <f ca="1">IF(ISERROR(Inputs!$B$32*OFFSET(P32,-Inputs!$B$32,0)),0,Inputs!$B$32*OFFSET(P32,-Inputs!$B$32,0))</f>
        <v>0</v>
      </c>
      <c r="R32" s="3">
        <f ca="1">IF(ISERROR((1-Inputs!$B$32)*OFFSET(P32,-Inputs!$B$33,0)),0,(1-Inputs!$B$32)*OFFSET(P32,-Inputs!$B$33,0))</f>
        <v>0</v>
      </c>
      <c r="S32" s="27">
        <f t="shared" si="3"/>
        <v>0</v>
      </c>
      <c r="T32" s="17" t="e">
        <f>S32/Inputs!$B$13</f>
        <v>#DIV/0!</v>
      </c>
      <c r="U32" s="17" t="e">
        <f t="shared" si="0"/>
        <v>#VALUE!</v>
      </c>
      <c r="V32" s="3">
        <f>IF(A32&lt;Inputs!$B$23-Inputs!$B$24,0,IF(A32&lt;Inputs!$B$22-Inputs!$B$24,S32*AB32/12,IF(ISERROR(-PMT(AB32/12,Inputs!$B$20+1-A32-Inputs!$B$24,S32)),0,-PMT(AB32/12,Inputs!$B$20+1-A32-Inputs!$B$24,S32)+IF(A32=Inputs!$B$21-Inputs!$B$24,AB32+PMT(AB32/12,Inputs!$B$20+1-A32-Inputs!$B$24,S32)+(S32*AB32/12),0))))</f>
        <v>0</v>
      </c>
      <c r="W32" s="3" t="e">
        <f t="shared" si="4"/>
        <v>#VALUE!</v>
      </c>
      <c r="X32" s="3" t="e">
        <f t="shared" si="5"/>
        <v>#VALUE!</v>
      </c>
      <c r="Y32" s="17">
        <f>VLOOKUP(A32,Curves!$B$20:'Curves'!$D$32,3)</f>
        <v>0.06</v>
      </c>
      <c r="Z32" s="27">
        <f t="shared" si="6"/>
        <v>0</v>
      </c>
      <c r="AA32" s="3">
        <f t="shared" si="7"/>
        <v>0</v>
      </c>
      <c r="AB32" s="3" t="str">
        <f t="shared" si="8"/>
        <v>Not Implemented Yet</v>
      </c>
      <c r="AC32" s="3" t="e">
        <f t="shared" si="17"/>
        <v>#VALUE!</v>
      </c>
      <c r="AD32" s="3" t="e">
        <f t="shared" ca="1" si="9"/>
        <v>#VALUE!</v>
      </c>
      <c r="AE32" s="17" t="e">
        <f ca="1">AD32/Inputs!$B$13</f>
        <v>#VALUE!</v>
      </c>
      <c r="AF32" s="27">
        <f t="shared" si="10"/>
        <v>0</v>
      </c>
      <c r="AH32" s="17">
        <f>AH31/(1+(Inputs!$B$19)*C31)</f>
        <v>1</v>
      </c>
      <c r="AI32" s="17" t="e">
        <f t="shared" ca="1" si="11"/>
        <v>#VALUE!</v>
      </c>
    </row>
    <row r="33" spans="1:35" ht="13">
      <c r="A33" s="3">
        <f t="shared" si="12"/>
        <v>29</v>
      </c>
      <c r="B33" s="28">
        <f t="shared" si="13"/>
        <v>849</v>
      </c>
      <c r="C33" s="3">
        <f t="shared" si="18"/>
        <v>8.3333333333333329E-2</v>
      </c>
      <c r="F33" s="3" t="e">
        <f t="shared" si="1"/>
        <v>#VALUE!</v>
      </c>
      <c r="G33" s="3" t="str">
        <f>IF(Inputs!$B$15="Fixed",G32, "Not Implemented Yet")</f>
        <v>Not Implemented Yet</v>
      </c>
      <c r="H33" s="3" t="str">
        <f>IF(Inputs!$B$15="Fixed", IF(K32&gt;H32, -PMT(G33*C33, 360/Inputs!$D$6, Inputs!$B$13), 0), "NOT AVALABLE RN")</f>
        <v>NOT AVALABLE RN</v>
      </c>
      <c r="I33" s="3" t="e">
        <f t="shared" si="14"/>
        <v>#VALUE!</v>
      </c>
      <c r="J33" s="3" t="e">
        <f t="shared" si="2"/>
        <v>#VALUE!</v>
      </c>
      <c r="K33" s="3" t="e">
        <f t="shared" si="15"/>
        <v>#VALUE!</v>
      </c>
      <c r="N33" s="27">
        <f t="shared" si="16"/>
        <v>0</v>
      </c>
      <c r="O33" s="17">
        <f>VLOOKUP(A33,Curves!$B$3:'Curves'!$D$15,3)/(VLOOKUP(A33,Curves!$B$3:'Curves'!$D$15,2)-(VLOOKUP(A33,Curves!$B$3:'Curves'!$D$15,1)-1))</f>
        <v>1.6666666666666666E-2</v>
      </c>
      <c r="P33" s="27">
        <f>MIN(N33,(O33*Inputs!$B$35)*$N$5)</f>
        <v>0</v>
      </c>
      <c r="Q33" s="3">
        <f ca="1">IF(ISERROR(Inputs!$B$32*OFFSET(P33,-Inputs!$B$32,0)),0,Inputs!$B$32*OFFSET(P33,-Inputs!$B$32,0))</f>
        <v>0</v>
      </c>
      <c r="R33" s="3">
        <f ca="1">IF(ISERROR((1-Inputs!$B$32)*OFFSET(P33,-Inputs!$B$33,0)),0,(1-Inputs!$B$32)*OFFSET(P33,-Inputs!$B$33,0))</f>
        <v>0</v>
      </c>
      <c r="S33" s="27">
        <f t="shared" si="3"/>
        <v>0</v>
      </c>
      <c r="T33" s="17" t="e">
        <f>S33/Inputs!$B$13</f>
        <v>#DIV/0!</v>
      </c>
      <c r="U33" s="17" t="e">
        <f t="shared" si="0"/>
        <v>#VALUE!</v>
      </c>
      <c r="V33" s="3">
        <f>IF(A33&lt;Inputs!$B$23-Inputs!$B$24,0,IF(A33&lt;Inputs!$B$22-Inputs!$B$24,S33*AB33/12,IF(ISERROR(-PMT(AB33/12,Inputs!$B$20+1-A33-Inputs!$B$24,S33)),0,-PMT(AB33/12,Inputs!$B$20+1-A33-Inputs!$B$24,S33)+IF(A33=Inputs!$B$21-Inputs!$B$24,AB33+PMT(AB33/12,Inputs!$B$20+1-A33-Inputs!$B$24,S33)+(S33*AB33/12),0))))</f>
        <v>0</v>
      </c>
      <c r="W33" s="3" t="e">
        <f t="shared" si="4"/>
        <v>#VALUE!</v>
      </c>
      <c r="X33" s="3" t="e">
        <f t="shared" si="5"/>
        <v>#VALUE!</v>
      </c>
      <c r="Y33" s="17">
        <f>VLOOKUP(A33,Curves!$B$20:'Curves'!$D$32,3)</f>
        <v>0.06</v>
      </c>
      <c r="Z33" s="27">
        <f t="shared" si="6"/>
        <v>0</v>
      </c>
      <c r="AA33" s="3">
        <f t="shared" si="7"/>
        <v>0</v>
      </c>
      <c r="AB33" s="3" t="str">
        <f t="shared" si="8"/>
        <v>Not Implemented Yet</v>
      </c>
      <c r="AC33" s="3" t="e">
        <f t="shared" si="17"/>
        <v>#VALUE!</v>
      </c>
      <c r="AD33" s="3" t="e">
        <f t="shared" ca="1" si="9"/>
        <v>#VALUE!</v>
      </c>
      <c r="AE33" s="17" t="e">
        <f ca="1">AD33/Inputs!$B$13</f>
        <v>#VALUE!</v>
      </c>
      <c r="AF33" s="27">
        <f t="shared" si="10"/>
        <v>0</v>
      </c>
      <c r="AH33" s="17">
        <f>AH32/(1+(Inputs!$B$19)*C32)</f>
        <v>1</v>
      </c>
      <c r="AI33" s="17" t="e">
        <f t="shared" ca="1" si="11"/>
        <v>#VALUE!</v>
      </c>
    </row>
    <row r="34" spans="1:35" ht="13">
      <c r="A34" s="3">
        <f t="shared" si="12"/>
        <v>30</v>
      </c>
      <c r="B34" s="28">
        <f t="shared" si="13"/>
        <v>879</v>
      </c>
      <c r="C34" s="3">
        <f t="shared" si="18"/>
        <v>8.3333333333333329E-2</v>
      </c>
      <c r="F34" s="3" t="e">
        <f t="shared" si="1"/>
        <v>#VALUE!</v>
      </c>
      <c r="G34" s="3" t="str">
        <f>IF(Inputs!$B$15="Fixed",G33, "Not Implemented Yet")</f>
        <v>Not Implemented Yet</v>
      </c>
      <c r="H34" s="3" t="str">
        <f>IF(Inputs!$B$15="Fixed", IF(K33&gt;H33, -PMT(G34*C34, 360/Inputs!$D$6, Inputs!$B$13), 0), "NOT AVALABLE RN")</f>
        <v>NOT AVALABLE RN</v>
      </c>
      <c r="I34" s="3" t="e">
        <f t="shared" si="14"/>
        <v>#VALUE!</v>
      </c>
      <c r="J34" s="3" t="e">
        <f t="shared" si="2"/>
        <v>#VALUE!</v>
      </c>
      <c r="K34" s="3" t="e">
        <f t="shared" si="15"/>
        <v>#VALUE!</v>
      </c>
      <c r="N34" s="27">
        <f t="shared" si="16"/>
        <v>0</v>
      </c>
      <c r="O34" s="17">
        <f>VLOOKUP(A34,Curves!$B$3:'Curves'!$D$15,3)/(VLOOKUP(A34,Curves!$B$3:'Curves'!$D$15,2)-(VLOOKUP(A34,Curves!$B$3:'Curves'!$D$15,1)-1))</f>
        <v>1.6666666666666666E-2</v>
      </c>
      <c r="P34" s="27">
        <f>MIN(N34,(O34*Inputs!$B$35)*$N$5)</f>
        <v>0</v>
      </c>
      <c r="Q34" s="3">
        <f ca="1">IF(ISERROR(Inputs!$B$32*OFFSET(P34,-Inputs!$B$32,0)),0,Inputs!$B$32*OFFSET(P34,-Inputs!$B$32,0))</f>
        <v>0</v>
      </c>
      <c r="R34" s="3">
        <f ca="1">IF(ISERROR((1-Inputs!$B$32)*OFFSET(P34,-Inputs!$B$33,0)),0,(1-Inputs!$B$32)*OFFSET(P34,-Inputs!$B$33,0))</f>
        <v>0</v>
      </c>
      <c r="S34" s="27">
        <f t="shared" si="3"/>
        <v>0</v>
      </c>
      <c r="T34" s="17" t="e">
        <f>S34/Inputs!$B$13</f>
        <v>#DIV/0!</v>
      </c>
      <c r="U34" s="17" t="e">
        <f t="shared" si="0"/>
        <v>#VALUE!</v>
      </c>
      <c r="V34" s="3">
        <f>IF(A34&lt;Inputs!$B$23-Inputs!$B$24,0,IF(A34&lt;Inputs!$B$22-Inputs!$B$24,S34*AB34/12,IF(ISERROR(-PMT(AB34/12,Inputs!$B$20+1-A34-Inputs!$B$24,S34)),0,-PMT(AB34/12,Inputs!$B$20+1-A34-Inputs!$B$24,S34)+IF(A34=Inputs!$B$21-Inputs!$B$24,AB34+PMT(AB34/12,Inputs!$B$20+1-A34-Inputs!$B$24,S34)+(S34*AB34/12),0))))</f>
        <v>0</v>
      </c>
      <c r="W34" s="3" t="e">
        <f t="shared" si="4"/>
        <v>#VALUE!</v>
      </c>
      <c r="X34" s="3" t="e">
        <f t="shared" si="5"/>
        <v>#VALUE!</v>
      </c>
      <c r="Y34" s="17">
        <f>VLOOKUP(A34,Curves!$B$20:'Curves'!$D$32,3)</f>
        <v>0.06</v>
      </c>
      <c r="Z34" s="27">
        <f t="shared" si="6"/>
        <v>0</v>
      </c>
      <c r="AA34" s="3">
        <f t="shared" si="7"/>
        <v>0</v>
      </c>
      <c r="AB34" s="3" t="str">
        <f t="shared" si="8"/>
        <v>Not Implemented Yet</v>
      </c>
      <c r="AC34" s="3" t="e">
        <f t="shared" si="17"/>
        <v>#VALUE!</v>
      </c>
      <c r="AD34" s="3" t="e">
        <f t="shared" ca="1" si="9"/>
        <v>#VALUE!</v>
      </c>
      <c r="AE34" s="17" t="e">
        <f ca="1">AD34/Inputs!$B$13</f>
        <v>#VALUE!</v>
      </c>
      <c r="AF34" s="27">
        <f t="shared" si="10"/>
        <v>0</v>
      </c>
      <c r="AH34" s="17">
        <f>AH33/(1+(Inputs!$B$19)*C33)</f>
        <v>1</v>
      </c>
      <c r="AI34" s="17" t="e">
        <f t="shared" ca="1" si="11"/>
        <v>#VALUE!</v>
      </c>
    </row>
    <row r="35" spans="1:35" ht="13">
      <c r="A35" s="3">
        <f t="shared" si="12"/>
        <v>31</v>
      </c>
      <c r="B35" s="28">
        <f t="shared" si="13"/>
        <v>910</v>
      </c>
      <c r="C35" s="3">
        <f t="shared" si="18"/>
        <v>8.3333333333333329E-2</v>
      </c>
      <c r="F35" s="3" t="e">
        <f t="shared" si="1"/>
        <v>#VALUE!</v>
      </c>
      <c r="G35" s="3" t="str">
        <f>IF(Inputs!$B$15="Fixed",G34, "Not Implemented Yet")</f>
        <v>Not Implemented Yet</v>
      </c>
      <c r="H35" s="3" t="str">
        <f>IF(Inputs!$B$15="Fixed", IF(K34&gt;H34, -PMT(G35*C35, 360/Inputs!$D$6, Inputs!$B$13), 0), "NOT AVALABLE RN")</f>
        <v>NOT AVALABLE RN</v>
      </c>
      <c r="I35" s="3" t="e">
        <f t="shared" si="14"/>
        <v>#VALUE!</v>
      </c>
      <c r="J35" s="3" t="e">
        <f t="shared" si="2"/>
        <v>#VALUE!</v>
      </c>
      <c r="K35" s="3" t="e">
        <f t="shared" si="15"/>
        <v>#VALUE!</v>
      </c>
      <c r="N35" s="27">
        <f t="shared" si="16"/>
        <v>0</v>
      </c>
      <c r="O35" s="17">
        <f>VLOOKUP(A35,Curves!$B$3:'Curves'!$D$15,3)/(VLOOKUP(A35,Curves!$B$3:'Curves'!$D$15,2)-(VLOOKUP(A35,Curves!$B$3:'Curves'!$D$15,1)-1))</f>
        <v>1.6666666666666666E-2</v>
      </c>
      <c r="P35" s="27">
        <f>MIN(N35,(O35*Inputs!$B$35)*$N$5)</f>
        <v>0</v>
      </c>
      <c r="Q35" s="3">
        <f ca="1">IF(ISERROR(Inputs!$B$32*OFFSET(P35,-Inputs!$B$32,0)),0,Inputs!$B$32*OFFSET(P35,-Inputs!$B$32,0))</f>
        <v>0</v>
      </c>
      <c r="R35" s="3">
        <f ca="1">IF(ISERROR((1-Inputs!$B$32)*OFFSET(P35,-Inputs!$B$33,0)),0,(1-Inputs!$B$32)*OFFSET(P35,-Inputs!$B$33,0))</f>
        <v>0</v>
      </c>
      <c r="S35" s="27">
        <f t="shared" si="3"/>
        <v>0</v>
      </c>
      <c r="T35" s="17" t="e">
        <f>S35/Inputs!$B$13</f>
        <v>#DIV/0!</v>
      </c>
      <c r="U35" s="17" t="e">
        <f t="shared" si="0"/>
        <v>#VALUE!</v>
      </c>
      <c r="V35" s="3">
        <f>IF(A35&lt;Inputs!$B$23-Inputs!$B$24,0,IF(A35&lt;Inputs!$B$22-Inputs!$B$24,S35*AB35/12,IF(ISERROR(-PMT(AB35/12,Inputs!$B$20+1-A35-Inputs!$B$24,S35)),0,-PMT(AB35/12,Inputs!$B$20+1-A35-Inputs!$B$24,S35)+IF(A35=Inputs!$B$21-Inputs!$B$24,AB35+PMT(AB35/12,Inputs!$B$20+1-A35-Inputs!$B$24,S35)+(S35*AB35/12),0))))</f>
        <v>0</v>
      </c>
      <c r="W35" s="3" t="e">
        <f t="shared" si="4"/>
        <v>#VALUE!</v>
      </c>
      <c r="X35" s="3" t="e">
        <f t="shared" si="5"/>
        <v>#VALUE!</v>
      </c>
      <c r="Y35" s="17">
        <f>VLOOKUP(A35,Curves!$B$20:'Curves'!$D$32,3)</f>
        <v>0.06</v>
      </c>
      <c r="Z35" s="27">
        <f t="shared" si="6"/>
        <v>0</v>
      </c>
      <c r="AA35" s="3">
        <f t="shared" si="7"/>
        <v>0</v>
      </c>
      <c r="AB35" s="3" t="str">
        <f t="shared" si="8"/>
        <v>Not Implemented Yet</v>
      </c>
      <c r="AC35" s="3" t="e">
        <f t="shared" si="17"/>
        <v>#VALUE!</v>
      </c>
      <c r="AD35" s="3" t="e">
        <f t="shared" ca="1" si="9"/>
        <v>#VALUE!</v>
      </c>
      <c r="AE35" s="17" t="e">
        <f ca="1">AD35/Inputs!$B$13</f>
        <v>#VALUE!</v>
      </c>
      <c r="AF35" s="27">
        <f t="shared" si="10"/>
        <v>0</v>
      </c>
      <c r="AH35" s="17">
        <f>AH34/(1+(Inputs!$B$19)*C34)</f>
        <v>1</v>
      </c>
      <c r="AI35" s="17" t="e">
        <f t="shared" ca="1" si="11"/>
        <v>#VALUE!</v>
      </c>
    </row>
    <row r="36" spans="1:35" ht="13">
      <c r="A36" s="3">
        <f t="shared" si="12"/>
        <v>32</v>
      </c>
      <c r="B36" s="28">
        <f t="shared" si="13"/>
        <v>940</v>
      </c>
      <c r="C36" s="3">
        <f t="shared" si="18"/>
        <v>8.3333333333333329E-2</v>
      </c>
      <c r="F36" s="3" t="e">
        <f t="shared" si="1"/>
        <v>#VALUE!</v>
      </c>
      <c r="G36" s="3" t="str">
        <f>IF(Inputs!$B$15="Fixed",G35, "Not Implemented Yet")</f>
        <v>Not Implemented Yet</v>
      </c>
      <c r="H36" s="3" t="str">
        <f>IF(Inputs!$B$15="Fixed", IF(K35&gt;H35, -PMT(G36*C36, 360/Inputs!$D$6, Inputs!$B$13), 0), "NOT AVALABLE RN")</f>
        <v>NOT AVALABLE RN</v>
      </c>
      <c r="I36" s="3" t="e">
        <f t="shared" si="14"/>
        <v>#VALUE!</v>
      </c>
      <c r="J36" s="3" t="e">
        <f t="shared" si="2"/>
        <v>#VALUE!</v>
      </c>
      <c r="K36" s="3" t="e">
        <f t="shared" si="15"/>
        <v>#VALUE!</v>
      </c>
      <c r="N36" s="27">
        <f t="shared" si="16"/>
        <v>0</v>
      </c>
      <c r="O36" s="17">
        <f>VLOOKUP(A36,Curves!$B$3:'Curves'!$D$15,3)/(VLOOKUP(A36,Curves!$B$3:'Curves'!$D$15,2)-(VLOOKUP(A36,Curves!$B$3:'Curves'!$D$15,1)-1))</f>
        <v>1.6666666666666666E-2</v>
      </c>
      <c r="P36" s="27">
        <f>MIN(N36,(O36*Inputs!$B$35)*$N$5)</f>
        <v>0</v>
      </c>
      <c r="Q36" s="3">
        <f ca="1">IF(ISERROR(Inputs!$B$32*OFFSET(P36,-Inputs!$B$32,0)),0,Inputs!$B$32*OFFSET(P36,-Inputs!$B$32,0))</f>
        <v>0</v>
      </c>
      <c r="R36" s="3">
        <f ca="1">IF(ISERROR((1-Inputs!$B$32)*OFFSET(P36,-Inputs!$B$33,0)),0,(1-Inputs!$B$32)*OFFSET(P36,-Inputs!$B$33,0))</f>
        <v>0</v>
      </c>
      <c r="S36" s="27">
        <f t="shared" si="3"/>
        <v>0</v>
      </c>
      <c r="T36" s="17" t="e">
        <f>S36/Inputs!$B$13</f>
        <v>#DIV/0!</v>
      </c>
      <c r="U36" s="17" t="e">
        <f t="shared" si="0"/>
        <v>#VALUE!</v>
      </c>
      <c r="V36" s="3">
        <f>IF(A36&lt;Inputs!$B$23-Inputs!$B$24,0,IF(A36&lt;Inputs!$B$22-Inputs!$B$24,S36*AB36/12,IF(ISERROR(-PMT(AB36/12,Inputs!$B$20+1-A36-Inputs!$B$24,S36)),0,-PMT(AB36/12,Inputs!$B$20+1-A36-Inputs!$B$24,S36)+IF(A36=Inputs!$B$21-Inputs!$B$24,AB36+PMT(AB36/12,Inputs!$B$20+1-A36-Inputs!$B$24,S36)+(S36*AB36/12),0))))</f>
        <v>0</v>
      </c>
      <c r="W36" s="3" t="e">
        <f t="shared" si="4"/>
        <v>#VALUE!</v>
      </c>
      <c r="X36" s="3" t="e">
        <f t="shared" si="5"/>
        <v>#VALUE!</v>
      </c>
      <c r="Y36" s="17">
        <f>VLOOKUP(A36,Curves!$B$20:'Curves'!$D$32,3)</f>
        <v>0.06</v>
      </c>
      <c r="Z36" s="27">
        <f t="shared" si="6"/>
        <v>0</v>
      </c>
      <c r="AA36" s="3">
        <f t="shared" si="7"/>
        <v>0</v>
      </c>
      <c r="AB36" s="3" t="str">
        <f t="shared" si="8"/>
        <v>Not Implemented Yet</v>
      </c>
      <c r="AC36" s="3" t="e">
        <f t="shared" si="17"/>
        <v>#VALUE!</v>
      </c>
      <c r="AD36" s="3" t="e">
        <f t="shared" ca="1" si="9"/>
        <v>#VALUE!</v>
      </c>
      <c r="AE36" s="17" t="e">
        <f ca="1">AD36/Inputs!$B$13</f>
        <v>#VALUE!</v>
      </c>
      <c r="AF36" s="27">
        <f t="shared" si="10"/>
        <v>0</v>
      </c>
      <c r="AH36" s="17">
        <f>AH35/(1+(Inputs!$B$19)*C35)</f>
        <v>1</v>
      </c>
      <c r="AI36" s="17" t="e">
        <f t="shared" ca="1" si="11"/>
        <v>#VALUE!</v>
      </c>
    </row>
    <row r="37" spans="1:35" ht="13">
      <c r="A37" s="3">
        <f t="shared" si="12"/>
        <v>33</v>
      </c>
      <c r="B37" s="28">
        <f t="shared" si="13"/>
        <v>971</v>
      </c>
      <c r="C37" s="3">
        <f t="shared" si="18"/>
        <v>8.3333333333333329E-2</v>
      </c>
      <c r="F37" s="3" t="e">
        <f t="shared" si="1"/>
        <v>#VALUE!</v>
      </c>
      <c r="G37" s="3" t="str">
        <f>IF(Inputs!$B$15="Fixed",G36, "Not Implemented Yet")</f>
        <v>Not Implemented Yet</v>
      </c>
      <c r="H37" s="3" t="str">
        <f>IF(Inputs!$B$15="Fixed", IF(K36&gt;H36, -PMT(G37*C37, 360/Inputs!$D$6, Inputs!$B$13), 0), "NOT AVALABLE RN")</f>
        <v>NOT AVALABLE RN</v>
      </c>
      <c r="I37" s="3" t="e">
        <f t="shared" si="14"/>
        <v>#VALUE!</v>
      </c>
      <c r="J37" s="3" t="e">
        <f t="shared" si="2"/>
        <v>#VALUE!</v>
      </c>
      <c r="K37" s="3" t="e">
        <f t="shared" si="15"/>
        <v>#VALUE!</v>
      </c>
      <c r="N37" s="27">
        <f t="shared" si="16"/>
        <v>0</v>
      </c>
      <c r="O37" s="17">
        <f>VLOOKUP(A37,Curves!$B$3:'Curves'!$D$15,3)/(VLOOKUP(A37,Curves!$B$3:'Curves'!$D$15,2)-(VLOOKUP(A37,Curves!$B$3:'Curves'!$D$15,1)-1))</f>
        <v>1.6666666666666666E-2</v>
      </c>
      <c r="P37" s="27">
        <f>MIN(N37,(O37*Inputs!$B$35)*$N$5)</f>
        <v>0</v>
      </c>
      <c r="Q37" s="3">
        <f ca="1">IF(ISERROR(Inputs!$B$32*OFFSET(P37,-Inputs!$B$32,0)),0,Inputs!$B$32*OFFSET(P37,-Inputs!$B$32,0))</f>
        <v>0</v>
      </c>
      <c r="R37" s="3">
        <f ca="1">IF(ISERROR((1-Inputs!$B$32)*OFFSET(P37,-Inputs!$B$33,0)),0,(1-Inputs!$B$32)*OFFSET(P37,-Inputs!$B$33,0))</f>
        <v>0</v>
      </c>
      <c r="S37" s="27">
        <f t="shared" si="3"/>
        <v>0</v>
      </c>
      <c r="T37" s="17" t="e">
        <f>S37/Inputs!$B$13</f>
        <v>#DIV/0!</v>
      </c>
      <c r="U37" s="17" t="e">
        <f t="shared" si="0"/>
        <v>#VALUE!</v>
      </c>
      <c r="V37" s="3">
        <f>IF(A37&lt;Inputs!$B$23-Inputs!$B$24,0,IF(A37&lt;Inputs!$B$22-Inputs!$B$24,S37*AB37/12,IF(ISERROR(-PMT(AB37/12,Inputs!$B$20+1-A37-Inputs!$B$24,S37)),0,-PMT(AB37/12,Inputs!$B$20+1-A37-Inputs!$B$24,S37)+IF(A37=Inputs!$B$21-Inputs!$B$24,AB37+PMT(AB37/12,Inputs!$B$20+1-A37-Inputs!$B$24,S37)+(S37*AB37/12),0))))</f>
        <v>0</v>
      </c>
      <c r="W37" s="3" t="e">
        <f t="shared" si="4"/>
        <v>#VALUE!</v>
      </c>
      <c r="X37" s="3" t="e">
        <f t="shared" si="5"/>
        <v>#VALUE!</v>
      </c>
      <c r="Y37" s="17">
        <f>VLOOKUP(A37,Curves!$B$20:'Curves'!$D$32,3)</f>
        <v>0.06</v>
      </c>
      <c r="Z37" s="27">
        <f t="shared" si="6"/>
        <v>0</v>
      </c>
      <c r="AA37" s="3">
        <f t="shared" si="7"/>
        <v>0</v>
      </c>
      <c r="AB37" s="3" t="str">
        <f t="shared" si="8"/>
        <v>Not Implemented Yet</v>
      </c>
      <c r="AC37" s="3" t="e">
        <f t="shared" si="17"/>
        <v>#VALUE!</v>
      </c>
      <c r="AD37" s="3" t="e">
        <f t="shared" ca="1" si="9"/>
        <v>#VALUE!</v>
      </c>
      <c r="AE37" s="17" t="e">
        <f ca="1">AD37/Inputs!$B$13</f>
        <v>#VALUE!</v>
      </c>
      <c r="AF37" s="27">
        <f t="shared" si="10"/>
        <v>0</v>
      </c>
      <c r="AH37" s="17">
        <f>AH36/(1+(Inputs!$B$19)*C36)</f>
        <v>1</v>
      </c>
      <c r="AI37" s="17" t="e">
        <f t="shared" ca="1" si="11"/>
        <v>#VALUE!</v>
      </c>
    </row>
    <row r="38" spans="1:35" ht="13">
      <c r="A38" s="3">
        <f t="shared" si="12"/>
        <v>34</v>
      </c>
      <c r="B38" s="28">
        <f t="shared" si="13"/>
        <v>1002</v>
      </c>
      <c r="C38" s="3">
        <f t="shared" si="18"/>
        <v>8.3333333333333329E-2</v>
      </c>
      <c r="F38" s="3" t="e">
        <f t="shared" si="1"/>
        <v>#VALUE!</v>
      </c>
      <c r="G38" s="3" t="str">
        <f>IF(Inputs!$B$15="Fixed",G37, "Not Implemented Yet")</f>
        <v>Not Implemented Yet</v>
      </c>
      <c r="H38" s="3" t="str">
        <f>IF(Inputs!$B$15="Fixed", IF(K37&gt;H37, -PMT(G38*C38, 360/Inputs!$D$6, Inputs!$B$13), 0), "NOT AVALABLE RN")</f>
        <v>NOT AVALABLE RN</v>
      </c>
      <c r="I38" s="3" t="e">
        <f t="shared" si="14"/>
        <v>#VALUE!</v>
      </c>
      <c r="J38" s="3" t="e">
        <f t="shared" si="2"/>
        <v>#VALUE!</v>
      </c>
      <c r="K38" s="3" t="e">
        <f t="shared" si="15"/>
        <v>#VALUE!</v>
      </c>
      <c r="N38" s="27">
        <f t="shared" si="16"/>
        <v>0</v>
      </c>
      <c r="O38" s="17">
        <f>VLOOKUP(A38,Curves!$B$3:'Curves'!$D$15,3)/(VLOOKUP(A38,Curves!$B$3:'Curves'!$D$15,2)-(VLOOKUP(A38,Curves!$B$3:'Curves'!$D$15,1)-1))</f>
        <v>1.6666666666666666E-2</v>
      </c>
      <c r="P38" s="27">
        <f>MIN(N38,(O38*Inputs!$B$35)*$N$5)</f>
        <v>0</v>
      </c>
      <c r="Q38" s="3">
        <f ca="1">IF(ISERROR(Inputs!$B$32*OFFSET(P38,-Inputs!$B$32,0)),0,Inputs!$B$32*OFFSET(P38,-Inputs!$B$32,0))</f>
        <v>0</v>
      </c>
      <c r="R38" s="3">
        <f ca="1">IF(ISERROR((1-Inputs!$B$32)*OFFSET(P38,-Inputs!$B$33,0)),0,(1-Inputs!$B$32)*OFFSET(P38,-Inputs!$B$33,0))</f>
        <v>0</v>
      </c>
      <c r="S38" s="27">
        <f t="shared" si="3"/>
        <v>0</v>
      </c>
      <c r="T38" s="17" t="e">
        <f>S38/Inputs!$B$13</f>
        <v>#DIV/0!</v>
      </c>
      <c r="U38" s="17" t="e">
        <f t="shared" si="0"/>
        <v>#VALUE!</v>
      </c>
      <c r="V38" s="3">
        <f>IF(A38&lt;Inputs!$B$23-Inputs!$B$24,0,IF(A38&lt;Inputs!$B$22-Inputs!$B$24,S38*AB38/12,IF(ISERROR(-PMT(AB38/12,Inputs!$B$20+1-A38-Inputs!$B$24,S38)),0,-PMT(AB38/12,Inputs!$B$20+1-A38-Inputs!$B$24,S38)+IF(A38=Inputs!$B$21-Inputs!$B$24,AB38+PMT(AB38/12,Inputs!$B$20+1-A38-Inputs!$B$24,S38)+(S38*AB38/12),0))))</f>
        <v>0</v>
      </c>
      <c r="W38" s="3" t="e">
        <f t="shared" si="4"/>
        <v>#VALUE!</v>
      </c>
      <c r="X38" s="3" t="e">
        <f t="shared" si="5"/>
        <v>#VALUE!</v>
      </c>
      <c r="Y38" s="17">
        <f>VLOOKUP(A38,Curves!$B$20:'Curves'!$D$32,3)</f>
        <v>0.06</v>
      </c>
      <c r="Z38" s="27">
        <f t="shared" si="6"/>
        <v>0</v>
      </c>
      <c r="AA38" s="3">
        <f t="shared" si="7"/>
        <v>0</v>
      </c>
      <c r="AB38" s="3" t="str">
        <f t="shared" si="8"/>
        <v>Not Implemented Yet</v>
      </c>
      <c r="AC38" s="3" t="e">
        <f t="shared" si="17"/>
        <v>#VALUE!</v>
      </c>
      <c r="AD38" s="3" t="e">
        <f t="shared" ca="1" si="9"/>
        <v>#VALUE!</v>
      </c>
      <c r="AE38" s="17" t="e">
        <f ca="1">AD38/Inputs!$B$13</f>
        <v>#VALUE!</v>
      </c>
      <c r="AF38" s="27">
        <f t="shared" si="10"/>
        <v>0</v>
      </c>
      <c r="AH38" s="17">
        <f>AH37/(1+(Inputs!$B$19)*C37)</f>
        <v>1</v>
      </c>
      <c r="AI38" s="17" t="e">
        <f t="shared" ca="1" si="11"/>
        <v>#VALUE!</v>
      </c>
    </row>
    <row r="39" spans="1:35" ht="13">
      <c r="A39" s="3">
        <f t="shared" si="12"/>
        <v>35</v>
      </c>
      <c r="B39" s="28">
        <f t="shared" si="13"/>
        <v>1032</v>
      </c>
      <c r="C39" s="3">
        <f t="shared" si="18"/>
        <v>8.3333333333333329E-2</v>
      </c>
      <c r="F39" s="3" t="e">
        <f t="shared" si="1"/>
        <v>#VALUE!</v>
      </c>
      <c r="G39" s="3" t="str">
        <f>IF(Inputs!$B$15="Fixed",G38, "Not Implemented Yet")</f>
        <v>Not Implemented Yet</v>
      </c>
      <c r="H39" s="3" t="str">
        <f>IF(Inputs!$B$15="Fixed", IF(K38&gt;H38, -PMT(G39*C39, 360/Inputs!$D$6, Inputs!$B$13), 0), "NOT AVALABLE RN")</f>
        <v>NOT AVALABLE RN</v>
      </c>
      <c r="I39" s="3" t="e">
        <f t="shared" si="14"/>
        <v>#VALUE!</v>
      </c>
      <c r="J39" s="3" t="e">
        <f t="shared" si="2"/>
        <v>#VALUE!</v>
      </c>
      <c r="K39" s="3" t="e">
        <f t="shared" si="15"/>
        <v>#VALUE!</v>
      </c>
      <c r="N39" s="27">
        <f t="shared" si="16"/>
        <v>0</v>
      </c>
      <c r="O39" s="17">
        <f>VLOOKUP(A39,Curves!$B$3:'Curves'!$D$15,3)/(VLOOKUP(A39,Curves!$B$3:'Curves'!$D$15,2)-(VLOOKUP(A39,Curves!$B$3:'Curves'!$D$15,1)-1))</f>
        <v>1.6666666666666666E-2</v>
      </c>
      <c r="P39" s="27">
        <f>MIN(N39,(O39*Inputs!$B$35)*$N$5)</f>
        <v>0</v>
      </c>
      <c r="Q39" s="3">
        <f ca="1">IF(ISERROR(Inputs!$B$32*OFFSET(P39,-Inputs!$B$32,0)),0,Inputs!$B$32*OFFSET(P39,-Inputs!$B$32,0))</f>
        <v>0</v>
      </c>
      <c r="R39" s="3">
        <f ca="1">IF(ISERROR((1-Inputs!$B$32)*OFFSET(P39,-Inputs!$B$33,0)),0,(1-Inputs!$B$32)*OFFSET(P39,-Inputs!$B$33,0))</f>
        <v>0</v>
      </c>
      <c r="S39" s="27">
        <f t="shared" si="3"/>
        <v>0</v>
      </c>
      <c r="T39" s="17" t="e">
        <f>S39/Inputs!$B$13</f>
        <v>#DIV/0!</v>
      </c>
      <c r="U39" s="17" t="e">
        <f t="shared" si="0"/>
        <v>#VALUE!</v>
      </c>
      <c r="V39" s="3">
        <f>IF(A39&lt;Inputs!$B$23-Inputs!$B$24,0,IF(A39&lt;Inputs!$B$22-Inputs!$B$24,S39*AB39/12,IF(ISERROR(-PMT(AB39/12,Inputs!$B$20+1-A39-Inputs!$B$24,S39)),0,-PMT(AB39/12,Inputs!$B$20+1-A39-Inputs!$B$24,S39)+IF(A39=Inputs!$B$21-Inputs!$B$24,AB39+PMT(AB39/12,Inputs!$B$20+1-A39-Inputs!$B$24,S39)+(S39*AB39/12),0))))</f>
        <v>0</v>
      </c>
      <c r="W39" s="3" t="e">
        <f t="shared" si="4"/>
        <v>#VALUE!</v>
      </c>
      <c r="X39" s="3" t="e">
        <f t="shared" si="5"/>
        <v>#VALUE!</v>
      </c>
      <c r="Y39" s="17">
        <f>VLOOKUP(A39,Curves!$B$20:'Curves'!$D$32,3)</f>
        <v>0.06</v>
      </c>
      <c r="Z39" s="27">
        <f t="shared" si="6"/>
        <v>0</v>
      </c>
      <c r="AA39" s="3">
        <f t="shared" si="7"/>
        <v>0</v>
      </c>
      <c r="AB39" s="3" t="str">
        <f t="shared" si="8"/>
        <v>Not Implemented Yet</v>
      </c>
      <c r="AC39" s="3" t="e">
        <f t="shared" si="17"/>
        <v>#VALUE!</v>
      </c>
      <c r="AD39" s="3" t="e">
        <f t="shared" ca="1" si="9"/>
        <v>#VALUE!</v>
      </c>
      <c r="AE39" s="17" t="e">
        <f ca="1">AD39/Inputs!$B$13</f>
        <v>#VALUE!</v>
      </c>
      <c r="AF39" s="27">
        <f t="shared" si="10"/>
        <v>0</v>
      </c>
      <c r="AH39" s="17">
        <f>AH38/(1+(Inputs!$B$19)*C38)</f>
        <v>1</v>
      </c>
      <c r="AI39" s="17" t="e">
        <f t="shared" ca="1" si="11"/>
        <v>#VALUE!</v>
      </c>
    </row>
    <row r="40" spans="1:35" ht="13">
      <c r="A40" s="3">
        <f t="shared" si="12"/>
        <v>36</v>
      </c>
      <c r="B40" s="28">
        <f t="shared" si="13"/>
        <v>1063</v>
      </c>
      <c r="C40" s="3">
        <f t="shared" si="18"/>
        <v>8.3333333333333329E-2</v>
      </c>
      <c r="F40" s="3" t="e">
        <f t="shared" si="1"/>
        <v>#VALUE!</v>
      </c>
      <c r="G40" s="3" t="str">
        <f>IF(Inputs!$B$15="Fixed",G39, "Not Implemented Yet")</f>
        <v>Not Implemented Yet</v>
      </c>
      <c r="H40" s="3" t="str">
        <f>IF(Inputs!$B$15="Fixed", IF(K39&gt;H39, -PMT(G40*C40, 360/Inputs!$D$6, Inputs!$B$13), 0), "NOT AVALABLE RN")</f>
        <v>NOT AVALABLE RN</v>
      </c>
      <c r="I40" s="3" t="e">
        <f t="shared" si="14"/>
        <v>#VALUE!</v>
      </c>
      <c r="J40" s="3" t="e">
        <f t="shared" si="2"/>
        <v>#VALUE!</v>
      </c>
      <c r="K40" s="3" t="e">
        <f t="shared" si="15"/>
        <v>#VALUE!</v>
      </c>
      <c r="N40" s="27">
        <f t="shared" si="16"/>
        <v>0</v>
      </c>
      <c r="O40" s="17">
        <f>VLOOKUP(A40,Curves!$B$3:'Curves'!$D$15,3)/(VLOOKUP(A40,Curves!$B$3:'Curves'!$D$15,2)-(VLOOKUP(A40,Curves!$B$3:'Curves'!$D$15,1)-1))</f>
        <v>1.6666666666666666E-2</v>
      </c>
      <c r="P40" s="27">
        <f>MIN(N40,(O40*Inputs!$B$35)*$N$5)</f>
        <v>0</v>
      </c>
      <c r="Q40" s="3">
        <f ca="1">IF(ISERROR(Inputs!$B$32*OFFSET(P40,-Inputs!$B$32,0)),0,Inputs!$B$32*OFFSET(P40,-Inputs!$B$32,0))</f>
        <v>0</v>
      </c>
      <c r="R40" s="3">
        <f ca="1">IF(ISERROR((1-Inputs!$B$32)*OFFSET(P40,-Inputs!$B$33,0)),0,(1-Inputs!$B$32)*OFFSET(P40,-Inputs!$B$33,0))</f>
        <v>0</v>
      </c>
      <c r="S40" s="27">
        <f t="shared" si="3"/>
        <v>0</v>
      </c>
      <c r="T40" s="17" t="e">
        <f>S40/Inputs!$B$13</f>
        <v>#DIV/0!</v>
      </c>
      <c r="U40" s="17" t="e">
        <f t="shared" si="0"/>
        <v>#VALUE!</v>
      </c>
      <c r="V40" s="3">
        <f>IF(A40&lt;Inputs!$B$23-Inputs!$B$24,0,IF(A40&lt;Inputs!$B$22-Inputs!$B$24,S40*AB40/12,IF(ISERROR(-PMT(AB40/12,Inputs!$B$20+1-A40-Inputs!$B$24,S40)),0,-PMT(AB40/12,Inputs!$B$20+1-A40-Inputs!$B$24,S40)+IF(A40=Inputs!$B$21-Inputs!$B$24,AB40+PMT(AB40/12,Inputs!$B$20+1-A40-Inputs!$B$24,S40)+(S40*AB40/12),0))))</f>
        <v>0</v>
      </c>
      <c r="W40" s="3" t="e">
        <f t="shared" si="4"/>
        <v>#VALUE!</v>
      </c>
      <c r="X40" s="3" t="e">
        <f t="shared" si="5"/>
        <v>#VALUE!</v>
      </c>
      <c r="Y40" s="17">
        <f>VLOOKUP(A40,Curves!$B$20:'Curves'!$D$32,3)</f>
        <v>0.06</v>
      </c>
      <c r="Z40" s="27">
        <f t="shared" si="6"/>
        <v>0</v>
      </c>
      <c r="AA40" s="3">
        <f t="shared" si="7"/>
        <v>0</v>
      </c>
      <c r="AB40" s="3" t="str">
        <f t="shared" si="8"/>
        <v>Not Implemented Yet</v>
      </c>
      <c r="AC40" s="3" t="e">
        <f t="shared" si="17"/>
        <v>#VALUE!</v>
      </c>
      <c r="AD40" s="3" t="e">
        <f t="shared" ca="1" si="9"/>
        <v>#VALUE!</v>
      </c>
      <c r="AE40" s="17" t="e">
        <f ca="1">AD40/Inputs!$B$13</f>
        <v>#VALUE!</v>
      </c>
      <c r="AF40" s="27">
        <f t="shared" si="10"/>
        <v>0</v>
      </c>
      <c r="AH40" s="17">
        <f>AH39/(1+(Inputs!$B$19)*C39)</f>
        <v>1</v>
      </c>
      <c r="AI40" s="17" t="e">
        <f t="shared" ca="1" si="11"/>
        <v>#VALUE!</v>
      </c>
    </row>
    <row r="41" spans="1:35" ht="13">
      <c r="A41" s="3">
        <f t="shared" si="12"/>
        <v>37</v>
      </c>
      <c r="B41" s="28">
        <f t="shared" si="13"/>
        <v>1093</v>
      </c>
      <c r="C41" s="3">
        <f t="shared" si="18"/>
        <v>8.3333333333333329E-2</v>
      </c>
      <c r="F41" s="3" t="e">
        <f t="shared" si="1"/>
        <v>#VALUE!</v>
      </c>
      <c r="G41" s="3" t="str">
        <f>IF(Inputs!$B$15="Fixed",G40, "Not Implemented Yet")</f>
        <v>Not Implemented Yet</v>
      </c>
      <c r="H41" s="3" t="str">
        <f>IF(Inputs!$B$15="Fixed", IF(K40&gt;H40, -PMT(G41*C41, 360/Inputs!$D$6, Inputs!$B$13), 0), "NOT AVALABLE RN")</f>
        <v>NOT AVALABLE RN</v>
      </c>
      <c r="I41" s="3" t="e">
        <f t="shared" si="14"/>
        <v>#VALUE!</v>
      </c>
      <c r="J41" s="3" t="e">
        <f t="shared" si="2"/>
        <v>#VALUE!</v>
      </c>
      <c r="K41" s="3" t="e">
        <f t="shared" si="15"/>
        <v>#VALUE!</v>
      </c>
      <c r="N41" s="27">
        <f t="shared" si="16"/>
        <v>0</v>
      </c>
      <c r="O41" s="17">
        <f>VLOOKUP(A41,Curves!$B$3:'Curves'!$D$15,3)/(VLOOKUP(A41,Curves!$B$3:'Curves'!$D$15,2)-(VLOOKUP(A41,Curves!$B$3:'Curves'!$D$15,1)-1))</f>
        <v>1.2499999999999999E-2</v>
      </c>
      <c r="P41" s="27">
        <f>MIN(N41,(O41*Inputs!$B$35)*$N$5)</f>
        <v>0</v>
      </c>
      <c r="Q41" s="3">
        <f ca="1">IF(ISERROR(Inputs!$B$32*OFFSET(P41,-Inputs!$B$32,0)),0,Inputs!$B$32*OFFSET(P41,-Inputs!$B$32,0))</f>
        <v>0</v>
      </c>
      <c r="R41" s="3">
        <f ca="1">IF(ISERROR((1-Inputs!$B$32)*OFFSET(P41,-Inputs!$B$33,0)),0,(1-Inputs!$B$32)*OFFSET(P41,-Inputs!$B$33,0))</f>
        <v>0</v>
      </c>
      <c r="S41" s="27">
        <f t="shared" si="3"/>
        <v>0</v>
      </c>
      <c r="T41" s="17" t="e">
        <f>S41/Inputs!$B$13</f>
        <v>#DIV/0!</v>
      </c>
      <c r="U41" s="17" t="e">
        <f t="shared" si="0"/>
        <v>#VALUE!</v>
      </c>
      <c r="V41" s="3">
        <f>IF(A41&lt;Inputs!$B$23-Inputs!$B$24,0,IF(A41&lt;Inputs!$B$22-Inputs!$B$24,S41*AB41/12,IF(ISERROR(-PMT(AB41/12,Inputs!$B$20+1-A41-Inputs!$B$24,S41)),0,-PMT(AB41/12,Inputs!$B$20+1-A41-Inputs!$B$24,S41)+IF(A41=Inputs!$B$21-Inputs!$B$24,AB41+PMT(AB41/12,Inputs!$B$20+1-A41-Inputs!$B$24,S41)+(S41*AB41/12),0))))</f>
        <v>0</v>
      </c>
      <c r="W41" s="3" t="e">
        <f t="shared" si="4"/>
        <v>#VALUE!</v>
      </c>
      <c r="X41" s="3" t="e">
        <f t="shared" si="5"/>
        <v>#VALUE!</v>
      </c>
      <c r="Y41" s="17">
        <f>VLOOKUP(A41,Curves!$B$20:'Curves'!$D$32,3)</f>
        <v>0.06</v>
      </c>
      <c r="Z41" s="27">
        <f t="shared" si="6"/>
        <v>0</v>
      </c>
      <c r="AA41" s="3">
        <f t="shared" si="7"/>
        <v>0</v>
      </c>
      <c r="AB41" s="3" t="str">
        <f t="shared" si="8"/>
        <v>Not Implemented Yet</v>
      </c>
      <c r="AC41" s="3" t="e">
        <f t="shared" si="17"/>
        <v>#VALUE!</v>
      </c>
      <c r="AD41" s="3" t="e">
        <f t="shared" ca="1" si="9"/>
        <v>#VALUE!</v>
      </c>
      <c r="AE41" s="17" t="e">
        <f ca="1">AD41/Inputs!$B$13</f>
        <v>#VALUE!</v>
      </c>
      <c r="AF41" s="27">
        <f t="shared" si="10"/>
        <v>0</v>
      </c>
      <c r="AH41" s="17">
        <f>AH40/(1+(Inputs!$B$19)*C40)</f>
        <v>1</v>
      </c>
      <c r="AI41" s="17" t="e">
        <f t="shared" ca="1" si="11"/>
        <v>#VALUE!</v>
      </c>
    </row>
    <row r="42" spans="1:35" ht="13">
      <c r="A42" s="3">
        <f t="shared" si="12"/>
        <v>38</v>
      </c>
      <c r="B42" s="28">
        <f t="shared" si="13"/>
        <v>1124</v>
      </c>
      <c r="C42" s="3">
        <f t="shared" si="18"/>
        <v>8.3333333333333329E-2</v>
      </c>
      <c r="F42" s="3" t="e">
        <f t="shared" si="1"/>
        <v>#VALUE!</v>
      </c>
      <c r="G42" s="3" t="str">
        <f>IF(Inputs!$B$15="Fixed",G41, "Not Implemented Yet")</f>
        <v>Not Implemented Yet</v>
      </c>
      <c r="H42" s="3" t="str">
        <f>IF(Inputs!$B$15="Fixed", IF(K41&gt;H41, -PMT(G42*C42, 360/Inputs!$D$6, Inputs!$B$13), 0), "NOT AVALABLE RN")</f>
        <v>NOT AVALABLE RN</v>
      </c>
      <c r="I42" s="3" t="e">
        <f t="shared" si="14"/>
        <v>#VALUE!</v>
      </c>
      <c r="J42" s="3" t="e">
        <f t="shared" si="2"/>
        <v>#VALUE!</v>
      </c>
      <c r="K42" s="3" t="e">
        <f t="shared" si="15"/>
        <v>#VALUE!</v>
      </c>
      <c r="N42" s="27">
        <f t="shared" si="16"/>
        <v>0</v>
      </c>
      <c r="O42" s="17">
        <f>VLOOKUP(A42,Curves!$B$3:'Curves'!$D$15,3)/(VLOOKUP(A42,Curves!$B$3:'Curves'!$D$15,2)-(VLOOKUP(A42,Curves!$B$3:'Curves'!$D$15,1)-1))</f>
        <v>1.2499999999999999E-2</v>
      </c>
      <c r="P42" s="27">
        <f>MIN(N42,(O42*Inputs!$B$35)*$N$5)</f>
        <v>0</v>
      </c>
      <c r="Q42" s="3">
        <f ca="1">IF(ISERROR(Inputs!$B$32*OFFSET(P42,-Inputs!$B$32,0)),0,Inputs!$B$32*OFFSET(P42,-Inputs!$B$32,0))</f>
        <v>0</v>
      </c>
      <c r="R42" s="3">
        <f ca="1">IF(ISERROR((1-Inputs!$B$32)*OFFSET(P42,-Inputs!$B$33,0)),0,(1-Inputs!$B$32)*OFFSET(P42,-Inputs!$B$33,0))</f>
        <v>0</v>
      </c>
      <c r="S42" s="27">
        <f t="shared" si="3"/>
        <v>0</v>
      </c>
      <c r="T42" s="17" t="e">
        <f>S42/Inputs!$B$13</f>
        <v>#DIV/0!</v>
      </c>
      <c r="U42" s="17" t="e">
        <f t="shared" si="0"/>
        <v>#VALUE!</v>
      </c>
      <c r="V42" s="3">
        <f>IF(A42&lt;Inputs!$B$23-Inputs!$B$24,0,IF(A42&lt;Inputs!$B$22-Inputs!$B$24,S42*AB42/12,IF(ISERROR(-PMT(AB42/12,Inputs!$B$20+1-A42-Inputs!$B$24,S42)),0,-PMT(AB42/12,Inputs!$B$20+1-A42-Inputs!$B$24,S42)+IF(A42=Inputs!$B$21-Inputs!$B$24,AB42+PMT(AB42/12,Inputs!$B$20+1-A42-Inputs!$B$24,S42)+(S42*AB42/12),0))))</f>
        <v>0</v>
      </c>
      <c r="W42" s="3" t="e">
        <f t="shared" si="4"/>
        <v>#VALUE!</v>
      </c>
      <c r="X42" s="3" t="e">
        <f t="shared" si="5"/>
        <v>#VALUE!</v>
      </c>
      <c r="Y42" s="17">
        <f>VLOOKUP(A42,Curves!$B$20:'Curves'!$D$32,3)</f>
        <v>0.06</v>
      </c>
      <c r="Z42" s="27">
        <f t="shared" si="6"/>
        <v>0</v>
      </c>
      <c r="AA42" s="3">
        <f t="shared" si="7"/>
        <v>0</v>
      </c>
      <c r="AB42" s="3" t="str">
        <f t="shared" si="8"/>
        <v>Not Implemented Yet</v>
      </c>
      <c r="AC42" s="3" t="e">
        <f t="shared" si="17"/>
        <v>#VALUE!</v>
      </c>
      <c r="AD42" s="3" t="e">
        <f t="shared" ca="1" si="9"/>
        <v>#VALUE!</v>
      </c>
      <c r="AE42" s="17" t="e">
        <f ca="1">AD42/Inputs!$B$13</f>
        <v>#VALUE!</v>
      </c>
      <c r="AF42" s="27">
        <f t="shared" si="10"/>
        <v>0</v>
      </c>
      <c r="AH42" s="17">
        <f>AH41/(1+(Inputs!$B$19)*C41)</f>
        <v>1</v>
      </c>
      <c r="AI42" s="17" t="e">
        <f t="shared" ca="1" si="11"/>
        <v>#VALUE!</v>
      </c>
    </row>
    <row r="43" spans="1:35" ht="13">
      <c r="A43" s="3">
        <f t="shared" si="12"/>
        <v>39</v>
      </c>
      <c r="B43" s="28">
        <f t="shared" si="13"/>
        <v>1155</v>
      </c>
      <c r="C43" s="3">
        <f t="shared" si="18"/>
        <v>8.3333333333333329E-2</v>
      </c>
      <c r="F43" s="3" t="e">
        <f t="shared" si="1"/>
        <v>#VALUE!</v>
      </c>
      <c r="G43" s="3" t="str">
        <f>IF(Inputs!$B$15="Fixed",G42, "Not Implemented Yet")</f>
        <v>Not Implemented Yet</v>
      </c>
      <c r="H43" s="3" t="str">
        <f>IF(Inputs!$B$15="Fixed", IF(K42&gt;H42, -PMT(G43*C43, 360/Inputs!$D$6, Inputs!$B$13), 0), "NOT AVALABLE RN")</f>
        <v>NOT AVALABLE RN</v>
      </c>
      <c r="I43" s="3" t="e">
        <f t="shared" si="14"/>
        <v>#VALUE!</v>
      </c>
      <c r="J43" s="3" t="e">
        <f t="shared" si="2"/>
        <v>#VALUE!</v>
      </c>
      <c r="K43" s="3" t="e">
        <f t="shared" si="15"/>
        <v>#VALUE!</v>
      </c>
      <c r="N43" s="27">
        <f t="shared" si="16"/>
        <v>0</v>
      </c>
      <c r="O43" s="17">
        <f>VLOOKUP(A43,Curves!$B$3:'Curves'!$D$15,3)/(VLOOKUP(A43,Curves!$B$3:'Curves'!$D$15,2)-(VLOOKUP(A43,Curves!$B$3:'Curves'!$D$15,1)-1))</f>
        <v>1.2499999999999999E-2</v>
      </c>
      <c r="P43" s="27">
        <f>MIN(N43,(O43*Inputs!$B$35)*$N$5)</f>
        <v>0</v>
      </c>
      <c r="Q43" s="3">
        <f ca="1">IF(ISERROR(Inputs!$B$32*OFFSET(P43,-Inputs!$B$32,0)),0,Inputs!$B$32*OFFSET(P43,-Inputs!$B$32,0))</f>
        <v>0</v>
      </c>
      <c r="R43" s="3">
        <f ca="1">IF(ISERROR((1-Inputs!$B$32)*OFFSET(P43,-Inputs!$B$33,0)),0,(1-Inputs!$B$32)*OFFSET(P43,-Inputs!$B$33,0))</f>
        <v>0</v>
      </c>
      <c r="S43" s="27">
        <f t="shared" si="3"/>
        <v>0</v>
      </c>
      <c r="T43" s="17" t="e">
        <f>S43/Inputs!$B$13</f>
        <v>#DIV/0!</v>
      </c>
      <c r="U43" s="17" t="e">
        <f t="shared" si="0"/>
        <v>#VALUE!</v>
      </c>
      <c r="V43" s="3">
        <f>IF(A43&lt;Inputs!$B$23-Inputs!$B$24,0,IF(A43&lt;Inputs!$B$22-Inputs!$B$24,S43*AB43/12,IF(ISERROR(-PMT(AB43/12,Inputs!$B$20+1-A43-Inputs!$B$24,S43)),0,-PMT(AB43/12,Inputs!$B$20+1-A43-Inputs!$B$24,S43)+IF(A43=Inputs!$B$21-Inputs!$B$24,AB43+PMT(AB43/12,Inputs!$B$20+1-A43-Inputs!$B$24,S43)+(S43*AB43/12),0))))</f>
        <v>0</v>
      </c>
      <c r="W43" s="3" t="e">
        <f t="shared" si="4"/>
        <v>#VALUE!</v>
      </c>
      <c r="X43" s="3" t="e">
        <f t="shared" si="5"/>
        <v>#VALUE!</v>
      </c>
      <c r="Y43" s="17">
        <f>VLOOKUP(A43,Curves!$B$20:'Curves'!$D$32,3)</f>
        <v>0.06</v>
      </c>
      <c r="Z43" s="27">
        <f t="shared" si="6"/>
        <v>0</v>
      </c>
      <c r="AA43" s="3">
        <f t="shared" si="7"/>
        <v>0</v>
      </c>
      <c r="AB43" s="3" t="str">
        <f t="shared" si="8"/>
        <v>Not Implemented Yet</v>
      </c>
      <c r="AC43" s="3" t="e">
        <f t="shared" si="17"/>
        <v>#VALUE!</v>
      </c>
      <c r="AD43" s="3" t="e">
        <f t="shared" ca="1" si="9"/>
        <v>#VALUE!</v>
      </c>
      <c r="AE43" s="17" t="e">
        <f ca="1">AD43/Inputs!$B$13</f>
        <v>#VALUE!</v>
      </c>
      <c r="AF43" s="27">
        <f t="shared" si="10"/>
        <v>0</v>
      </c>
      <c r="AH43" s="17">
        <f>AH42/(1+(Inputs!$B$19)*C42)</f>
        <v>1</v>
      </c>
      <c r="AI43" s="17" t="e">
        <f t="shared" ca="1" si="11"/>
        <v>#VALUE!</v>
      </c>
    </row>
    <row r="44" spans="1:35" ht="13">
      <c r="A44" s="3">
        <f t="shared" si="12"/>
        <v>40</v>
      </c>
      <c r="B44" s="28">
        <f t="shared" si="13"/>
        <v>1183</v>
      </c>
      <c r="C44" s="3">
        <f t="shared" si="18"/>
        <v>8.3333333333333329E-2</v>
      </c>
      <c r="F44" s="3" t="e">
        <f t="shared" si="1"/>
        <v>#VALUE!</v>
      </c>
      <c r="G44" s="3" t="str">
        <f>IF(Inputs!$B$15="Fixed",G43, "Not Implemented Yet")</f>
        <v>Not Implemented Yet</v>
      </c>
      <c r="H44" s="3" t="str">
        <f>IF(Inputs!$B$15="Fixed", IF(K43&gt;H43, -PMT(G44*C44, 360/Inputs!$D$6, Inputs!$B$13), 0), "NOT AVALABLE RN")</f>
        <v>NOT AVALABLE RN</v>
      </c>
      <c r="I44" s="3" t="e">
        <f t="shared" si="14"/>
        <v>#VALUE!</v>
      </c>
      <c r="J44" s="3" t="e">
        <f t="shared" si="2"/>
        <v>#VALUE!</v>
      </c>
      <c r="K44" s="3" t="e">
        <f t="shared" si="15"/>
        <v>#VALUE!</v>
      </c>
      <c r="N44" s="27">
        <f t="shared" si="16"/>
        <v>0</v>
      </c>
      <c r="O44" s="17">
        <f>VLOOKUP(A44,Curves!$B$3:'Curves'!$D$15,3)/(VLOOKUP(A44,Curves!$B$3:'Curves'!$D$15,2)-(VLOOKUP(A44,Curves!$B$3:'Curves'!$D$15,1)-1))</f>
        <v>1.2499999999999999E-2</v>
      </c>
      <c r="P44" s="27">
        <f>MIN(N44,(O44*Inputs!$B$35)*$N$5)</f>
        <v>0</v>
      </c>
      <c r="Q44" s="3">
        <f ca="1">IF(ISERROR(Inputs!$B$32*OFFSET(P44,-Inputs!$B$32,0)),0,Inputs!$B$32*OFFSET(P44,-Inputs!$B$32,0))</f>
        <v>0</v>
      </c>
      <c r="R44" s="3">
        <f ca="1">IF(ISERROR((1-Inputs!$B$32)*OFFSET(P44,-Inputs!$B$33,0)),0,(1-Inputs!$B$32)*OFFSET(P44,-Inputs!$B$33,0))</f>
        <v>0</v>
      </c>
      <c r="S44" s="27">
        <f t="shared" si="3"/>
        <v>0</v>
      </c>
      <c r="T44" s="17" t="e">
        <f>S44/Inputs!$B$13</f>
        <v>#DIV/0!</v>
      </c>
      <c r="U44" s="17" t="e">
        <f t="shared" si="0"/>
        <v>#VALUE!</v>
      </c>
      <c r="V44" s="3">
        <f>IF(A44&lt;Inputs!$B$23-Inputs!$B$24,0,IF(A44&lt;Inputs!$B$22-Inputs!$B$24,S44*AB44/12,IF(ISERROR(-PMT(AB44/12,Inputs!$B$20+1-A44-Inputs!$B$24,S44)),0,-PMT(AB44/12,Inputs!$B$20+1-A44-Inputs!$B$24,S44)+IF(A44=Inputs!$B$21-Inputs!$B$24,AB44+PMT(AB44/12,Inputs!$B$20+1-A44-Inputs!$B$24,S44)+(S44*AB44/12),0))))</f>
        <v>0</v>
      </c>
      <c r="W44" s="3" t="e">
        <f t="shared" si="4"/>
        <v>#VALUE!</v>
      </c>
      <c r="X44" s="3" t="e">
        <f t="shared" si="5"/>
        <v>#VALUE!</v>
      </c>
      <c r="Y44" s="17">
        <f>VLOOKUP(A44,Curves!$B$20:'Curves'!$D$32,3)</f>
        <v>0.06</v>
      </c>
      <c r="Z44" s="27">
        <f t="shared" si="6"/>
        <v>0</v>
      </c>
      <c r="AA44" s="3">
        <f t="shared" si="7"/>
        <v>0</v>
      </c>
      <c r="AB44" s="3" t="str">
        <f t="shared" si="8"/>
        <v>Not Implemented Yet</v>
      </c>
      <c r="AC44" s="3" t="e">
        <f t="shared" si="17"/>
        <v>#VALUE!</v>
      </c>
      <c r="AD44" s="3" t="e">
        <f t="shared" ca="1" si="9"/>
        <v>#VALUE!</v>
      </c>
      <c r="AE44" s="17" t="e">
        <f ca="1">AD44/Inputs!$B$13</f>
        <v>#VALUE!</v>
      </c>
      <c r="AF44" s="27">
        <f t="shared" si="10"/>
        <v>0</v>
      </c>
      <c r="AH44" s="17">
        <f>AH43/(1+(Inputs!$B$19)*C43)</f>
        <v>1</v>
      </c>
      <c r="AI44" s="17" t="e">
        <f t="shared" ca="1" si="11"/>
        <v>#VALUE!</v>
      </c>
    </row>
    <row r="45" spans="1:35" ht="13">
      <c r="A45" s="3">
        <f t="shared" si="12"/>
        <v>41</v>
      </c>
      <c r="B45" s="28">
        <f t="shared" si="13"/>
        <v>1214</v>
      </c>
      <c r="C45" s="3">
        <f t="shared" si="18"/>
        <v>8.3333333333333329E-2</v>
      </c>
      <c r="F45" s="3" t="e">
        <f t="shared" si="1"/>
        <v>#VALUE!</v>
      </c>
      <c r="G45" s="3" t="str">
        <f>IF(Inputs!$B$15="Fixed",G44, "Not Implemented Yet")</f>
        <v>Not Implemented Yet</v>
      </c>
      <c r="H45" s="3" t="str">
        <f>IF(Inputs!$B$15="Fixed", IF(K44&gt;H44, -PMT(G45*C45, 360/Inputs!$D$6, Inputs!$B$13), 0), "NOT AVALABLE RN")</f>
        <v>NOT AVALABLE RN</v>
      </c>
      <c r="I45" s="3" t="e">
        <f t="shared" si="14"/>
        <v>#VALUE!</v>
      </c>
      <c r="J45" s="3" t="e">
        <f t="shared" si="2"/>
        <v>#VALUE!</v>
      </c>
      <c r="K45" s="3" t="e">
        <f t="shared" si="15"/>
        <v>#VALUE!</v>
      </c>
      <c r="N45" s="27">
        <f t="shared" si="16"/>
        <v>0</v>
      </c>
      <c r="O45" s="17">
        <f>VLOOKUP(A45,Curves!$B$3:'Curves'!$D$15,3)/(VLOOKUP(A45,Curves!$B$3:'Curves'!$D$15,2)-(VLOOKUP(A45,Curves!$B$3:'Curves'!$D$15,1)-1))</f>
        <v>1.2499999999999999E-2</v>
      </c>
      <c r="P45" s="27">
        <f>MIN(N45,(O45*Inputs!$B$35)*$N$5)</f>
        <v>0</v>
      </c>
      <c r="Q45" s="3">
        <f ca="1">IF(ISERROR(Inputs!$B$32*OFFSET(P45,-Inputs!$B$32,0)),0,Inputs!$B$32*OFFSET(P45,-Inputs!$B$32,0))</f>
        <v>0</v>
      </c>
      <c r="R45" s="3">
        <f ca="1">IF(ISERROR((1-Inputs!$B$32)*OFFSET(P45,-Inputs!$B$33,0)),0,(1-Inputs!$B$32)*OFFSET(P45,-Inputs!$B$33,0))</f>
        <v>0</v>
      </c>
      <c r="S45" s="27">
        <f t="shared" si="3"/>
        <v>0</v>
      </c>
      <c r="T45" s="17" t="e">
        <f>S45/Inputs!$B$13</f>
        <v>#DIV/0!</v>
      </c>
      <c r="U45" s="17" t="e">
        <f t="shared" si="0"/>
        <v>#VALUE!</v>
      </c>
      <c r="V45" s="3">
        <f>IF(A45&lt;Inputs!$B$23-Inputs!$B$24,0,IF(A45&lt;Inputs!$B$22-Inputs!$B$24,S45*AB45/12,IF(ISERROR(-PMT(AB45/12,Inputs!$B$20+1-A45-Inputs!$B$24,S45)),0,-PMT(AB45/12,Inputs!$B$20+1-A45-Inputs!$B$24,S45)+IF(A45=Inputs!$B$21-Inputs!$B$24,AB45+PMT(AB45/12,Inputs!$B$20+1-A45-Inputs!$B$24,S45)+(S45*AB45/12),0))))</f>
        <v>0</v>
      </c>
      <c r="W45" s="3" t="e">
        <f t="shared" si="4"/>
        <v>#VALUE!</v>
      </c>
      <c r="X45" s="3" t="e">
        <f t="shared" si="5"/>
        <v>#VALUE!</v>
      </c>
      <c r="Y45" s="17">
        <f>VLOOKUP(A45,Curves!$B$20:'Curves'!$D$32,3)</f>
        <v>0.06</v>
      </c>
      <c r="Z45" s="27">
        <f t="shared" si="6"/>
        <v>0</v>
      </c>
      <c r="AA45" s="3">
        <f t="shared" si="7"/>
        <v>0</v>
      </c>
      <c r="AB45" s="3" t="str">
        <f t="shared" si="8"/>
        <v>Not Implemented Yet</v>
      </c>
      <c r="AC45" s="3" t="e">
        <f t="shared" si="17"/>
        <v>#VALUE!</v>
      </c>
      <c r="AD45" s="3" t="e">
        <f t="shared" ca="1" si="9"/>
        <v>#VALUE!</v>
      </c>
      <c r="AE45" s="17" t="e">
        <f ca="1">AD45/Inputs!$B$13</f>
        <v>#VALUE!</v>
      </c>
      <c r="AF45" s="27">
        <f t="shared" si="10"/>
        <v>0</v>
      </c>
      <c r="AH45" s="17">
        <f>AH44/(1+(Inputs!$B$19)*C44)</f>
        <v>1</v>
      </c>
      <c r="AI45" s="17" t="e">
        <f t="shared" ca="1" si="11"/>
        <v>#VALUE!</v>
      </c>
    </row>
    <row r="46" spans="1:35" ht="13">
      <c r="A46" s="3">
        <f t="shared" si="12"/>
        <v>42</v>
      </c>
      <c r="B46" s="28">
        <f t="shared" si="13"/>
        <v>1244</v>
      </c>
      <c r="C46" s="3">
        <f t="shared" si="18"/>
        <v>8.3333333333333329E-2</v>
      </c>
      <c r="F46" s="3" t="e">
        <f t="shared" si="1"/>
        <v>#VALUE!</v>
      </c>
      <c r="G46" s="3" t="str">
        <f>IF(Inputs!$B$15="Fixed",G45, "Not Implemented Yet")</f>
        <v>Not Implemented Yet</v>
      </c>
      <c r="H46" s="3" t="str">
        <f>IF(Inputs!$B$15="Fixed", IF(K45&gt;H45, -PMT(G46*C46, 360/Inputs!$D$6, Inputs!$B$13), 0), "NOT AVALABLE RN")</f>
        <v>NOT AVALABLE RN</v>
      </c>
      <c r="I46" s="3" t="e">
        <f t="shared" si="14"/>
        <v>#VALUE!</v>
      </c>
      <c r="J46" s="3" t="e">
        <f t="shared" si="2"/>
        <v>#VALUE!</v>
      </c>
      <c r="K46" s="3" t="e">
        <f t="shared" si="15"/>
        <v>#VALUE!</v>
      </c>
      <c r="N46" s="27">
        <f t="shared" si="16"/>
        <v>0</v>
      </c>
      <c r="O46" s="17">
        <f>VLOOKUP(A46,Curves!$B$3:'Curves'!$D$15,3)/(VLOOKUP(A46,Curves!$B$3:'Curves'!$D$15,2)-(VLOOKUP(A46,Curves!$B$3:'Curves'!$D$15,1)-1))</f>
        <v>1.2499999999999999E-2</v>
      </c>
      <c r="P46" s="27">
        <f>MIN(N46,(O46*Inputs!$B$35)*$N$5)</f>
        <v>0</v>
      </c>
      <c r="Q46" s="3">
        <f ca="1">IF(ISERROR(Inputs!$B$32*OFFSET(P46,-Inputs!$B$32,0)),0,Inputs!$B$32*OFFSET(P46,-Inputs!$B$32,0))</f>
        <v>0</v>
      </c>
      <c r="R46" s="3">
        <f ca="1">IF(ISERROR((1-Inputs!$B$32)*OFFSET(P46,-Inputs!$B$33,0)),0,(1-Inputs!$B$32)*OFFSET(P46,-Inputs!$B$33,0))</f>
        <v>0</v>
      </c>
      <c r="S46" s="27">
        <f t="shared" si="3"/>
        <v>0</v>
      </c>
      <c r="T46" s="17" t="e">
        <f>S46/Inputs!$B$13</f>
        <v>#DIV/0!</v>
      </c>
      <c r="U46" s="17" t="e">
        <f t="shared" si="0"/>
        <v>#VALUE!</v>
      </c>
      <c r="V46" s="3">
        <f>IF(A46&lt;Inputs!$B$23-Inputs!$B$24,0,IF(A46&lt;Inputs!$B$22-Inputs!$B$24,S46*AB46/12,IF(ISERROR(-PMT(AB46/12,Inputs!$B$20+1-A46-Inputs!$B$24,S46)),0,-PMT(AB46/12,Inputs!$B$20+1-A46-Inputs!$B$24,S46)+IF(A46=Inputs!$B$21-Inputs!$B$24,AB46+PMT(AB46/12,Inputs!$B$20+1-A46-Inputs!$B$24,S46)+(S46*AB46/12),0))))</f>
        <v>0</v>
      </c>
      <c r="W46" s="3" t="e">
        <f t="shared" si="4"/>
        <v>#VALUE!</v>
      </c>
      <c r="X46" s="3" t="e">
        <f t="shared" si="5"/>
        <v>#VALUE!</v>
      </c>
      <c r="Y46" s="17">
        <f>VLOOKUP(A46,Curves!$B$20:'Curves'!$D$32,3)</f>
        <v>0.06</v>
      </c>
      <c r="Z46" s="27">
        <f t="shared" si="6"/>
        <v>0</v>
      </c>
      <c r="AA46" s="3">
        <f t="shared" si="7"/>
        <v>0</v>
      </c>
      <c r="AB46" s="3" t="str">
        <f t="shared" si="8"/>
        <v>Not Implemented Yet</v>
      </c>
      <c r="AC46" s="3" t="e">
        <f t="shared" si="17"/>
        <v>#VALUE!</v>
      </c>
      <c r="AD46" s="3" t="e">
        <f t="shared" ca="1" si="9"/>
        <v>#VALUE!</v>
      </c>
      <c r="AE46" s="17" t="e">
        <f ca="1">AD46/Inputs!$B$13</f>
        <v>#VALUE!</v>
      </c>
      <c r="AF46" s="27">
        <f t="shared" si="10"/>
        <v>0</v>
      </c>
      <c r="AH46" s="17">
        <f>AH45/(1+(Inputs!$B$19)*C45)</f>
        <v>1</v>
      </c>
      <c r="AI46" s="17" t="e">
        <f t="shared" ca="1" si="11"/>
        <v>#VALUE!</v>
      </c>
    </row>
    <row r="47" spans="1:35" ht="13">
      <c r="A47" s="3">
        <f t="shared" si="12"/>
        <v>43</v>
      </c>
      <c r="B47" s="28">
        <f t="shared" si="13"/>
        <v>1275</v>
      </c>
      <c r="C47" s="3">
        <f t="shared" si="18"/>
        <v>8.3333333333333329E-2</v>
      </c>
      <c r="F47" s="3" t="e">
        <f t="shared" si="1"/>
        <v>#VALUE!</v>
      </c>
      <c r="G47" s="3" t="str">
        <f>IF(Inputs!$B$15="Fixed",G46, "Not Implemented Yet")</f>
        <v>Not Implemented Yet</v>
      </c>
      <c r="H47" s="3" t="str">
        <f>IF(Inputs!$B$15="Fixed", IF(K46&gt;H46, -PMT(G47*C47, 360/Inputs!$D$6, Inputs!$B$13), 0), "NOT AVALABLE RN")</f>
        <v>NOT AVALABLE RN</v>
      </c>
      <c r="I47" s="3" t="e">
        <f t="shared" si="14"/>
        <v>#VALUE!</v>
      </c>
      <c r="J47" s="3" t="e">
        <f t="shared" si="2"/>
        <v>#VALUE!</v>
      </c>
      <c r="K47" s="3" t="e">
        <f t="shared" si="15"/>
        <v>#VALUE!</v>
      </c>
      <c r="N47" s="27">
        <f t="shared" si="16"/>
        <v>0</v>
      </c>
      <c r="O47" s="17">
        <f>VLOOKUP(A47,Curves!$B$3:'Curves'!$D$15,3)/(VLOOKUP(A47,Curves!$B$3:'Curves'!$D$15,2)-(VLOOKUP(A47,Curves!$B$3:'Curves'!$D$15,1)-1))</f>
        <v>1.2499999999999999E-2</v>
      </c>
      <c r="P47" s="27">
        <f>MIN(N47,(O47*Inputs!$B$35)*$N$5)</f>
        <v>0</v>
      </c>
      <c r="Q47" s="3">
        <f ca="1">IF(ISERROR(Inputs!$B$32*OFFSET(P47,-Inputs!$B$32,0)),0,Inputs!$B$32*OFFSET(P47,-Inputs!$B$32,0))</f>
        <v>0</v>
      </c>
      <c r="R47" s="3">
        <f ca="1">IF(ISERROR((1-Inputs!$B$32)*OFFSET(P47,-Inputs!$B$33,0)),0,(1-Inputs!$B$32)*OFFSET(P47,-Inputs!$B$33,0))</f>
        <v>0</v>
      </c>
      <c r="S47" s="27">
        <f t="shared" si="3"/>
        <v>0</v>
      </c>
      <c r="T47" s="17" t="e">
        <f>S47/Inputs!$B$13</f>
        <v>#DIV/0!</v>
      </c>
      <c r="U47" s="17" t="e">
        <f t="shared" si="0"/>
        <v>#VALUE!</v>
      </c>
      <c r="V47" s="3">
        <f>IF(A47&lt;Inputs!$B$23-Inputs!$B$24,0,IF(A47&lt;Inputs!$B$22-Inputs!$B$24,S47*AB47/12,IF(ISERROR(-PMT(AB47/12,Inputs!$B$20+1-A47-Inputs!$B$24,S47)),0,-PMT(AB47/12,Inputs!$B$20+1-A47-Inputs!$B$24,S47)+IF(A47=Inputs!$B$21-Inputs!$B$24,AB47+PMT(AB47/12,Inputs!$B$20+1-A47-Inputs!$B$24,S47)+(S47*AB47/12),0))))</f>
        <v>0</v>
      </c>
      <c r="W47" s="3" t="e">
        <f t="shared" si="4"/>
        <v>#VALUE!</v>
      </c>
      <c r="X47" s="3" t="e">
        <f t="shared" si="5"/>
        <v>#VALUE!</v>
      </c>
      <c r="Y47" s="17">
        <f>VLOOKUP(A47,Curves!$B$20:'Curves'!$D$32,3)</f>
        <v>0.06</v>
      </c>
      <c r="Z47" s="27">
        <f t="shared" si="6"/>
        <v>0</v>
      </c>
      <c r="AA47" s="3">
        <f t="shared" si="7"/>
        <v>0</v>
      </c>
      <c r="AB47" s="3" t="str">
        <f t="shared" si="8"/>
        <v>Not Implemented Yet</v>
      </c>
      <c r="AC47" s="3" t="e">
        <f t="shared" si="17"/>
        <v>#VALUE!</v>
      </c>
      <c r="AD47" s="3" t="e">
        <f t="shared" ca="1" si="9"/>
        <v>#VALUE!</v>
      </c>
      <c r="AE47" s="17" t="e">
        <f ca="1">AD47/Inputs!$B$13</f>
        <v>#VALUE!</v>
      </c>
      <c r="AF47" s="27">
        <f t="shared" si="10"/>
        <v>0</v>
      </c>
      <c r="AH47" s="17">
        <f>AH46/(1+(Inputs!$B$19)*C46)</f>
        <v>1</v>
      </c>
      <c r="AI47" s="17" t="e">
        <f t="shared" ca="1" si="11"/>
        <v>#VALUE!</v>
      </c>
    </row>
    <row r="48" spans="1:35" ht="13">
      <c r="A48" s="3">
        <f t="shared" si="12"/>
        <v>44</v>
      </c>
      <c r="B48" s="28">
        <f t="shared" si="13"/>
        <v>1305</v>
      </c>
      <c r="C48" s="3">
        <f t="shared" si="18"/>
        <v>8.3333333333333329E-2</v>
      </c>
      <c r="F48" s="3" t="e">
        <f t="shared" si="1"/>
        <v>#VALUE!</v>
      </c>
      <c r="G48" s="3" t="str">
        <f>IF(Inputs!$B$15="Fixed",G47, "Not Implemented Yet")</f>
        <v>Not Implemented Yet</v>
      </c>
      <c r="H48" s="3" t="str">
        <f>IF(Inputs!$B$15="Fixed", IF(K47&gt;H47, -PMT(G48*C48, 360/Inputs!$D$6, Inputs!$B$13), 0), "NOT AVALABLE RN")</f>
        <v>NOT AVALABLE RN</v>
      </c>
      <c r="I48" s="3" t="e">
        <f t="shared" si="14"/>
        <v>#VALUE!</v>
      </c>
      <c r="J48" s="3" t="e">
        <f t="shared" si="2"/>
        <v>#VALUE!</v>
      </c>
      <c r="K48" s="3" t="e">
        <f t="shared" si="15"/>
        <v>#VALUE!</v>
      </c>
      <c r="N48" s="27">
        <f t="shared" si="16"/>
        <v>0</v>
      </c>
      <c r="O48" s="17">
        <f>VLOOKUP(A48,Curves!$B$3:'Curves'!$D$15,3)/(VLOOKUP(A48,Curves!$B$3:'Curves'!$D$15,2)-(VLOOKUP(A48,Curves!$B$3:'Curves'!$D$15,1)-1))</f>
        <v>1.2499999999999999E-2</v>
      </c>
      <c r="P48" s="27">
        <f>MIN(N48,(O48*Inputs!$B$35)*$N$5)</f>
        <v>0</v>
      </c>
      <c r="Q48" s="3">
        <f ca="1">IF(ISERROR(Inputs!$B$32*OFFSET(P48,-Inputs!$B$32,0)),0,Inputs!$B$32*OFFSET(P48,-Inputs!$B$32,0))</f>
        <v>0</v>
      </c>
      <c r="R48" s="3">
        <f ca="1">IF(ISERROR((1-Inputs!$B$32)*OFFSET(P48,-Inputs!$B$33,0)),0,(1-Inputs!$B$32)*OFFSET(P48,-Inputs!$B$33,0))</f>
        <v>0</v>
      </c>
      <c r="S48" s="27">
        <f t="shared" si="3"/>
        <v>0</v>
      </c>
      <c r="T48" s="17" t="e">
        <f>S48/Inputs!$B$13</f>
        <v>#DIV/0!</v>
      </c>
      <c r="U48" s="17" t="e">
        <f t="shared" si="0"/>
        <v>#VALUE!</v>
      </c>
      <c r="V48" s="3">
        <f>IF(A48&lt;Inputs!$B$23-Inputs!$B$24,0,IF(A48&lt;Inputs!$B$22-Inputs!$B$24,S48*AB48/12,IF(ISERROR(-PMT(AB48/12,Inputs!$B$20+1-A48-Inputs!$B$24,S48)),0,-PMT(AB48/12,Inputs!$B$20+1-A48-Inputs!$B$24,S48)+IF(A48=Inputs!$B$21-Inputs!$B$24,AB48+PMT(AB48/12,Inputs!$B$20+1-A48-Inputs!$B$24,S48)+(S48*AB48/12),0))))</f>
        <v>0</v>
      </c>
      <c r="W48" s="3" t="e">
        <f t="shared" si="4"/>
        <v>#VALUE!</v>
      </c>
      <c r="X48" s="3" t="e">
        <f t="shared" si="5"/>
        <v>#VALUE!</v>
      </c>
      <c r="Y48" s="17">
        <f>VLOOKUP(A48,Curves!$B$20:'Curves'!$D$32,3)</f>
        <v>0.06</v>
      </c>
      <c r="Z48" s="27">
        <f t="shared" si="6"/>
        <v>0</v>
      </c>
      <c r="AA48" s="3">
        <f t="shared" si="7"/>
        <v>0</v>
      </c>
      <c r="AB48" s="3" t="str">
        <f t="shared" si="8"/>
        <v>Not Implemented Yet</v>
      </c>
      <c r="AC48" s="3" t="e">
        <f t="shared" si="17"/>
        <v>#VALUE!</v>
      </c>
      <c r="AD48" s="3" t="e">
        <f t="shared" ca="1" si="9"/>
        <v>#VALUE!</v>
      </c>
      <c r="AE48" s="17" t="e">
        <f ca="1">AD48/Inputs!$B$13</f>
        <v>#VALUE!</v>
      </c>
      <c r="AF48" s="27">
        <f t="shared" si="10"/>
        <v>0</v>
      </c>
      <c r="AH48" s="17">
        <f>AH47/(1+(Inputs!$B$19)*C47)</f>
        <v>1</v>
      </c>
      <c r="AI48" s="17" t="e">
        <f t="shared" ca="1" si="11"/>
        <v>#VALUE!</v>
      </c>
    </row>
    <row r="49" spans="1:35" ht="13">
      <c r="A49" s="3">
        <f t="shared" si="12"/>
        <v>45</v>
      </c>
      <c r="B49" s="28">
        <f t="shared" si="13"/>
        <v>1336</v>
      </c>
      <c r="C49" s="3">
        <f t="shared" si="18"/>
        <v>8.3333333333333329E-2</v>
      </c>
      <c r="F49" s="3" t="e">
        <f t="shared" si="1"/>
        <v>#VALUE!</v>
      </c>
      <c r="G49" s="3" t="str">
        <f>IF(Inputs!$B$15="Fixed",G48, "Not Implemented Yet")</f>
        <v>Not Implemented Yet</v>
      </c>
      <c r="H49" s="3" t="str">
        <f>IF(Inputs!$B$15="Fixed", IF(K48&gt;H48, -PMT(G49*C49, 360/Inputs!$D$6, Inputs!$B$13), 0), "NOT AVALABLE RN")</f>
        <v>NOT AVALABLE RN</v>
      </c>
      <c r="I49" s="3" t="e">
        <f t="shared" si="14"/>
        <v>#VALUE!</v>
      </c>
      <c r="J49" s="3" t="e">
        <f t="shared" si="2"/>
        <v>#VALUE!</v>
      </c>
      <c r="K49" s="3" t="e">
        <f t="shared" si="15"/>
        <v>#VALUE!</v>
      </c>
      <c r="N49" s="27">
        <f t="shared" si="16"/>
        <v>0</v>
      </c>
      <c r="O49" s="17">
        <f>VLOOKUP(A49,Curves!$B$3:'Curves'!$D$15,3)/(VLOOKUP(A49,Curves!$B$3:'Curves'!$D$15,2)-(VLOOKUP(A49,Curves!$B$3:'Curves'!$D$15,1)-1))</f>
        <v>1.2499999999999999E-2</v>
      </c>
      <c r="P49" s="27">
        <f>MIN(N49,(O49*Inputs!$B$35)*$N$5)</f>
        <v>0</v>
      </c>
      <c r="Q49" s="3">
        <f ca="1">IF(ISERROR(Inputs!$B$32*OFFSET(P49,-Inputs!$B$32,0)),0,Inputs!$B$32*OFFSET(P49,-Inputs!$B$32,0))</f>
        <v>0</v>
      </c>
      <c r="R49" s="3">
        <f ca="1">IF(ISERROR((1-Inputs!$B$32)*OFFSET(P49,-Inputs!$B$33,0)),0,(1-Inputs!$B$32)*OFFSET(P49,-Inputs!$B$33,0))</f>
        <v>0</v>
      </c>
      <c r="S49" s="27">
        <f t="shared" si="3"/>
        <v>0</v>
      </c>
      <c r="T49" s="17" t="e">
        <f>S49/Inputs!$B$13</f>
        <v>#DIV/0!</v>
      </c>
      <c r="U49" s="17" t="e">
        <f t="shared" si="0"/>
        <v>#VALUE!</v>
      </c>
      <c r="V49" s="3">
        <f>IF(A49&lt;Inputs!$B$23-Inputs!$B$24,0,IF(A49&lt;Inputs!$B$22-Inputs!$B$24,S49*AB49/12,IF(ISERROR(-PMT(AB49/12,Inputs!$B$20+1-A49-Inputs!$B$24,S49)),0,-PMT(AB49/12,Inputs!$B$20+1-A49-Inputs!$B$24,S49)+IF(A49=Inputs!$B$21-Inputs!$B$24,AB49+PMT(AB49/12,Inputs!$B$20+1-A49-Inputs!$B$24,S49)+(S49*AB49/12),0))))</f>
        <v>0</v>
      </c>
      <c r="W49" s="3" t="e">
        <f t="shared" si="4"/>
        <v>#VALUE!</v>
      </c>
      <c r="X49" s="3" t="e">
        <f t="shared" si="5"/>
        <v>#VALUE!</v>
      </c>
      <c r="Y49" s="17">
        <f>VLOOKUP(A49,Curves!$B$20:'Curves'!$D$32,3)</f>
        <v>0.06</v>
      </c>
      <c r="Z49" s="27">
        <f t="shared" si="6"/>
        <v>0</v>
      </c>
      <c r="AA49" s="3">
        <f t="shared" si="7"/>
        <v>0</v>
      </c>
      <c r="AB49" s="3" t="str">
        <f t="shared" si="8"/>
        <v>Not Implemented Yet</v>
      </c>
      <c r="AC49" s="3" t="e">
        <f t="shared" si="17"/>
        <v>#VALUE!</v>
      </c>
      <c r="AD49" s="3" t="e">
        <f t="shared" ca="1" si="9"/>
        <v>#VALUE!</v>
      </c>
      <c r="AE49" s="17" t="e">
        <f ca="1">AD49/Inputs!$B$13</f>
        <v>#VALUE!</v>
      </c>
      <c r="AF49" s="27">
        <f t="shared" si="10"/>
        <v>0</v>
      </c>
      <c r="AH49" s="17">
        <f>AH48/(1+(Inputs!$B$19)*C48)</f>
        <v>1</v>
      </c>
      <c r="AI49" s="17" t="e">
        <f t="shared" ca="1" si="11"/>
        <v>#VALUE!</v>
      </c>
    </row>
    <row r="50" spans="1:35" ht="13">
      <c r="A50" s="3">
        <f t="shared" si="12"/>
        <v>46</v>
      </c>
      <c r="B50" s="28">
        <f t="shared" si="13"/>
        <v>1367</v>
      </c>
      <c r="C50" s="3">
        <f t="shared" si="18"/>
        <v>8.3333333333333329E-2</v>
      </c>
      <c r="F50" s="3" t="e">
        <f t="shared" si="1"/>
        <v>#VALUE!</v>
      </c>
      <c r="G50" s="3" t="str">
        <f>IF(Inputs!$B$15="Fixed",G49, "Not Implemented Yet")</f>
        <v>Not Implemented Yet</v>
      </c>
      <c r="H50" s="3" t="str">
        <f>IF(Inputs!$B$15="Fixed", IF(K49&gt;H49, -PMT(G50*C50, 360/Inputs!$D$6, Inputs!$B$13), 0), "NOT AVALABLE RN")</f>
        <v>NOT AVALABLE RN</v>
      </c>
      <c r="I50" s="3" t="e">
        <f t="shared" si="14"/>
        <v>#VALUE!</v>
      </c>
      <c r="J50" s="3" t="e">
        <f t="shared" si="2"/>
        <v>#VALUE!</v>
      </c>
      <c r="K50" s="3" t="e">
        <f t="shared" si="15"/>
        <v>#VALUE!</v>
      </c>
      <c r="N50" s="27">
        <f t="shared" si="16"/>
        <v>0</v>
      </c>
      <c r="O50" s="17">
        <f>VLOOKUP(A50,Curves!$B$3:'Curves'!$D$15,3)/(VLOOKUP(A50,Curves!$B$3:'Curves'!$D$15,2)-(VLOOKUP(A50,Curves!$B$3:'Curves'!$D$15,1)-1))</f>
        <v>1.2499999999999999E-2</v>
      </c>
      <c r="P50" s="27">
        <f>MIN(N50,(O50*Inputs!$B$35)*$N$5)</f>
        <v>0</v>
      </c>
      <c r="Q50" s="3">
        <f ca="1">IF(ISERROR(Inputs!$B$32*OFFSET(P50,-Inputs!$B$32,0)),0,Inputs!$B$32*OFFSET(P50,-Inputs!$B$32,0))</f>
        <v>0</v>
      </c>
      <c r="R50" s="3">
        <f ca="1">IF(ISERROR((1-Inputs!$B$32)*OFFSET(P50,-Inputs!$B$33,0)),0,(1-Inputs!$B$32)*OFFSET(P50,-Inputs!$B$33,0))</f>
        <v>0</v>
      </c>
      <c r="S50" s="27">
        <f t="shared" si="3"/>
        <v>0</v>
      </c>
      <c r="T50" s="17" t="e">
        <f>S50/Inputs!$B$13</f>
        <v>#DIV/0!</v>
      </c>
      <c r="U50" s="17" t="e">
        <f t="shared" si="0"/>
        <v>#VALUE!</v>
      </c>
      <c r="V50" s="3">
        <f>IF(A50&lt;Inputs!$B$23-Inputs!$B$24,0,IF(A50&lt;Inputs!$B$22-Inputs!$B$24,S50*AB50/12,IF(ISERROR(-PMT(AB50/12,Inputs!$B$20+1-A50-Inputs!$B$24,S50)),0,-PMT(AB50/12,Inputs!$B$20+1-A50-Inputs!$B$24,S50)+IF(A50=Inputs!$B$21-Inputs!$B$24,AB50+PMT(AB50/12,Inputs!$B$20+1-A50-Inputs!$B$24,S50)+(S50*AB50/12),0))))</f>
        <v>0</v>
      </c>
      <c r="W50" s="3" t="e">
        <f t="shared" si="4"/>
        <v>#VALUE!</v>
      </c>
      <c r="X50" s="3" t="e">
        <f t="shared" si="5"/>
        <v>#VALUE!</v>
      </c>
      <c r="Y50" s="17">
        <f>VLOOKUP(A50,Curves!$B$20:'Curves'!$D$32,3)</f>
        <v>0.06</v>
      </c>
      <c r="Z50" s="27">
        <f t="shared" si="6"/>
        <v>0</v>
      </c>
      <c r="AA50" s="3">
        <f t="shared" si="7"/>
        <v>0</v>
      </c>
      <c r="AB50" s="3" t="str">
        <f t="shared" si="8"/>
        <v>Not Implemented Yet</v>
      </c>
      <c r="AC50" s="3" t="e">
        <f t="shared" si="17"/>
        <v>#VALUE!</v>
      </c>
      <c r="AD50" s="3" t="e">
        <f t="shared" ca="1" si="9"/>
        <v>#VALUE!</v>
      </c>
      <c r="AE50" s="17" t="e">
        <f ca="1">AD50/Inputs!$B$13</f>
        <v>#VALUE!</v>
      </c>
      <c r="AF50" s="27">
        <f t="shared" si="10"/>
        <v>0</v>
      </c>
      <c r="AH50" s="17">
        <f>AH49/(1+(Inputs!$B$19)*C49)</f>
        <v>1</v>
      </c>
      <c r="AI50" s="17" t="e">
        <f t="shared" ca="1" si="11"/>
        <v>#VALUE!</v>
      </c>
    </row>
    <row r="51" spans="1:35" ht="13">
      <c r="A51" s="3">
        <f t="shared" si="12"/>
        <v>47</v>
      </c>
      <c r="B51" s="28">
        <f t="shared" si="13"/>
        <v>1397</v>
      </c>
      <c r="C51" s="3">
        <f t="shared" si="18"/>
        <v>8.3333333333333329E-2</v>
      </c>
      <c r="F51" s="3" t="e">
        <f t="shared" si="1"/>
        <v>#VALUE!</v>
      </c>
      <c r="G51" s="3" t="str">
        <f>IF(Inputs!$B$15="Fixed",G50, "Not Implemented Yet")</f>
        <v>Not Implemented Yet</v>
      </c>
      <c r="H51" s="3" t="str">
        <f>IF(Inputs!$B$15="Fixed", IF(K50&gt;H50, -PMT(G51*C51, 360/Inputs!$D$6, Inputs!$B$13), 0), "NOT AVALABLE RN")</f>
        <v>NOT AVALABLE RN</v>
      </c>
      <c r="I51" s="3" t="e">
        <f t="shared" si="14"/>
        <v>#VALUE!</v>
      </c>
      <c r="J51" s="3" t="e">
        <f t="shared" si="2"/>
        <v>#VALUE!</v>
      </c>
      <c r="K51" s="3" t="e">
        <f t="shared" si="15"/>
        <v>#VALUE!</v>
      </c>
      <c r="N51" s="27">
        <f t="shared" si="16"/>
        <v>0</v>
      </c>
      <c r="O51" s="17">
        <f>VLOOKUP(A51,Curves!$B$3:'Curves'!$D$15,3)/(VLOOKUP(A51,Curves!$B$3:'Curves'!$D$15,2)-(VLOOKUP(A51,Curves!$B$3:'Curves'!$D$15,1)-1))</f>
        <v>1.2499999999999999E-2</v>
      </c>
      <c r="P51" s="27">
        <f>MIN(N51,(O51*Inputs!$B$35)*$N$5)</f>
        <v>0</v>
      </c>
      <c r="Q51" s="3">
        <f ca="1">IF(ISERROR(Inputs!$B$32*OFFSET(P51,-Inputs!$B$32,0)),0,Inputs!$B$32*OFFSET(P51,-Inputs!$B$32,0))</f>
        <v>0</v>
      </c>
      <c r="R51" s="3">
        <f ca="1">IF(ISERROR((1-Inputs!$B$32)*OFFSET(P51,-Inputs!$B$33,0)),0,(1-Inputs!$B$32)*OFFSET(P51,-Inputs!$B$33,0))</f>
        <v>0</v>
      </c>
      <c r="S51" s="27">
        <f t="shared" si="3"/>
        <v>0</v>
      </c>
      <c r="T51" s="17" t="e">
        <f>S51/Inputs!$B$13</f>
        <v>#DIV/0!</v>
      </c>
      <c r="U51" s="17" t="e">
        <f t="shared" si="0"/>
        <v>#VALUE!</v>
      </c>
      <c r="V51" s="3">
        <f>IF(A51&lt;Inputs!$B$23-Inputs!$B$24,0,IF(A51&lt;Inputs!$B$22-Inputs!$B$24,S51*AB51/12,IF(ISERROR(-PMT(AB51/12,Inputs!$B$20+1-A51-Inputs!$B$24,S51)),0,-PMT(AB51/12,Inputs!$B$20+1-A51-Inputs!$B$24,S51)+IF(A51=Inputs!$B$21-Inputs!$B$24,AB51+PMT(AB51/12,Inputs!$B$20+1-A51-Inputs!$B$24,S51)+(S51*AB51/12),0))))</f>
        <v>0</v>
      </c>
      <c r="W51" s="3" t="e">
        <f t="shared" si="4"/>
        <v>#VALUE!</v>
      </c>
      <c r="X51" s="3" t="e">
        <f t="shared" si="5"/>
        <v>#VALUE!</v>
      </c>
      <c r="Y51" s="17">
        <f>VLOOKUP(A51,Curves!$B$20:'Curves'!$D$32,3)</f>
        <v>0.06</v>
      </c>
      <c r="Z51" s="27">
        <f t="shared" si="6"/>
        <v>0</v>
      </c>
      <c r="AA51" s="3">
        <f t="shared" si="7"/>
        <v>0</v>
      </c>
      <c r="AB51" s="3" t="str">
        <f t="shared" si="8"/>
        <v>Not Implemented Yet</v>
      </c>
      <c r="AC51" s="3" t="e">
        <f t="shared" si="17"/>
        <v>#VALUE!</v>
      </c>
      <c r="AD51" s="3" t="e">
        <f t="shared" ca="1" si="9"/>
        <v>#VALUE!</v>
      </c>
      <c r="AE51" s="17" t="e">
        <f ca="1">AD51/Inputs!$B$13</f>
        <v>#VALUE!</v>
      </c>
      <c r="AF51" s="27">
        <f t="shared" si="10"/>
        <v>0</v>
      </c>
      <c r="AH51" s="17">
        <f>AH50/(1+(Inputs!$B$19)*C50)</f>
        <v>1</v>
      </c>
      <c r="AI51" s="17" t="e">
        <f t="shared" ca="1" si="11"/>
        <v>#VALUE!</v>
      </c>
    </row>
    <row r="52" spans="1:35" ht="13">
      <c r="A52" s="3">
        <f t="shared" si="12"/>
        <v>48</v>
      </c>
      <c r="B52" s="28">
        <f t="shared" si="13"/>
        <v>1428</v>
      </c>
      <c r="C52" s="3">
        <f t="shared" si="18"/>
        <v>8.3333333333333329E-2</v>
      </c>
      <c r="F52" s="3" t="e">
        <f t="shared" si="1"/>
        <v>#VALUE!</v>
      </c>
      <c r="G52" s="3" t="str">
        <f>IF(Inputs!$B$15="Fixed",G51, "Not Implemented Yet")</f>
        <v>Not Implemented Yet</v>
      </c>
      <c r="H52" s="3" t="str">
        <f>IF(Inputs!$B$15="Fixed", IF(K51&gt;H51, -PMT(G52*C52, 360/Inputs!$D$6, Inputs!$B$13), 0), "NOT AVALABLE RN")</f>
        <v>NOT AVALABLE RN</v>
      </c>
      <c r="I52" s="3" t="e">
        <f t="shared" si="14"/>
        <v>#VALUE!</v>
      </c>
      <c r="J52" s="3" t="e">
        <f t="shared" si="2"/>
        <v>#VALUE!</v>
      </c>
      <c r="K52" s="3" t="e">
        <f t="shared" si="15"/>
        <v>#VALUE!</v>
      </c>
      <c r="N52" s="27">
        <f t="shared" si="16"/>
        <v>0</v>
      </c>
      <c r="O52" s="17">
        <f>VLOOKUP(A52,Curves!$B$3:'Curves'!$D$15,3)/(VLOOKUP(A52,Curves!$B$3:'Curves'!$D$15,2)-(VLOOKUP(A52,Curves!$B$3:'Curves'!$D$15,1)-1))</f>
        <v>1.2499999999999999E-2</v>
      </c>
      <c r="P52" s="27">
        <f>MIN(N52,(O52*Inputs!$B$35)*$N$5)</f>
        <v>0</v>
      </c>
      <c r="Q52" s="3">
        <f ca="1">IF(ISERROR(Inputs!$B$32*OFFSET(P52,-Inputs!$B$32,0)),0,Inputs!$B$32*OFFSET(P52,-Inputs!$B$32,0))</f>
        <v>0</v>
      </c>
      <c r="R52" s="3">
        <f ca="1">IF(ISERROR((1-Inputs!$B$32)*OFFSET(P52,-Inputs!$B$33,0)),0,(1-Inputs!$B$32)*OFFSET(P52,-Inputs!$B$33,0))</f>
        <v>0</v>
      </c>
      <c r="S52" s="27">
        <f t="shared" si="3"/>
        <v>0</v>
      </c>
      <c r="T52" s="17" t="e">
        <f>S52/Inputs!$B$13</f>
        <v>#DIV/0!</v>
      </c>
      <c r="U52" s="17" t="e">
        <f t="shared" si="0"/>
        <v>#VALUE!</v>
      </c>
      <c r="V52" s="3">
        <f>IF(A52&lt;Inputs!$B$23-Inputs!$B$24,0,IF(A52&lt;Inputs!$B$22-Inputs!$B$24,S52*AB52/12,IF(ISERROR(-PMT(AB52/12,Inputs!$B$20+1-A52-Inputs!$B$24,S52)),0,-PMT(AB52/12,Inputs!$B$20+1-A52-Inputs!$B$24,S52)+IF(A52=Inputs!$B$21-Inputs!$B$24,AB52+PMT(AB52/12,Inputs!$B$20+1-A52-Inputs!$B$24,S52)+(S52*AB52/12),0))))</f>
        <v>0</v>
      </c>
      <c r="W52" s="3" t="e">
        <f t="shared" si="4"/>
        <v>#VALUE!</v>
      </c>
      <c r="X52" s="3" t="e">
        <f t="shared" si="5"/>
        <v>#VALUE!</v>
      </c>
      <c r="Y52" s="17">
        <f>VLOOKUP(A52,Curves!$B$20:'Curves'!$D$32,3)</f>
        <v>0.06</v>
      </c>
      <c r="Z52" s="27">
        <f t="shared" si="6"/>
        <v>0</v>
      </c>
      <c r="AA52" s="3">
        <f t="shared" si="7"/>
        <v>0</v>
      </c>
      <c r="AB52" s="3" t="str">
        <f t="shared" si="8"/>
        <v>Not Implemented Yet</v>
      </c>
      <c r="AC52" s="3" t="e">
        <f t="shared" si="17"/>
        <v>#VALUE!</v>
      </c>
      <c r="AD52" s="3" t="e">
        <f t="shared" ca="1" si="9"/>
        <v>#VALUE!</v>
      </c>
      <c r="AE52" s="17" t="e">
        <f ca="1">AD52/Inputs!$B$13</f>
        <v>#VALUE!</v>
      </c>
      <c r="AF52" s="27">
        <f t="shared" si="10"/>
        <v>0</v>
      </c>
      <c r="AH52" s="17">
        <f>AH51/(1+(Inputs!$B$19)*C51)</f>
        <v>1</v>
      </c>
      <c r="AI52" s="17" t="e">
        <f t="shared" ca="1" si="11"/>
        <v>#VALUE!</v>
      </c>
    </row>
    <row r="53" spans="1:35" ht="13">
      <c r="A53" s="3">
        <f t="shared" si="12"/>
        <v>49</v>
      </c>
      <c r="B53" s="28">
        <f t="shared" si="13"/>
        <v>1458</v>
      </c>
      <c r="C53" s="3">
        <f t="shared" si="18"/>
        <v>8.3333333333333329E-2</v>
      </c>
      <c r="F53" s="3" t="e">
        <f t="shared" si="1"/>
        <v>#VALUE!</v>
      </c>
      <c r="G53" s="3" t="str">
        <f>IF(Inputs!$B$15="Fixed",G52, "Not Implemented Yet")</f>
        <v>Not Implemented Yet</v>
      </c>
      <c r="H53" s="3" t="str">
        <f>IF(Inputs!$B$15="Fixed", IF(K52&gt;H52, -PMT(G53*C53, 360/Inputs!$D$6, Inputs!$B$13), 0), "NOT AVALABLE RN")</f>
        <v>NOT AVALABLE RN</v>
      </c>
      <c r="I53" s="3" t="e">
        <f t="shared" si="14"/>
        <v>#VALUE!</v>
      </c>
      <c r="J53" s="3" t="e">
        <f t="shared" si="2"/>
        <v>#VALUE!</v>
      </c>
      <c r="K53" s="3" t="e">
        <f t="shared" si="15"/>
        <v>#VALUE!</v>
      </c>
      <c r="N53" s="27">
        <f t="shared" si="16"/>
        <v>0</v>
      </c>
      <c r="O53" s="17">
        <f>VLOOKUP(A53,Curves!$B$3:'Curves'!$D$15,3)/(VLOOKUP(A53,Curves!$B$3:'Curves'!$D$15,2)-(VLOOKUP(A53,Curves!$B$3:'Curves'!$D$15,1)-1))</f>
        <v>1.0416666666666666E-2</v>
      </c>
      <c r="P53" s="27">
        <f>MIN(N53,(O53*Inputs!$B$35)*$N$5)</f>
        <v>0</v>
      </c>
      <c r="Q53" s="3">
        <f ca="1">IF(ISERROR(Inputs!$B$32*OFFSET(P53,-Inputs!$B$32,0)),0,Inputs!$B$32*OFFSET(P53,-Inputs!$B$32,0))</f>
        <v>0</v>
      </c>
      <c r="R53" s="3">
        <f ca="1">IF(ISERROR((1-Inputs!$B$32)*OFFSET(P53,-Inputs!$B$33,0)),0,(1-Inputs!$B$32)*OFFSET(P53,-Inputs!$B$33,0))</f>
        <v>0</v>
      </c>
      <c r="S53" s="27">
        <f t="shared" si="3"/>
        <v>0</v>
      </c>
      <c r="T53" s="17" t="e">
        <f>S53/Inputs!$B$13</f>
        <v>#DIV/0!</v>
      </c>
      <c r="U53" s="17" t="e">
        <f t="shared" si="0"/>
        <v>#VALUE!</v>
      </c>
      <c r="V53" s="3">
        <f>IF(A53&lt;Inputs!$B$23-Inputs!$B$24,0,IF(A53&lt;Inputs!$B$22-Inputs!$B$24,S53*AB53/12,IF(ISERROR(-PMT(AB53/12,Inputs!$B$20+1-A53-Inputs!$B$24,S53)),0,-PMT(AB53/12,Inputs!$B$20+1-A53-Inputs!$B$24,S53)+IF(A53=Inputs!$B$21-Inputs!$B$24,AB53+PMT(AB53/12,Inputs!$B$20+1-A53-Inputs!$B$24,S53)+(S53*AB53/12),0))))</f>
        <v>0</v>
      </c>
      <c r="W53" s="3" t="e">
        <f t="shared" si="4"/>
        <v>#VALUE!</v>
      </c>
      <c r="X53" s="3" t="e">
        <f t="shared" si="5"/>
        <v>#VALUE!</v>
      </c>
      <c r="Y53" s="17">
        <f>VLOOKUP(A53,Curves!$B$20:'Curves'!$D$32,3)</f>
        <v>0.06</v>
      </c>
      <c r="Z53" s="27">
        <f t="shared" si="6"/>
        <v>0</v>
      </c>
      <c r="AA53" s="3">
        <f t="shared" si="7"/>
        <v>0</v>
      </c>
      <c r="AB53" s="3" t="str">
        <f t="shared" si="8"/>
        <v>Not Implemented Yet</v>
      </c>
      <c r="AC53" s="3" t="e">
        <f t="shared" si="17"/>
        <v>#VALUE!</v>
      </c>
      <c r="AD53" s="3" t="e">
        <f t="shared" ca="1" si="9"/>
        <v>#VALUE!</v>
      </c>
      <c r="AE53" s="17" t="e">
        <f ca="1">AD53/Inputs!$B$13</f>
        <v>#VALUE!</v>
      </c>
      <c r="AF53" s="27">
        <f t="shared" si="10"/>
        <v>0</v>
      </c>
      <c r="AH53" s="17">
        <f>AH52/(1+(Inputs!$B$19)*C52)</f>
        <v>1</v>
      </c>
      <c r="AI53" s="17" t="e">
        <f t="shared" ca="1" si="11"/>
        <v>#VALUE!</v>
      </c>
    </row>
    <row r="54" spans="1:35" ht="13">
      <c r="A54" s="3">
        <f t="shared" si="12"/>
        <v>50</v>
      </c>
      <c r="B54" s="28">
        <f t="shared" si="13"/>
        <v>1489</v>
      </c>
      <c r="C54" s="3">
        <f t="shared" si="18"/>
        <v>8.3333333333333329E-2</v>
      </c>
      <c r="F54" s="3" t="e">
        <f t="shared" si="1"/>
        <v>#VALUE!</v>
      </c>
      <c r="G54" s="3" t="str">
        <f>IF(Inputs!$B$15="Fixed",G53, "Not Implemented Yet")</f>
        <v>Not Implemented Yet</v>
      </c>
      <c r="H54" s="3" t="str">
        <f>IF(Inputs!$B$15="Fixed", IF(K53&gt;H53, -PMT(G54*C54, 360/Inputs!$D$6, Inputs!$B$13), 0), "NOT AVALABLE RN")</f>
        <v>NOT AVALABLE RN</v>
      </c>
      <c r="I54" s="3" t="e">
        <f t="shared" si="14"/>
        <v>#VALUE!</v>
      </c>
      <c r="J54" s="3" t="e">
        <f t="shared" si="2"/>
        <v>#VALUE!</v>
      </c>
      <c r="K54" s="3" t="e">
        <f t="shared" si="15"/>
        <v>#VALUE!</v>
      </c>
      <c r="N54" s="27">
        <f t="shared" si="16"/>
        <v>0</v>
      </c>
      <c r="O54" s="17">
        <f>VLOOKUP(A54,Curves!$B$3:'Curves'!$D$15,3)/(VLOOKUP(A54,Curves!$B$3:'Curves'!$D$15,2)-(VLOOKUP(A54,Curves!$B$3:'Curves'!$D$15,1)-1))</f>
        <v>1.0416666666666666E-2</v>
      </c>
      <c r="P54" s="27">
        <f>MIN(N54,(O54*Inputs!$B$35)*$N$5)</f>
        <v>0</v>
      </c>
      <c r="Q54" s="3">
        <f ca="1">IF(ISERROR(Inputs!$B$32*OFFSET(P54,-Inputs!$B$32,0)),0,Inputs!$B$32*OFFSET(P54,-Inputs!$B$32,0))</f>
        <v>0</v>
      </c>
      <c r="R54" s="3">
        <f ca="1">IF(ISERROR((1-Inputs!$B$32)*OFFSET(P54,-Inputs!$B$33,0)),0,(1-Inputs!$B$32)*OFFSET(P54,-Inputs!$B$33,0))</f>
        <v>0</v>
      </c>
      <c r="S54" s="27">
        <f t="shared" si="3"/>
        <v>0</v>
      </c>
      <c r="T54" s="17" t="e">
        <f>S54/Inputs!$B$13</f>
        <v>#DIV/0!</v>
      </c>
      <c r="U54" s="17" t="e">
        <f t="shared" si="0"/>
        <v>#VALUE!</v>
      </c>
      <c r="V54" s="3">
        <f>IF(A54&lt;Inputs!$B$23-Inputs!$B$24,0,IF(A54&lt;Inputs!$B$22-Inputs!$B$24,S54*AB54/12,IF(ISERROR(-PMT(AB54/12,Inputs!$B$20+1-A54-Inputs!$B$24,S54)),0,-PMT(AB54/12,Inputs!$B$20+1-A54-Inputs!$B$24,S54)+IF(A54=Inputs!$B$21-Inputs!$B$24,AB54+PMT(AB54/12,Inputs!$B$20+1-A54-Inputs!$B$24,S54)+(S54*AB54/12),0))))</f>
        <v>0</v>
      </c>
      <c r="W54" s="3" t="e">
        <f t="shared" si="4"/>
        <v>#VALUE!</v>
      </c>
      <c r="X54" s="3" t="e">
        <f t="shared" si="5"/>
        <v>#VALUE!</v>
      </c>
      <c r="Y54" s="17">
        <f>VLOOKUP(A54,Curves!$B$20:'Curves'!$D$32,3)</f>
        <v>0.06</v>
      </c>
      <c r="Z54" s="27">
        <f t="shared" si="6"/>
        <v>0</v>
      </c>
      <c r="AA54" s="3">
        <f t="shared" si="7"/>
        <v>0</v>
      </c>
      <c r="AB54" s="3" t="str">
        <f t="shared" si="8"/>
        <v>Not Implemented Yet</v>
      </c>
      <c r="AC54" s="3" t="e">
        <f t="shared" si="17"/>
        <v>#VALUE!</v>
      </c>
      <c r="AD54" s="3" t="e">
        <f t="shared" ca="1" si="9"/>
        <v>#VALUE!</v>
      </c>
      <c r="AE54" s="17" t="e">
        <f ca="1">AD54/Inputs!$B$13</f>
        <v>#VALUE!</v>
      </c>
      <c r="AF54" s="27">
        <f t="shared" si="10"/>
        <v>0</v>
      </c>
      <c r="AH54" s="17">
        <f>AH53/(1+(Inputs!$B$19)*C53)</f>
        <v>1</v>
      </c>
      <c r="AI54" s="17" t="e">
        <f t="shared" ca="1" si="11"/>
        <v>#VALUE!</v>
      </c>
    </row>
    <row r="55" spans="1:35" ht="13">
      <c r="A55" s="3">
        <f t="shared" si="12"/>
        <v>51</v>
      </c>
      <c r="B55" s="28">
        <f t="shared" si="13"/>
        <v>1520</v>
      </c>
      <c r="C55" s="3">
        <f t="shared" si="18"/>
        <v>8.3333333333333329E-2</v>
      </c>
      <c r="F55" s="3" t="e">
        <f t="shared" si="1"/>
        <v>#VALUE!</v>
      </c>
      <c r="G55" s="3" t="str">
        <f>IF(Inputs!$B$15="Fixed",G54, "Not Implemented Yet")</f>
        <v>Not Implemented Yet</v>
      </c>
      <c r="H55" s="3" t="str">
        <f>IF(Inputs!$B$15="Fixed", IF(K54&gt;H54, -PMT(G55*C55, 360/Inputs!$D$6, Inputs!$B$13), 0), "NOT AVALABLE RN")</f>
        <v>NOT AVALABLE RN</v>
      </c>
      <c r="I55" s="3" t="e">
        <f t="shared" si="14"/>
        <v>#VALUE!</v>
      </c>
      <c r="J55" s="3" t="e">
        <f t="shared" si="2"/>
        <v>#VALUE!</v>
      </c>
      <c r="K55" s="3" t="e">
        <f t="shared" si="15"/>
        <v>#VALUE!</v>
      </c>
      <c r="N55" s="27">
        <f t="shared" si="16"/>
        <v>0</v>
      </c>
      <c r="O55" s="17">
        <f>VLOOKUP(A55,Curves!$B$3:'Curves'!$D$15,3)/(VLOOKUP(A55,Curves!$B$3:'Curves'!$D$15,2)-(VLOOKUP(A55,Curves!$B$3:'Curves'!$D$15,1)-1))</f>
        <v>1.0416666666666666E-2</v>
      </c>
      <c r="P55" s="27">
        <f>MIN(N55,(O55*Inputs!$B$35)*$N$5)</f>
        <v>0</v>
      </c>
      <c r="Q55" s="3">
        <f ca="1">IF(ISERROR(Inputs!$B$32*OFFSET(P55,-Inputs!$B$32,0)),0,Inputs!$B$32*OFFSET(P55,-Inputs!$B$32,0))</f>
        <v>0</v>
      </c>
      <c r="R55" s="3">
        <f ca="1">IF(ISERROR((1-Inputs!$B$32)*OFFSET(P55,-Inputs!$B$33,0)),0,(1-Inputs!$B$32)*OFFSET(P55,-Inputs!$B$33,0))</f>
        <v>0</v>
      </c>
      <c r="S55" s="27">
        <f t="shared" si="3"/>
        <v>0</v>
      </c>
      <c r="T55" s="17" t="e">
        <f>S55/Inputs!$B$13</f>
        <v>#DIV/0!</v>
      </c>
      <c r="U55" s="17" t="e">
        <f t="shared" si="0"/>
        <v>#VALUE!</v>
      </c>
      <c r="V55" s="3">
        <f>IF(A55&lt;Inputs!$B$23-Inputs!$B$24,0,IF(A55&lt;Inputs!$B$22-Inputs!$B$24,S55*AB55/12,IF(ISERROR(-PMT(AB55/12,Inputs!$B$20+1-A55-Inputs!$B$24,S55)),0,-PMT(AB55/12,Inputs!$B$20+1-A55-Inputs!$B$24,S55)+IF(A55=Inputs!$B$21-Inputs!$B$24,AB55+PMT(AB55/12,Inputs!$B$20+1-A55-Inputs!$B$24,S55)+(S55*AB55/12),0))))</f>
        <v>0</v>
      </c>
      <c r="W55" s="3" t="e">
        <f t="shared" si="4"/>
        <v>#VALUE!</v>
      </c>
      <c r="X55" s="3" t="e">
        <f t="shared" si="5"/>
        <v>#VALUE!</v>
      </c>
      <c r="Y55" s="17">
        <f>VLOOKUP(A55,Curves!$B$20:'Curves'!$D$32,3)</f>
        <v>0.06</v>
      </c>
      <c r="Z55" s="27">
        <f t="shared" si="6"/>
        <v>0</v>
      </c>
      <c r="AA55" s="3">
        <f t="shared" si="7"/>
        <v>0</v>
      </c>
      <c r="AB55" s="3" t="str">
        <f t="shared" si="8"/>
        <v>Not Implemented Yet</v>
      </c>
      <c r="AC55" s="3" t="e">
        <f t="shared" si="17"/>
        <v>#VALUE!</v>
      </c>
      <c r="AD55" s="3" t="e">
        <f t="shared" ca="1" si="9"/>
        <v>#VALUE!</v>
      </c>
      <c r="AE55" s="17" t="e">
        <f ca="1">AD55/Inputs!$B$13</f>
        <v>#VALUE!</v>
      </c>
      <c r="AF55" s="27">
        <f t="shared" si="10"/>
        <v>0</v>
      </c>
      <c r="AH55" s="17">
        <f>AH54/(1+(Inputs!$B$19)*C54)</f>
        <v>1</v>
      </c>
      <c r="AI55" s="17" t="e">
        <f t="shared" ca="1" si="11"/>
        <v>#VALUE!</v>
      </c>
    </row>
    <row r="56" spans="1:35" ht="13">
      <c r="A56" s="3">
        <f t="shared" si="12"/>
        <v>52</v>
      </c>
      <c r="B56" s="28">
        <f t="shared" si="13"/>
        <v>1549</v>
      </c>
      <c r="C56" s="3">
        <f t="shared" si="18"/>
        <v>8.3333333333333329E-2</v>
      </c>
      <c r="F56" s="3" t="e">
        <f t="shared" si="1"/>
        <v>#VALUE!</v>
      </c>
      <c r="G56" s="3" t="str">
        <f>IF(Inputs!$B$15="Fixed",G55, "Not Implemented Yet")</f>
        <v>Not Implemented Yet</v>
      </c>
      <c r="H56" s="3" t="str">
        <f>IF(Inputs!$B$15="Fixed", IF(K55&gt;H55, -PMT(G56*C56, 360/Inputs!$D$6, Inputs!$B$13), 0), "NOT AVALABLE RN")</f>
        <v>NOT AVALABLE RN</v>
      </c>
      <c r="I56" s="3" t="e">
        <f t="shared" si="14"/>
        <v>#VALUE!</v>
      </c>
      <c r="J56" s="3" t="e">
        <f t="shared" si="2"/>
        <v>#VALUE!</v>
      </c>
      <c r="K56" s="3" t="e">
        <f t="shared" si="15"/>
        <v>#VALUE!</v>
      </c>
      <c r="N56" s="27">
        <f t="shared" si="16"/>
        <v>0</v>
      </c>
      <c r="O56" s="17">
        <f>VLOOKUP(A56,Curves!$B$3:'Curves'!$D$15,3)/(VLOOKUP(A56,Curves!$B$3:'Curves'!$D$15,2)-(VLOOKUP(A56,Curves!$B$3:'Curves'!$D$15,1)-1))</f>
        <v>1.0416666666666666E-2</v>
      </c>
      <c r="P56" s="27">
        <f>MIN(N56,(O56*Inputs!$B$35)*$N$5)</f>
        <v>0</v>
      </c>
      <c r="Q56" s="3">
        <f ca="1">IF(ISERROR(Inputs!$B$32*OFFSET(P56,-Inputs!$B$32,0)),0,Inputs!$B$32*OFFSET(P56,-Inputs!$B$32,0))</f>
        <v>0</v>
      </c>
      <c r="R56" s="3">
        <f ca="1">IF(ISERROR((1-Inputs!$B$32)*OFFSET(P56,-Inputs!$B$33,0)),0,(1-Inputs!$B$32)*OFFSET(P56,-Inputs!$B$33,0))</f>
        <v>0</v>
      </c>
      <c r="S56" s="27">
        <f t="shared" si="3"/>
        <v>0</v>
      </c>
      <c r="T56" s="17" t="e">
        <f>S56/Inputs!$B$13</f>
        <v>#DIV/0!</v>
      </c>
      <c r="U56" s="17" t="e">
        <f t="shared" si="0"/>
        <v>#VALUE!</v>
      </c>
      <c r="V56" s="3">
        <f>IF(A56&lt;Inputs!$B$23-Inputs!$B$24,0,IF(A56&lt;Inputs!$B$22-Inputs!$B$24,S56*AB56/12,IF(ISERROR(-PMT(AB56/12,Inputs!$B$20+1-A56-Inputs!$B$24,S56)),0,-PMT(AB56/12,Inputs!$B$20+1-A56-Inputs!$B$24,S56)+IF(A56=Inputs!$B$21-Inputs!$B$24,AB56+PMT(AB56/12,Inputs!$B$20+1-A56-Inputs!$B$24,S56)+(S56*AB56/12),0))))</f>
        <v>0</v>
      </c>
      <c r="W56" s="3" t="e">
        <f t="shared" si="4"/>
        <v>#VALUE!</v>
      </c>
      <c r="X56" s="3" t="e">
        <f t="shared" si="5"/>
        <v>#VALUE!</v>
      </c>
      <c r="Y56" s="17">
        <f>VLOOKUP(A56,Curves!$B$20:'Curves'!$D$32,3)</f>
        <v>0.06</v>
      </c>
      <c r="Z56" s="27">
        <f t="shared" si="6"/>
        <v>0</v>
      </c>
      <c r="AA56" s="3">
        <f t="shared" si="7"/>
        <v>0</v>
      </c>
      <c r="AB56" s="3" t="str">
        <f t="shared" si="8"/>
        <v>Not Implemented Yet</v>
      </c>
      <c r="AC56" s="3" t="e">
        <f t="shared" si="17"/>
        <v>#VALUE!</v>
      </c>
      <c r="AD56" s="3" t="e">
        <f t="shared" ca="1" si="9"/>
        <v>#VALUE!</v>
      </c>
      <c r="AE56" s="17" t="e">
        <f ca="1">AD56/Inputs!$B$13</f>
        <v>#VALUE!</v>
      </c>
      <c r="AF56" s="27">
        <f t="shared" si="10"/>
        <v>0</v>
      </c>
      <c r="AH56" s="17">
        <f>AH55/(1+(Inputs!$B$19)*C55)</f>
        <v>1</v>
      </c>
      <c r="AI56" s="17" t="e">
        <f t="shared" ca="1" si="11"/>
        <v>#VALUE!</v>
      </c>
    </row>
    <row r="57" spans="1:35" ht="13">
      <c r="A57" s="3">
        <f t="shared" si="12"/>
        <v>53</v>
      </c>
      <c r="B57" s="28">
        <f t="shared" si="13"/>
        <v>1580</v>
      </c>
      <c r="C57" s="3">
        <f t="shared" si="18"/>
        <v>8.3333333333333329E-2</v>
      </c>
      <c r="F57" s="3" t="e">
        <f t="shared" si="1"/>
        <v>#VALUE!</v>
      </c>
      <c r="G57" s="3" t="str">
        <f>IF(Inputs!$B$15="Fixed",G56, "Not Implemented Yet")</f>
        <v>Not Implemented Yet</v>
      </c>
      <c r="H57" s="3" t="str">
        <f>IF(Inputs!$B$15="Fixed", IF(K56&gt;H56, -PMT(G57*C57, 360/Inputs!$D$6, Inputs!$B$13), 0), "NOT AVALABLE RN")</f>
        <v>NOT AVALABLE RN</v>
      </c>
      <c r="I57" s="3" t="e">
        <f t="shared" si="14"/>
        <v>#VALUE!</v>
      </c>
      <c r="J57" s="3" t="e">
        <f t="shared" si="2"/>
        <v>#VALUE!</v>
      </c>
      <c r="K57" s="3" t="e">
        <f t="shared" si="15"/>
        <v>#VALUE!</v>
      </c>
      <c r="N57" s="27">
        <f t="shared" si="16"/>
        <v>0</v>
      </c>
      <c r="O57" s="17">
        <f>VLOOKUP(A57,Curves!$B$3:'Curves'!$D$15,3)/(VLOOKUP(A57,Curves!$B$3:'Curves'!$D$15,2)-(VLOOKUP(A57,Curves!$B$3:'Curves'!$D$15,1)-1))</f>
        <v>1.0416666666666666E-2</v>
      </c>
      <c r="P57" s="27">
        <f>MIN(N57,(O57*Inputs!$B$35)*$N$5)</f>
        <v>0</v>
      </c>
      <c r="Q57" s="3">
        <f ca="1">IF(ISERROR(Inputs!$B$32*OFFSET(P57,-Inputs!$B$32,0)),0,Inputs!$B$32*OFFSET(P57,-Inputs!$B$32,0))</f>
        <v>0</v>
      </c>
      <c r="R57" s="3">
        <f ca="1">IF(ISERROR((1-Inputs!$B$32)*OFFSET(P57,-Inputs!$B$33,0)),0,(1-Inputs!$B$32)*OFFSET(P57,-Inputs!$B$33,0))</f>
        <v>0</v>
      </c>
      <c r="S57" s="27">
        <f t="shared" si="3"/>
        <v>0</v>
      </c>
      <c r="T57" s="17" t="e">
        <f>S57/Inputs!$B$13</f>
        <v>#DIV/0!</v>
      </c>
      <c r="U57" s="17" t="e">
        <f t="shared" si="0"/>
        <v>#VALUE!</v>
      </c>
      <c r="V57" s="3">
        <f>IF(A57&lt;Inputs!$B$23-Inputs!$B$24,0,IF(A57&lt;Inputs!$B$22-Inputs!$B$24,S57*AB57/12,IF(ISERROR(-PMT(AB57/12,Inputs!$B$20+1-A57-Inputs!$B$24,S57)),0,-PMT(AB57/12,Inputs!$B$20+1-A57-Inputs!$B$24,S57)+IF(A57=Inputs!$B$21-Inputs!$B$24,AB57+PMT(AB57/12,Inputs!$B$20+1-A57-Inputs!$B$24,S57)+(S57*AB57/12),0))))</f>
        <v>0</v>
      </c>
      <c r="W57" s="3" t="e">
        <f t="shared" si="4"/>
        <v>#VALUE!</v>
      </c>
      <c r="X57" s="3" t="e">
        <f t="shared" si="5"/>
        <v>#VALUE!</v>
      </c>
      <c r="Y57" s="17">
        <f>VLOOKUP(A57,Curves!$B$20:'Curves'!$D$32,3)</f>
        <v>0.06</v>
      </c>
      <c r="Z57" s="27">
        <f t="shared" si="6"/>
        <v>0</v>
      </c>
      <c r="AA57" s="3">
        <f t="shared" si="7"/>
        <v>0</v>
      </c>
      <c r="AB57" s="3" t="str">
        <f t="shared" si="8"/>
        <v>Not Implemented Yet</v>
      </c>
      <c r="AC57" s="3" t="e">
        <f t="shared" si="17"/>
        <v>#VALUE!</v>
      </c>
      <c r="AD57" s="3" t="e">
        <f t="shared" ca="1" si="9"/>
        <v>#VALUE!</v>
      </c>
      <c r="AE57" s="17" t="e">
        <f ca="1">AD57/Inputs!$B$13</f>
        <v>#VALUE!</v>
      </c>
      <c r="AF57" s="27">
        <f t="shared" si="10"/>
        <v>0</v>
      </c>
      <c r="AH57" s="17">
        <f>AH56/(1+(Inputs!$B$19)*C56)</f>
        <v>1</v>
      </c>
      <c r="AI57" s="17" t="e">
        <f t="shared" ca="1" si="11"/>
        <v>#VALUE!</v>
      </c>
    </row>
    <row r="58" spans="1:35" ht="13">
      <c r="A58" s="3">
        <f t="shared" si="12"/>
        <v>54</v>
      </c>
      <c r="B58" s="28">
        <f t="shared" si="13"/>
        <v>1610</v>
      </c>
      <c r="C58" s="3">
        <f t="shared" si="18"/>
        <v>8.3333333333333329E-2</v>
      </c>
      <c r="F58" s="3" t="e">
        <f t="shared" si="1"/>
        <v>#VALUE!</v>
      </c>
      <c r="G58" s="3" t="str">
        <f>IF(Inputs!$B$15="Fixed",G57, "Not Implemented Yet")</f>
        <v>Not Implemented Yet</v>
      </c>
      <c r="H58" s="3" t="str">
        <f>IF(Inputs!$B$15="Fixed", IF(K57&gt;H57, -PMT(G58*C58, 360/Inputs!$D$6, Inputs!$B$13), 0), "NOT AVALABLE RN")</f>
        <v>NOT AVALABLE RN</v>
      </c>
      <c r="I58" s="3" t="e">
        <f t="shared" si="14"/>
        <v>#VALUE!</v>
      </c>
      <c r="J58" s="3" t="e">
        <f t="shared" si="2"/>
        <v>#VALUE!</v>
      </c>
      <c r="K58" s="3" t="e">
        <f t="shared" si="15"/>
        <v>#VALUE!</v>
      </c>
      <c r="N58" s="27">
        <f t="shared" si="16"/>
        <v>0</v>
      </c>
      <c r="O58" s="17">
        <f>VLOOKUP(A58,Curves!$B$3:'Curves'!$D$15,3)/(VLOOKUP(A58,Curves!$B$3:'Curves'!$D$15,2)-(VLOOKUP(A58,Curves!$B$3:'Curves'!$D$15,1)-1))</f>
        <v>1.0416666666666666E-2</v>
      </c>
      <c r="P58" s="27">
        <f>MIN(N58,(O58*Inputs!$B$35)*$N$5)</f>
        <v>0</v>
      </c>
      <c r="Q58" s="3">
        <f ca="1">IF(ISERROR(Inputs!$B$32*OFFSET(P58,-Inputs!$B$32,0)),0,Inputs!$B$32*OFFSET(P58,-Inputs!$B$32,0))</f>
        <v>0</v>
      </c>
      <c r="R58" s="3">
        <f ca="1">IF(ISERROR((1-Inputs!$B$32)*OFFSET(P58,-Inputs!$B$33,0)),0,(1-Inputs!$B$32)*OFFSET(P58,-Inputs!$B$33,0))</f>
        <v>0</v>
      </c>
      <c r="S58" s="27">
        <f t="shared" si="3"/>
        <v>0</v>
      </c>
      <c r="T58" s="17" t="e">
        <f>S58/Inputs!$B$13</f>
        <v>#DIV/0!</v>
      </c>
      <c r="U58" s="17" t="e">
        <f t="shared" si="0"/>
        <v>#VALUE!</v>
      </c>
      <c r="V58" s="3">
        <f>IF(A58&lt;Inputs!$B$23-Inputs!$B$24,0,IF(A58&lt;Inputs!$B$22-Inputs!$B$24,S58*AB58/12,IF(ISERROR(-PMT(AB58/12,Inputs!$B$20+1-A58-Inputs!$B$24,S58)),0,-PMT(AB58/12,Inputs!$B$20+1-A58-Inputs!$B$24,S58)+IF(A58=Inputs!$B$21-Inputs!$B$24,AB58+PMT(AB58/12,Inputs!$B$20+1-A58-Inputs!$B$24,S58)+(S58*AB58/12),0))))</f>
        <v>0</v>
      </c>
      <c r="W58" s="3" t="e">
        <f t="shared" si="4"/>
        <v>#VALUE!</v>
      </c>
      <c r="X58" s="3" t="e">
        <f t="shared" si="5"/>
        <v>#VALUE!</v>
      </c>
      <c r="Y58" s="17">
        <f>VLOOKUP(A58,Curves!$B$20:'Curves'!$D$32,3)</f>
        <v>0.06</v>
      </c>
      <c r="Z58" s="27">
        <f t="shared" si="6"/>
        <v>0</v>
      </c>
      <c r="AA58" s="3">
        <f t="shared" si="7"/>
        <v>0</v>
      </c>
      <c r="AB58" s="3" t="str">
        <f t="shared" si="8"/>
        <v>Not Implemented Yet</v>
      </c>
      <c r="AC58" s="3" t="e">
        <f t="shared" si="17"/>
        <v>#VALUE!</v>
      </c>
      <c r="AD58" s="3" t="e">
        <f t="shared" ca="1" si="9"/>
        <v>#VALUE!</v>
      </c>
      <c r="AE58" s="17" t="e">
        <f ca="1">AD58/Inputs!$B$13</f>
        <v>#VALUE!</v>
      </c>
      <c r="AF58" s="27">
        <f t="shared" si="10"/>
        <v>0</v>
      </c>
      <c r="AH58" s="17">
        <f>AH57/(1+(Inputs!$B$19)*C57)</f>
        <v>1</v>
      </c>
      <c r="AI58" s="17" t="e">
        <f t="shared" ca="1" si="11"/>
        <v>#VALUE!</v>
      </c>
    </row>
    <row r="59" spans="1:35" ht="13">
      <c r="A59" s="3">
        <f t="shared" si="12"/>
        <v>55</v>
      </c>
      <c r="B59" s="28">
        <f t="shared" si="13"/>
        <v>1641</v>
      </c>
      <c r="C59" s="3">
        <f t="shared" si="18"/>
        <v>8.3333333333333329E-2</v>
      </c>
      <c r="F59" s="3" t="e">
        <f t="shared" si="1"/>
        <v>#VALUE!</v>
      </c>
      <c r="G59" s="3" t="str">
        <f>IF(Inputs!$B$15="Fixed",G58, "Not Implemented Yet")</f>
        <v>Not Implemented Yet</v>
      </c>
      <c r="H59" s="3" t="str">
        <f>IF(Inputs!$B$15="Fixed", IF(K58&gt;H58, -PMT(G59*C59, 360/Inputs!$D$6, Inputs!$B$13), 0), "NOT AVALABLE RN")</f>
        <v>NOT AVALABLE RN</v>
      </c>
      <c r="I59" s="3" t="e">
        <f t="shared" si="14"/>
        <v>#VALUE!</v>
      </c>
      <c r="J59" s="3" t="e">
        <f t="shared" si="2"/>
        <v>#VALUE!</v>
      </c>
      <c r="K59" s="3" t="e">
        <f t="shared" si="15"/>
        <v>#VALUE!</v>
      </c>
      <c r="N59" s="27">
        <f t="shared" si="16"/>
        <v>0</v>
      </c>
      <c r="O59" s="17">
        <f>VLOOKUP(A59,Curves!$B$3:'Curves'!$D$15,3)/(VLOOKUP(A59,Curves!$B$3:'Curves'!$D$15,2)-(VLOOKUP(A59,Curves!$B$3:'Curves'!$D$15,1)-1))</f>
        <v>1.0416666666666666E-2</v>
      </c>
      <c r="P59" s="27">
        <f>MIN(N59,(O59*Inputs!$B$35)*$N$5)</f>
        <v>0</v>
      </c>
      <c r="Q59" s="3">
        <f ca="1">IF(ISERROR(Inputs!$B$32*OFFSET(P59,-Inputs!$B$32,0)),0,Inputs!$B$32*OFFSET(P59,-Inputs!$B$32,0))</f>
        <v>0</v>
      </c>
      <c r="R59" s="3">
        <f ca="1">IF(ISERROR((1-Inputs!$B$32)*OFFSET(P59,-Inputs!$B$33,0)),0,(1-Inputs!$B$32)*OFFSET(P59,-Inputs!$B$33,0))</f>
        <v>0</v>
      </c>
      <c r="S59" s="27">
        <f t="shared" si="3"/>
        <v>0</v>
      </c>
      <c r="T59" s="17" t="e">
        <f>S59/Inputs!$B$13</f>
        <v>#DIV/0!</v>
      </c>
      <c r="U59" s="17" t="e">
        <f t="shared" si="0"/>
        <v>#VALUE!</v>
      </c>
      <c r="V59" s="3">
        <f>IF(A59&lt;Inputs!$B$23-Inputs!$B$24,0,IF(A59&lt;Inputs!$B$22-Inputs!$B$24,S59*AB59/12,IF(ISERROR(-PMT(AB59/12,Inputs!$B$20+1-A59-Inputs!$B$24,S59)),0,-PMT(AB59/12,Inputs!$B$20+1-A59-Inputs!$B$24,S59)+IF(A59=Inputs!$B$21-Inputs!$B$24,AB59+PMT(AB59/12,Inputs!$B$20+1-A59-Inputs!$B$24,S59)+(S59*AB59/12),0))))</f>
        <v>0</v>
      </c>
      <c r="W59" s="3" t="e">
        <f t="shared" si="4"/>
        <v>#VALUE!</v>
      </c>
      <c r="X59" s="3" t="e">
        <f t="shared" si="5"/>
        <v>#VALUE!</v>
      </c>
      <c r="Y59" s="17">
        <f>VLOOKUP(A59,Curves!$B$20:'Curves'!$D$32,3)</f>
        <v>0.06</v>
      </c>
      <c r="Z59" s="27">
        <f t="shared" si="6"/>
        <v>0</v>
      </c>
      <c r="AA59" s="3">
        <f t="shared" si="7"/>
        <v>0</v>
      </c>
      <c r="AB59" s="3" t="str">
        <f t="shared" si="8"/>
        <v>Not Implemented Yet</v>
      </c>
      <c r="AC59" s="3" t="e">
        <f t="shared" si="17"/>
        <v>#VALUE!</v>
      </c>
      <c r="AD59" s="3" t="e">
        <f t="shared" ca="1" si="9"/>
        <v>#VALUE!</v>
      </c>
      <c r="AE59" s="17" t="e">
        <f ca="1">AD59/Inputs!$B$13</f>
        <v>#VALUE!</v>
      </c>
      <c r="AF59" s="27">
        <f t="shared" si="10"/>
        <v>0</v>
      </c>
      <c r="AH59" s="17">
        <f>AH58/(1+(Inputs!$B$19)*C58)</f>
        <v>1</v>
      </c>
      <c r="AI59" s="17" t="e">
        <f t="shared" ca="1" si="11"/>
        <v>#VALUE!</v>
      </c>
    </row>
    <row r="60" spans="1:35" ht="13">
      <c r="A60" s="3">
        <f t="shared" si="12"/>
        <v>56</v>
      </c>
      <c r="B60" s="28">
        <f t="shared" si="13"/>
        <v>1671</v>
      </c>
      <c r="C60" s="3">
        <f t="shared" si="18"/>
        <v>8.3333333333333329E-2</v>
      </c>
      <c r="F60" s="3" t="e">
        <f t="shared" si="1"/>
        <v>#VALUE!</v>
      </c>
      <c r="G60" s="3" t="str">
        <f>IF(Inputs!$B$15="Fixed",G59, "Not Implemented Yet")</f>
        <v>Not Implemented Yet</v>
      </c>
      <c r="H60" s="3" t="str">
        <f>IF(Inputs!$B$15="Fixed", IF(K59&gt;H59, -PMT(G60*C60, 360/Inputs!$D$6, Inputs!$B$13), 0), "NOT AVALABLE RN")</f>
        <v>NOT AVALABLE RN</v>
      </c>
      <c r="I60" s="3" t="e">
        <f t="shared" si="14"/>
        <v>#VALUE!</v>
      </c>
      <c r="J60" s="3" t="e">
        <f t="shared" si="2"/>
        <v>#VALUE!</v>
      </c>
      <c r="K60" s="3" t="e">
        <f t="shared" si="15"/>
        <v>#VALUE!</v>
      </c>
      <c r="N60" s="27">
        <f t="shared" si="16"/>
        <v>0</v>
      </c>
      <c r="O60" s="17">
        <f>VLOOKUP(A60,Curves!$B$3:'Curves'!$D$15,3)/(VLOOKUP(A60,Curves!$B$3:'Curves'!$D$15,2)-(VLOOKUP(A60,Curves!$B$3:'Curves'!$D$15,1)-1))</f>
        <v>1.0416666666666666E-2</v>
      </c>
      <c r="P60" s="27">
        <f>MIN(N60,(O60*Inputs!$B$35)*$N$5)</f>
        <v>0</v>
      </c>
      <c r="Q60" s="3">
        <f ca="1">IF(ISERROR(Inputs!$B$32*OFFSET(P60,-Inputs!$B$32,0)),0,Inputs!$B$32*OFFSET(P60,-Inputs!$B$32,0))</f>
        <v>0</v>
      </c>
      <c r="R60" s="3">
        <f ca="1">IF(ISERROR((1-Inputs!$B$32)*OFFSET(P60,-Inputs!$B$33,0)),0,(1-Inputs!$B$32)*OFFSET(P60,-Inputs!$B$33,0))</f>
        <v>0</v>
      </c>
      <c r="S60" s="27">
        <f t="shared" si="3"/>
        <v>0</v>
      </c>
      <c r="T60" s="17" t="e">
        <f>S60/Inputs!$B$13</f>
        <v>#DIV/0!</v>
      </c>
      <c r="U60" s="17" t="e">
        <f t="shared" si="0"/>
        <v>#VALUE!</v>
      </c>
      <c r="V60" s="3">
        <f>IF(A60&lt;Inputs!$B$23-Inputs!$B$24,0,IF(A60&lt;Inputs!$B$22-Inputs!$B$24,S60*AB60/12,IF(ISERROR(-PMT(AB60/12,Inputs!$B$20+1-A60-Inputs!$B$24,S60)),0,-PMT(AB60/12,Inputs!$B$20+1-A60-Inputs!$B$24,S60)+IF(A60=Inputs!$B$21-Inputs!$B$24,AB60+PMT(AB60/12,Inputs!$B$20+1-A60-Inputs!$B$24,S60)+(S60*AB60/12),0))))</f>
        <v>0</v>
      </c>
      <c r="W60" s="3" t="e">
        <f t="shared" si="4"/>
        <v>#VALUE!</v>
      </c>
      <c r="X60" s="3" t="e">
        <f t="shared" si="5"/>
        <v>#VALUE!</v>
      </c>
      <c r="Y60" s="17">
        <f>VLOOKUP(A60,Curves!$B$20:'Curves'!$D$32,3)</f>
        <v>0.06</v>
      </c>
      <c r="Z60" s="27">
        <f t="shared" si="6"/>
        <v>0</v>
      </c>
      <c r="AA60" s="3">
        <f t="shared" si="7"/>
        <v>0</v>
      </c>
      <c r="AB60" s="3" t="str">
        <f t="shared" si="8"/>
        <v>Not Implemented Yet</v>
      </c>
      <c r="AC60" s="3" t="e">
        <f t="shared" si="17"/>
        <v>#VALUE!</v>
      </c>
      <c r="AD60" s="3" t="e">
        <f t="shared" ca="1" si="9"/>
        <v>#VALUE!</v>
      </c>
      <c r="AE60" s="17" t="e">
        <f ca="1">AD60/Inputs!$B$13</f>
        <v>#VALUE!</v>
      </c>
      <c r="AF60" s="27">
        <f t="shared" si="10"/>
        <v>0</v>
      </c>
      <c r="AH60" s="17">
        <f>AH59/(1+(Inputs!$B$19)*C59)</f>
        <v>1</v>
      </c>
      <c r="AI60" s="17" t="e">
        <f t="shared" ca="1" si="11"/>
        <v>#VALUE!</v>
      </c>
    </row>
    <row r="61" spans="1:35" ht="13">
      <c r="A61" s="3">
        <f t="shared" si="12"/>
        <v>57</v>
      </c>
      <c r="B61" s="28">
        <f t="shared" si="13"/>
        <v>1702</v>
      </c>
      <c r="C61" s="3">
        <f t="shared" si="18"/>
        <v>8.3333333333333329E-2</v>
      </c>
      <c r="F61" s="3" t="e">
        <f t="shared" si="1"/>
        <v>#VALUE!</v>
      </c>
      <c r="G61" s="3" t="str">
        <f>IF(Inputs!$B$15="Fixed",G60, "Not Implemented Yet")</f>
        <v>Not Implemented Yet</v>
      </c>
      <c r="H61" s="3" t="str">
        <f>IF(Inputs!$B$15="Fixed", IF(K60&gt;H60, -PMT(G61*C61, 360/Inputs!$D$6, Inputs!$B$13), 0), "NOT AVALABLE RN")</f>
        <v>NOT AVALABLE RN</v>
      </c>
      <c r="I61" s="3" t="e">
        <f t="shared" si="14"/>
        <v>#VALUE!</v>
      </c>
      <c r="J61" s="3" t="e">
        <f t="shared" si="2"/>
        <v>#VALUE!</v>
      </c>
      <c r="K61" s="3" t="e">
        <f t="shared" si="15"/>
        <v>#VALUE!</v>
      </c>
      <c r="N61" s="27">
        <f t="shared" si="16"/>
        <v>0</v>
      </c>
      <c r="O61" s="17">
        <f>VLOOKUP(A61,Curves!$B$3:'Curves'!$D$15,3)/(VLOOKUP(A61,Curves!$B$3:'Curves'!$D$15,2)-(VLOOKUP(A61,Curves!$B$3:'Curves'!$D$15,1)-1))</f>
        <v>1.0416666666666666E-2</v>
      </c>
      <c r="P61" s="27">
        <f>MIN(N61,(O61*Inputs!$B$35)*$N$5)</f>
        <v>0</v>
      </c>
      <c r="Q61" s="3">
        <f ca="1">IF(ISERROR(Inputs!$B$32*OFFSET(P61,-Inputs!$B$32,0)),0,Inputs!$B$32*OFFSET(P61,-Inputs!$B$32,0))</f>
        <v>0</v>
      </c>
      <c r="R61" s="3">
        <f ca="1">IF(ISERROR((1-Inputs!$B$32)*OFFSET(P61,-Inputs!$B$33,0)),0,(1-Inputs!$B$32)*OFFSET(P61,-Inputs!$B$33,0))</f>
        <v>0</v>
      </c>
      <c r="S61" s="27">
        <f t="shared" si="3"/>
        <v>0</v>
      </c>
      <c r="T61" s="17" t="e">
        <f>S61/Inputs!$B$13</f>
        <v>#DIV/0!</v>
      </c>
      <c r="U61" s="17" t="e">
        <f t="shared" si="0"/>
        <v>#VALUE!</v>
      </c>
      <c r="V61" s="3">
        <f>IF(A61&lt;Inputs!$B$23-Inputs!$B$24,0,IF(A61&lt;Inputs!$B$22-Inputs!$B$24,S61*AB61/12,IF(ISERROR(-PMT(AB61/12,Inputs!$B$20+1-A61-Inputs!$B$24,S61)),0,-PMT(AB61/12,Inputs!$B$20+1-A61-Inputs!$B$24,S61)+IF(A61=Inputs!$B$21-Inputs!$B$24,AB61+PMT(AB61/12,Inputs!$B$20+1-A61-Inputs!$B$24,S61)+(S61*AB61/12),0))))</f>
        <v>0</v>
      </c>
      <c r="W61" s="3" t="e">
        <f t="shared" si="4"/>
        <v>#VALUE!</v>
      </c>
      <c r="X61" s="3" t="e">
        <f t="shared" si="5"/>
        <v>#VALUE!</v>
      </c>
      <c r="Y61" s="17">
        <f>VLOOKUP(A61,Curves!$B$20:'Curves'!$D$32,3)</f>
        <v>0.06</v>
      </c>
      <c r="Z61" s="27">
        <f t="shared" si="6"/>
        <v>0</v>
      </c>
      <c r="AA61" s="3">
        <f t="shared" si="7"/>
        <v>0</v>
      </c>
      <c r="AB61" s="3" t="str">
        <f t="shared" si="8"/>
        <v>Not Implemented Yet</v>
      </c>
      <c r="AC61" s="3" t="e">
        <f t="shared" si="17"/>
        <v>#VALUE!</v>
      </c>
      <c r="AD61" s="3" t="e">
        <f t="shared" ca="1" si="9"/>
        <v>#VALUE!</v>
      </c>
      <c r="AE61" s="17" t="e">
        <f ca="1">AD61/Inputs!$B$13</f>
        <v>#VALUE!</v>
      </c>
      <c r="AF61" s="27">
        <f t="shared" si="10"/>
        <v>0</v>
      </c>
      <c r="AH61" s="17">
        <f>AH60/(1+(Inputs!$B$19)*C60)</f>
        <v>1</v>
      </c>
      <c r="AI61" s="17" t="e">
        <f t="shared" ca="1" si="11"/>
        <v>#VALUE!</v>
      </c>
    </row>
    <row r="62" spans="1:35" ht="13">
      <c r="A62" s="3">
        <f t="shared" si="12"/>
        <v>58</v>
      </c>
      <c r="B62" s="28">
        <f t="shared" si="13"/>
        <v>1733</v>
      </c>
      <c r="C62" s="3">
        <f t="shared" si="18"/>
        <v>8.3333333333333329E-2</v>
      </c>
      <c r="F62" s="3" t="e">
        <f t="shared" si="1"/>
        <v>#VALUE!</v>
      </c>
      <c r="G62" s="3" t="str">
        <f>IF(Inputs!$B$15="Fixed",G61, "Not Implemented Yet")</f>
        <v>Not Implemented Yet</v>
      </c>
      <c r="H62" s="3" t="str">
        <f>IF(Inputs!$B$15="Fixed", IF(K61&gt;H61, -PMT(G62*C62, 360/Inputs!$D$6, Inputs!$B$13), 0), "NOT AVALABLE RN")</f>
        <v>NOT AVALABLE RN</v>
      </c>
      <c r="I62" s="3" t="e">
        <f t="shared" si="14"/>
        <v>#VALUE!</v>
      </c>
      <c r="J62" s="3" t="e">
        <f t="shared" si="2"/>
        <v>#VALUE!</v>
      </c>
      <c r="K62" s="3" t="e">
        <f t="shared" si="15"/>
        <v>#VALUE!</v>
      </c>
      <c r="N62" s="27">
        <f t="shared" si="16"/>
        <v>0</v>
      </c>
      <c r="O62" s="17">
        <f>VLOOKUP(A62,Curves!$B$3:'Curves'!$D$15,3)/(VLOOKUP(A62,Curves!$B$3:'Curves'!$D$15,2)-(VLOOKUP(A62,Curves!$B$3:'Curves'!$D$15,1)-1))</f>
        <v>1.0416666666666666E-2</v>
      </c>
      <c r="P62" s="27">
        <f>MIN(N62,(O62*Inputs!$B$35)*$N$5)</f>
        <v>0</v>
      </c>
      <c r="Q62" s="3">
        <f ca="1">IF(ISERROR(Inputs!$B$32*OFFSET(P62,-Inputs!$B$32,0)),0,Inputs!$B$32*OFFSET(P62,-Inputs!$B$32,0))</f>
        <v>0</v>
      </c>
      <c r="R62" s="3">
        <f ca="1">IF(ISERROR((1-Inputs!$B$32)*OFFSET(P62,-Inputs!$B$33,0)),0,(1-Inputs!$B$32)*OFFSET(P62,-Inputs!$B$33,0))</f>
        <v>0</v>
      </c>
      <c r="S62" s="27">
        <f t="shared" si="3"/>
        <v>0</v>
      </c>
      <c r="T62" s="17" t="e">
        <f>S62/Inputs!$B$13</f>
        <v>#DIV/0!</v>
      </c>
      <c r="U62" s="17" t="e">
        <f t="shared" si="0"/>
        <v>#VALUE!</v>
      </c>
      <c r="V62" s="3">
        <f>IF(A62&lt;Inputs!$B$23-Inputs!$B$24,0,IF(A62&lt;Inputs!$B$22-Inputs!$B$24,S62*AB62/12,IF(ISERROR(-PMT(AB62/12,Inputs!$B$20+1-A62-Inputs!$B$24,S62)),0,-PMT(AB62/12,Inputs!$B$20+1-A62-Inputs!$B$24,S62)+IF(A62=Inputs!$B$21-Inputs!$B$24,AB62+PMT(AB62/12,Inputs!$B$20+1-A62-Inputs!$B$24,S62)+(S62*AB62/12),0))))</f>
        <v>0</v>
      </c>
      <c r="W62" s="3" t="e">
        <f t="shared" si="4"/>
        <v>#VALUE!</v>
      </c>
      <c r="X62" s="3" t="e">
        <f t="shared" si="5"/>
        <v>#VALUE!</v>
      </c>
      <c r="Y62" s="17">
        <f>VLOOKUP(A62,Curves!$B$20:'Curves'!$D$32,3)</f>
        <v>0.06</v>
      </c>
      <c r="Z62" s="27">
        <f t="shared" si="6"/>
        <v>0</v>
      </c>
      <c r="AA62" s="3">
        <f t="shared" si="7"/>
        <v>0</v>
      </c>
      <c r="AB62" s="3" t="str">
        <f t="shared" si="8"/>
        <v>Not Implemented Yet</v>
      </c>
      <c r="AC62" s="3" t="e">
        <f t="shared" si="17"/>
        <v>#VALUE!</v>
      </c>
      <c r="AD62" s="3" t="e">
        <f t="shared" ca="1" si="9"/>
        <v>#VALUE!</v>
      </c>
      <c r="AE62" s="17" t="e">
        <f ca="1">AD62/Inputs!$B$13</f>
        <v>#VALUE!</v>
      </c>
      <c r="AF62" s="27">
        <f t="shared" si="10"/>
        <v>0</v>
      </c>
      <c r="AH62" s="17">
        <f>AH61/(1+(Inputs!$B$19)*C61)</f>
        <v>1</v>
      </c>
      <c r="AI62" s="17" t="e">
        <f t="shared" ca="1" si="11"/>
        <v>#VALUE!</v>
      </c>
    </row>
    <row r="63" spans="1:35" ht="13">
      <c r="A63" s="3">
        <f t="shared" si="12"/>
        <v>59</v>
      </c>
      <c r="B63" s="28">
        <f t="shared" si="13"/>
        <v>1763</v>
      </c>
      <c r="C63" s="3">
        <f t="shared" si="18"/>
        <v>8.3333333333333329E-2</v>
      </c>
      <c r="F63" s="3" t="e">
        <f t="shared" si="1"/>
        <v>#VALUE!</v>
      </c>
      <c r="G63" s="3" t="str">
        <f>IF(Inputs!$B$15="Fixed",G62, "Not Implemented Yet")</f>
        <v>Not Implemented Yet</v>
      </c>
      <c r="H63" s="3" t="str">
        <f>IF(Inputs!$B$15="Fixed", IF(K62&gt;H62, -PMT(G63*C63, 360/Inputs!$D$6, Inputs!$B$13), 0), "NOT AVALABLE RN")</f>
        <v>NOT AVALABLE RN</v>
      </c>
      <c r="I63" s="3" t="e">
        <f t="shared" si="14"/>
        <v>#VALUE!</v>
      </c>
      <c r="J63" s="3" t="e">
        <f t="shared" si="2"/>
        <v>#VALUE!</v>
      </c>
      <c r="K63" s="3" t="e">
        <f t="shared" si="15"/>
        <v>#VALUE!</v>
      </c>
      <c r="N63" s="27">
        <f t="shared" si="16"/>
        <v>0</v>
      </c>
      <c r="O63" s="17">
        <f>VLOOKUP(A63,Curves!$B$3:'Curves'!$D$15,3)/(VLOOKUP(A63,Curves!$B$3:'Curves'!$D$15,2)-(VLOOKUP(A63,Curves!$B$3:'Curves'!$D$15,1)-1))</f>
        <v>1.0416666666666666E-2</v>
      </c>
      <c r="P63" s="27">
        <f>MIN(N63,(O63*Inputs!$B$35)*$N$5)</f>
        <v>0</v>
      </c>
      <c r="Q63" s="3">
        <f ca="1">IF(ISERROR(Inputs!$B$32*OFFSET(P63,-Inputs!$B$32,0)),0,Inputs!$B$32*OFFSET(P63,-Inputs!$B$32,0))</f>
        <v>0</v>
      </c>
      <c r="R63" s="3">
        <f ca="1">IF(ISERROR((1-Inputs!$B$32)*OFFSET(P63,-Inputs!$B$33,0)),0,(1-Inputs!$B$32)*OFFSET(P63,-Inputs!$B$33,0))</f>
        <v>0</v>
      </c>
      <c r="S63" s="27">
        <f t="shared" si="3"/>
        <v>0</v>
      </c>
      <c r="T63" s="17" t="e">
        <f>S63/Inputs!$B$13</f>
        <v>#DIV/0!</v>
      </c>
      <c r="U63" s="17" t="e">
        <f t="shared" si="0"/>
        <v>#VALUE!</v>
      </c>
      <c r="V63" s="3">
        <f>IF(A63&lt;Inputs!$B$23-Inputs!$B$24,0,IF(A63&lt;Inputs!$B$22-Inputs!$B$24,S63*AB63/12,IF(ISERROR(-PMT(AB63/12,Inputs!$B$20+1-A63-Inputs!$B$24,S63)),0,-PMT(AB63/12,Inputs!$B$20+1-A63-Inputs!$B$24,S63)+IF(A63=Inputs!$B$21-Inputs!$B$24,AB63+PMT(AB63/12,Inputs!$B$20+1-A63-Inputs!$B$24,S63)+(S63*AB63/12),0))))</f>
        <v>0</v>
      </c>
      <c r="W63" s="3" t="e">
        <f t="shared" si="4"/>
        <v>#VALUE!</v>
      </c>
      <c r="X63" s="3" t="e">
        <f t="shared" si="5"/>
        <v>#VALUE!</v>
      </c>
      <c r="Y63" s="17">
        <f>VLOOKUP(A63,Curves!$B$20:'Curves'!$D$32,3)</f>
        <v>0.06</v>
      </c>
      <c r="Z63" s="27">
        <f t="shared" si="6"/>
        <v>0</v>
      </c>
      <c r="AA63" s="3">
        <f t="shared" si="7"/>
        <v>0</v>
      </c>
      <c r="AB63" s="3" t="str">
        <f t="shared" si="8"/>
        <v>Not Implemented Yet</v>
      </c>
      <c r="AC63" s="3" t="e">
        <f t="shared" si="17"/>
        <v>#VALUE!</v>
      </c>
      <c r="AD63" s="3" t="e">
        <f t="shared" ca="1" si="9"/>
        <v>#VALUE!</v>
      </c>
      <c r="AE63" s="17" t="e">
        <f ca="1">AD63/Inputs!$B$13</f>
        <v>#VALUE!</v>
      </c>
      <c r="AF63" s="27">
        <f t="shared" si="10"/>
        <v>0</v>
      </c>
      <c r="AH63" s="17">
        <f>AH62/(1+(Inputs!$B$19)*C62)</f>
        <v>1</v>
      </c>
      <c r="AI63" s="17" t="e">
        <f t="shared" ca="1" si="11"/>
        <v>#VALUE!</v>
      </c>
    </row>
    <row r="64" spans="1:35" ht="13">
      <c r="A64" s="3">
        <f t="shared" si="12"/>
        <v>60</v>
      </c>
      <c r="B64" s="28">
        <f t="shared" si="13"/>
        <v>1794</v>
      </c>
      <c r="C64" s="3">
        <f t="shared" si="18"/>
        <v>8.3333333333333329E-2</v>
      </c>
      <c r="F64" s="3" t="e">
        <f t="shared" si="1"/>
        <v>#VALUE!</v>
      </c>
      <c r="G64" s="3" t="str">
        <f>IF(Inputs!$B$15="Fixed",G63, "Not Implemented Yet")</f>
        <v>Not Implemented Yet</v>
      </c>
      <c r="H64" s="3" t="str">
        <f>IF(Inputs!$B$15="Fixed", IF(K63&gt;H63, -PMT(G64*C64, 360/Inputs!$D$6, Inputs!$B$13), 0), "NOT AVALABLE RN")</f>
        <v>NOT AVALABLE RN</v>
      </c>
      <c r="I64" s="3" t="e">
        <f t="shared" si="14"/>
        <v>#VALUE!</v>
      </c>
      <c r="J64" s="3" t="e">
        <f t="shared" si="2"/>
        <v>#VALUE!</v>
      </c>
      <c r="K64" s="3" t="e">
        <f t="shared" si="15"/>
        <v>#VALUE!</v>
      </c>
      <c r="N64" s="27">
        <f t="shared" si="16"/>
        <v>0</v>
      </c>
      <c r="O64" s="17">
        <f>VLOOKUP(A64,Curves!$B$3:'Curves'!$D$15,3)/(VLOOKUP(A64,Curves!$B$3:'Curves'!$D$15,2)-(VLOOKUP(A64,Curves!$B$3:'Curves'!$D$15,1)-1))</f>
        <v>1.0416666666666666E-2</v>
      </c>
      <c r="P64" s="27">
        <f>MIN(N64,(O64*Inputs!$B$35)*$N$5)</f>
        <v>0</v>
      </c>
      <c r="Q64" s="3">
        <f ca="1">IF(ISERROR(Inputs!$B$32*OFFSET(P64,-Inputs!$B$32,0)),0,Inputs!$B$32*OFFSET(P64,-Inputs!$B$32,0))</f>
        <v>0</v>
      </c>
      <c r="R64" s="3">
        <f ca="1">IF(ISERROR((1-Inputs!$B$32)*OFFSET(P64,-Inputs!$B$33,0)),0,(1-Inputs!$B$32)*OFFSET(P64,-Inputs!$B$33,0))</f>
        <v>0</v>
      </c>
      <c r="S64" s="27">
        <f t="shared" si="3"/>
        <v>0</v>
      </c>
      <c r="T64" s="17" t="e">
        <f>S64/Inputs!$B$13</f>
        <v>#DIV/0!</v>
      </c>
      <c r="U64" s="17" t="e">
        <f t="shared" si="0"/>
        <v>#VALUE!</v>
      </c>
      <c r="V64" s="3">
        <f>IF(A64&lt;Inputs!$B$23-Inputs!$B$24,0,IF(A64&lt;Inputs!$B$22-Inputs!$B$24,S64*AB64/12,IF(ISERROR(-PMT(AB64/12,Inputs!$B$20+1-A64-Inputs!$B$24,S64)),0,-PMT(AB64/12,Inputs!$B$20+1-A64-Inputs!$B$24,S64)+IF(A64=Inputs!$B$21-Inputs!$B$24,AB64+PMT(AB64/12,Inputs!$B$20+1-A64-Inputs!$B$24,S64)+(S64*AB64/12),0))))</f>
        <v>0</v>
      </c>
      <c r="W64" s="3" t="e">
        <f t="shared" si="4"/>
        <v>#VALUE!</v>
      </c>
      <c r="X64" s="3" t="e">
        <f t="shared" si="5"/>
        <v>#VALUE!</v>
      </c>
      <c r="Y64" s="17">
        <f>VLOOKUP(A64,Curves!$B$20:'Curves'!$D$32,3)</f>
        <v>0.06</v>
      </c>
      <c r="Z64" s="27">
        <f t="shared" si="6"/>
        <v>0</v>
      </c>
      <c r="AA64" s="3">
        <f t="shared" si="7"/>
        <v>0</v>
      </c>
      <c r="AB64" s="3" t="str">
        <f t="shared" si="8"/>
        <v>Not Implemented Yet</v>
      </c>
      <c r="AC64" s="3" t="e">
        <f t="shared" si="17"/>
        <v>#VALUE!</v>
      </c>
      <c r="AD64" s="3" t="e">
        <f t="shared" ca="1" si="9"/>
        <v>#VALUE!</v>
      </c>
      <c r="AE64" s="17" t="e">
        <f ca="1">AD64/Inputs!$B$13</f>
        <v>#VALUE!</v>
      </c>
      <c r="AF64" s="27">
        <f t="shared" si="10"/>
        <v>0</v>
      </c>
      <c r="AH64" s="17">
        <f>AH63/(1+(Inputs!$B$19)*C63)</f>
        <v>1</v>
      </c>
      <c r="AI64" s="17" t="e">
        <f t="shared" ca="1" si="11"/>
        <v>#VALUE!</v>
      </c>
    </row>
    <row r="65" spans="1:35" ht="13">
      <c r="A65" s="3">
        <f t="shared" si="12"/>
        <v>61</v>
      </c>
      <c r="B65" s="28">
        <f t="shared" si="13"/>
        <v>1824</v>
      </c>
      <c r="C65" s="3">
        <f t="shared" si="18"/>
        <v>8.3333333333333329E-2</v>
      </c>
      <c r="F65" s="3" t="e">
        <f t="shared" si="1"/>
        <v>#VALUE!</v>
      </c>
      <c r="G65" s="3" t="str">
        <f>IF(Inputs!$B$15="Fixed",G64, "Not Implemented Yet")</f>
        <v>Not Implemented Yet</v>
      </c>
      <c r="H65" s="3" t="str">
        <f>IF(Inputs!$B$15="Fixed", IF(K64&gt;H64, -PMT(G65*C65, 360/Inputs!$D$6, Inputs!$B$13), 0), "NOT AVALABLE RN")</f>
        <v>NOT AVALABLE RN</v>
      </c>
      <c r="I65" s="3" t="e">
        <f t="shared" si="14"/>
        <v>#VALUE!</v>
      </c>
      <c r="J65" s="3" t="e">
        <f t="shared" si="2"/>
        <v>#VALUE!</v>
      </c>
      <c r="K65" s="3" t="e">
        <f t="shared" si="15"/>
        <v>#VALUE!</v>
      </c>
      <c r="N65" s="27">
        <f t="shared" si="16"/>
        <v>0</v>
      </c>
      <c r="O65" s="17">
        <f>VLOOKUP(A65,Curves!$B$3:'Curves'!$D$15,3)/(VLOOKUP(A65,Curves!$B$3:'Curves'!$D$15,2)-(VLOOKUP(A65,Curves!$B$3:'Curves'!$D$15,1)-1))</f>
        <v>8.3333333333333332E-3</v>
      </c>
      <c r="P65" s="27">
        <f>MIN(N65,(O65*Inputs!$B$35)*$N$5)</f>
        <v>0</v>
      </c>
      <c r="Q65" s="3">
        <f ca="1">IF(ISERROR(Inputs!$B$32*OFFSET(P65,-Inputs!$B$32,0)),0,Inputs!$B$32*OFFSET(P65,-Inputs!$B$32,0))</f>
        <v>0</v>
      </c>
      <c r="R65" s="3">
        <f ca="1">IF(ISERROR((1-Inputs!$B$32)*OFFSET(P65,-Inputs!$B$33,0)),0,(1-Inputs!$B$32)*OFFSET(P65,-Inputs!$B$33,0))</f>
        <v>0</v>
      </c>
      <c r="S65" s="27">
        <f t="shared" si="3"/>
        <v>0</v>
      </c>
      <c r="T65" s="17" t="e">
        <f>S65/Inputs!$B$13</f>
        <v>#DIV/0!</v>
      </c>
      <c r="U65" s="17" t="e">
        <f t="shared" si="0"/>
        <v>#VALUE!</v>
      </c>
      <c r="V65" s="3">
        <f>IF(A65&lt;Inputs!$B$23-Inputs!$B$24,0,IF(A65&lt;Inputs!$B$22-Inputs!$B$24,S65*AB65/12,IF(ISERROR(-PMT(AB65/12,Inputs!$B$20+1-A65-Inputs!$B$24,S65)),0,-PMT(AB65/12,Inputs!$B$20+1-A65-Inputs!$B$24,S65)+IF(A65=Inputs!$B$21-Inputs!$B$24,AB65+PMT(AB65/12,Inputs!$B$20+1-A65-Inputs!$B$24,S65)+(S65*AB65/12),0))))</f>
        <v>0</v>
      </c>
      <c r="W65" s="3" t="e">
        <f t="shared" si="4"/>
        <v>#VALUE!</v>
      </c>
      <c r="X65" s="3" t="e">
        <f t="shared" si="5"/>
        <v>#VALUE!</v>
      </c>
      <c r="Y65" s="17">
        <f>VLOOKUP(A65,Curves!$B$20:'Curves'!$D$32,3)</f>
        <v>0.06</v>
      </c>
      <c r="Z65" s="27">
        <f t="shared" si="6"/>
        <v>0</v>
      </c>
      <c r="AA65" s="3">
        <f t="shared" si="7"/>
        <v>0</v>
      </c>
      <c r="AB65" s="3" t="str">
        <f t="shared" si="8"/>
        <v>Not Implemented Yet</v>
      </c>
      <c r="AC65" s="3" t="e">
        <f t="shared" si="17"/>
        <v>#VALUE!</v>
      </c>
      <c r="AD65" s="3" t="e">
        <f t="shared" ca="1" si="9"/>
        <v>#VALUE!</v>
      </c>
      <c r="AE65" s="17" t="e">
        <f ca="1">AD65/Inputs!$B$13</f>
        <v>#VALUE!</v>
      </c>
      <c r="AF65" s="27">
        <f t="shared" si="10"/>
        <v>0</v>
      </c>
      <c r="AH65" s="17">
        <f>AH64/(1+(Inputs!$B$19)*C64)</f>
        <v>1</v>
      </c>
      <c r="AI65" s="17" t="e">
        <f t="shared" ca="1" si="11"/>
        <v>#VALUE!</v>
      </c>
    </row>
    <row r="66" spans="1:35" ht="13">
      <c r="A66" s="3">
        <f t="shared" si="12"/>
        <v>62</v>
      </c>
      <c r="B66" s="28">
        <f t="shared" si="13"/>
        <v>1855</v>
      </c>
      <c r="C66" s="3">
        <f t="shared" si="18"/>
        <v>8.3333333333333329E-2</v>
      </c>
      <c r="F66" s="3" t="e">
        <f t="shared" si="1"/>
        <v>#VALUE!</v>
      </c>
      <c r="G66" s="3" t="str">
        <f>IF(Inputs!$B$15="Fixed",G65, "Not Implemented Yet")</f>
        <v>Not Implemented Yet</v>
      </c>
      <c r="H66" s="3" t="str">
        <f>IF(Inputs!$B$15="Fixed", IF(K65&gt;H65, -PMT(G66*C66, 360/Inputs!$D$6, Inputs!$B$13), 0), "NOT AVALABLE RN")</f>
        <v>NOT AVALABLE RN</v>
      </c>
      <c r="I66" s="3" t="e">
        <f t="shared" si="14"/>
        <v>#VALUE!</v>
      </c>
      <c r="J66" s="3" t="e">
        <f t="shared" si="2"/>
        <v>#VALUE!</v>
      </c>
      <c r="K66" s="3" t="e">
        <f t="shared" si="15"/>
        <v>#VALUE!</v>
      </c>
      <c r="N66" s="27">
        <f t="shared" si="16"/>
        <v>0</v>
      </c>
      <c r="O66" s="17">
        <f>VLOOKUP(A66,Curves!$B$3:'Curves'!$D$15,3)/(VLOOKUP(A66,Curves!$B$3:'Curves'!$D$15,2)-(VLOOKUP(A66,Curves!$B$3:'Curves'!$D$15,1)-1))</f>
        <v>8.3333333333333332E-3</v>
      </c>
      <c r="P66" s="27">
        <f>MIN(N66,(O66*Inputs!$B$35)*$N$5)</f>
        <v>0</v>
      </c>
      <c r="Q66" s="3">
        <f ca="1">IF(ISERROR(Inputs!$B$32*OFFSET(P66,-Inputs!$B$32,0)),0,Inputs!$B$32*OFFSET(P66,-Inputs!$B$32,0))</f>
        <v>0</v>
      </c>
      <c r="R66" s="3">
        <f ca="1">IF(ISERROR((1-Inputs!$B$32)*OFFSET(P66,-Inputs!$B$33,0)),0,(1-Inputs!$B$32)*OFFSET(P66,-Inputs!$B$33,0))</f>
        <v>0</v>
      </c>
      <c r="S66" s="27">
        <f t="shared" si="3"/>
        <v>0</v>
      </c>
      <c r="T66" s="17" t="e">
        <f>S66/Inputs!$B$13</f>
        <v>#DIV/0!</v>
      </c>
      <c r="U66" s="17" t="e">
        <f t="shared" si="0"/>
        <v>#VALUE!</v>
      </c>
      <c r="V66" s="3">
        <f>IF(A66&lt;Inputs!$B$23-Inputs!$B$24,0,IF(A66&lt;Inputs!$B$22-Inputs!$B$24,S66*AB66/12,IF(ISERROR(-PMT(AB66/12,Inputs!$B$20+1-A66-Inputs!$B$24,S66)),0,-PMT(AB66/12,Inputs!$B$20+1-A66-Inputs!$B$24,S66)+IF(A66=Inputs!$B$21-Inputs!$B$24,AB66+PMT(AB66/12,Inputs!$B$20+1-A66-Inputs!$B$24,S66)+(S66*AB66/12),0))))</f>
        <v>0</v>
      </c>
      <c r="W66" s="3" t="e">
        <f t="shared" si="4"/>
        <v>#VALUE!</v>
      </c>
      <c r="X66" s="3" t="e">
        <f t="shared" si="5"/>
        <v>#VALUE!</v>
      </c>
      <c r="Y66" s="17">
        <f>VLOOKUP(A66,Curves!$B$20:'Curves'!$D$32,3)</f>
        <v>0.06</v>
      </c>
      <c r="Z66" s="27">
        <f t="shared" si="6"/>
        <v>0</v>
      </c>
      <c r="AA66" s="3">
        <f t="shared" si="7"/>
        <v>0</v>
      </c>
      <c r="AB66" s="3" t="str">
        <f t="shared" si="8"/>
        <v>Not Implemented Yet</v>
      </c>
      <c r="AC66" s="3" t="e">
        <f t="shared" si="17"/>
        <v>#VALUE!</v>
      </c>
      <c r="AD66" s="3" t="e">
        <f t="shared" ca="1" si="9"/>
        <v>#VALUE!</v>
      </c>
      <c r="AE66" s="17" t="e">
        <f ca="1">AD66/Inputs!$B$13</f>
        <v>#VALUE!</v>
      </c>
      <c r="AF66" s="27">
        <f t="shared" si="10"/>
        <v>0</v>
      </c>
      <c r="AH66" s="17">
        <f>AH65/(1+(Inputs!$B$19)*C65)</f>
        <v>1</v>
      </c>
      <c r="AI66" s="17" t="e">
        <f t="shared" ca="1" si="11"/>
        <v>#VALUE!</v>
      </c>
    </row>
    <row r="67" spans="1:35" ht="13">
      <c r="A67" s="3">
        <f t="shared" si="12"/>
        <v>63</v>
      </c>
      <c r="B67" s="28">
        <f t="shared" si="13"/>
        <v>1886</v>
      </c>
      <c r="C67" s="3">
        <f t="shared" si="18"/>
        <v>8.3333333333333329E-2</v>
      </c>
      <c r="F67" s="3" t="e">
        <f t="shared" si="1"/>
        <v>#VALUE!</v>
      </c>
      <c r="G67" s="3" t="str">
        <f>IF(Inputs!$B$15="Fixed",G66, "Not Implemented Yet")</f>
        <v>Not Implemented Yet</v>
      </c>
      <c r="H67" s="3" t="str">
        <f>IF(Inputs!$B$15="Fixed", IF(K66&gt;H66, -PMT(G67*C67, 360/Inputs!$D$6, Inputs!$B$13), 0), "NOT AVALABLE RN")</f>
        <v>NOT AVALABLE RN</v>
      </c>
      <c r="I67" s="3" t="e">
        <f t="shared" si="14"/>
        <v>#VALUE!</v>
      </c>
      <c r="J67" s="3" t="e">
        <f t="shared" si="2"/>
        <v>#VALUE!</v>
      </c>
      <c r="K67" s="3" t="e">
        <f t="shared" si="15"/>
        <v>#VALUE!</v>
      </c>
      <c r="N67" s="27">
        <f t="shared" si="16"/>
        <v>0</v>
      </c>
      <c r="O67" s="17">
        <f>VLOOKUP(A67,Curves!$B$3:'Curves'!$D$15,3)/(VLOOKUP(A67,Curves!$B$3:'Curves'!$D$15,2)-(VLOOKUP(A67,Curves!$B$3:'Curves'!$D$15,1)-1))</f>
        <v>8.3333333333333332E-3</v>
      </c>
      <c r="P67" s="27">
        <f>MIN(N67,(O67*Inputs!$B$35)*$N$5)</f>
        <v>0</v>
      </c>
      <c r="Q67" s="3">
        <f ca="1">IF(ISERROR(Inputs!$B$32*OFFSET(P67,-Inputs!$B$32,0)),0,Inputs!$B$32*OFFSET(P67,-Inputs!$B$32,0))</f>
        <v>0</v>
      </c>
      <c r="R67" s="3">
        <f ca="1">IF(ISERROR((1-Inputs!$B$32)*OFFSET(P67,-Inputs!$B$33,0)),0,(1-Inputs!$B$32)*OFFSET(P67,-Inputs!$B$33,0))</f>
        <v>0</v>
      </c>
      <c r="S67" s="27">
        <f t="shared" si="3"/>
        <v>0</v>
      </c>
      <c r="T67" s="17" t="e">
        <f>S67/Inputs!$B$13</f>
        <v>#DIV/0!</v>
      </c>
      <c r="U67" s="17" t="e">
        <f t="shared" si="0"/>
        <v>#VALUE!</v>
      </c>
      <c r="V67" s="3">
        <f>IF(A67&lt;Inputs!$B$23-Inputs!$B$24,0,IF(A67&lt;Inputs!$B$22-Inputs!$B$24,S67*AB67/12,IF(ISERROR(-PMT(AB67/12,Inputs!$B$20+1-A67-Inputs!$B$24,S67)),0,-PMT(AB67/12,Inputs!$B$20+1-A67-Inputs!$B$24,S67)+IF(A67=Inputs!$B$21-Inputs!$B$24,AB67+PMT(AB67/12,Inputs!$B$20+1-A67-Inputs!$B$24,S67)+(S67*AB67/12),0))))</f>
        <v>0</v>
      </c>
      <c r="W67" s="3" t="e">
        <f t="shared" si="4"/>
        <v>#VALUE!</v>
      </c>
      <c r="X67" s="3" t="e">
        <f t="shared" si="5"/>
        <v>#VALUE!</v>
      </c>
      <c r="Y67" s="17">
        <f>VLOOKUP(A67,Curves!$B$20:'Curves'!$D$32,3)</f>
        <v>0.06</v>
      </c>
      <c r="Z67" s="27">
        <f t="shared" si="6"/>
        <v>0</v>
      </c>
      <c r="AA67" s="3">
        <f t="shared" si="7"/>
        <v>0</v>
      </c>
      <c r="AB67" s="3" t="str">
        <f t="shared" si="8"/>
        <v>Not Implemented Yet</v>
      </c>
      <c r="AC67" s="3" t="e">
        <f t="shared" si="17"/>
        <v>#VALUE!</v>
      </c>
      <c r="AD67" s="3" t="e">
        <f t="shared" ca="1" si="9"/>
        <v>#VALUE!</v>
      </c>
      <c r="AE67" s="17" t="e">
        <f ca="1">AD67/Inputs!$B$13</f>
        <v>#VALUE!</v>
      </c>
      <c r="AF67" s="27">
        <f t="shared" si="10"/>
        <v>0</v>
      </c>
      <c r="AH67" s="17">
        <f>AH66/(1+(Inputs!$B$19)*C66)</f>
        <v>1</v>
      </c>
      <c r="AI67" s="17" t="e">
        <f t="shared" ca="1" si="11"/>
        <v>#VALUE!</v>
      </c>
    </row>
    <row r="68" spans="1:35" ht="13">
      <c r="A68" s="3">
        <f t="shared" si="12"/>
        <v>64</v>
      </c>
      <c r="B68" s="28">
        <f t="shared" si="13"/>
        <v>1914</v>
      </c>
      <c r="C68" s="3">
        <f t="shared" si="18"/>
        <v>8.3333333333333329E-2</v>
      </c>
      <c r="F68" s="3" t="e">
        <f t="shared" si="1"/>
        <v>#VALUE!</v>
      </c>
      <c r="G68" s="3" t="str">
        <f>IF(Inputs!$B$15="Fixed",G67, "Not Implemented Yet")</f>
        <v>Not Implemented Yet</v>
      </c>
      <c r="H68" s="3" t="str">
        <f>IF(Inputs!$B$15="Fixed", IF(K67&gt;H67, -PMT(G68*C68, 360/Inputs!$D$6, Inputs!$B$13), 0), "NOT AVALABLE RN")</f>
        <v>NOT AVALABLE RN</v>
      </c>
      <c r="I68" s="3" t="e">
        <f t="shared" si="14"/>
        <v>#VALUE!</v>
      </c>
      <c r="J68" s="3" t="e">
        <f t="shared" si="2"/>
        <v>#VALUE!</v>
      </c>
      <c r="K68" s="3" t="e">
        <f t="shared" si="15"/>
        <v>#VALUE!</v>
      </c>
      <c r="N68" s="27">
        <f t="shared" si="16"/>
        <v>0</v>
      </c>
      <c r="O68" s="17">
        <f>VLOOKUP(A68,Curves!$B$3:'Curves'!$D$15,3)/(VLOOKUP(A68,Curves!$B$3:'Curves'!$D$15,2)-(VLOOKUP(A68,Curves!$B$3:'Curves'!$D$15,1)-1))</f>
        <v>8.3333333333333332E-3</v>
      </c>
      <c r="P68" s="27">
        <f>MIN(N68,(O68*Inputs!$B$35)*$N$5)</f>
        <v>0</v>
      </c>
      <c r="Q68" s="3">
        <f ca="1">IF(ISERROR(Inputs!$B$32*OFFSET(P68,-Inputs!$B$32,0)),0,Inputs!$B$32*OFFSET(P68,-Inputs!$B$32,0))</f>
        <v>0</v>
      </c>
      <c r="R68" s="3">
        <f ca="1">IF(ISERROR((1-Inputs!$B$32)*OFFSET(P68,-Inputs!$B$33,0)),0,(1-Inputs!$B$32)*OFFSET(P68,-Inputs!$B$33,0))</f>
        <v>0</v>
      </c>
      <c r="S68" s="27">
        <f t="shared" si="3"/>
        <v>0</v>
      </c>
      <c r="T68" s="17" t="e">
        <f>S68/Inputs!$B$13</f>
        <v>#DIV/0!</v>
      </c>
      <c r="U68" s="17" t="e">
        <f t="shared" ref="U68:U131" si="19">K68/$K$4</f>
        <v>#VALUE!</v>
      </c>
      <c r="V68" s="3">
        <f>IF(A68&lt;Inputs!$B$23-Inputs!$B$24,0,IF(A68&lt;Inputs!$B$22-Inputs!$B$24,S68*AB68/12,IF(ISERROR(-PMT(AB68/12,Inputs!$B$20+1-A68-Inputs!$B$24,S68)),0,-PMT(AB68/12,Inputs!$B$20+1-A68-Inputs!$B$24,S68)+IF(A68=Inputs!$B$21-Inputs!$B$24,AB68+PMT(AB68/12,Inputs!$B$20+1-A68-Inputs!$B$24,S68)+(S68*AB68/12),0))))</f>
        <v>0</v>
      </c>
      <c r="W68" s="3" t="e">
        <f t="shared" si="4"/>
        <v>#VALUE!</v>
      </c>
      <c r="X68" s="3" t="e">
        <f t="shared" si="5"/>
        <v>#VALUE!</v>
      </c>
      <c r="Y68" s="17">
        <f>VLOOKUP(A68,Curves!$B$20:'Curves'!$D$32,3)</f>
        <v>0.06</v>
      </c>
      <c r="Z68" s="27">
        <f t="shared" si="6"/>
        <v>0</v>
      </c>
      <c r="AA68" s="3">
        <f t="shared" si="7"/>
        <v>0</v>
      </c>
      <c r="AB68" s="3" t="str">
        <f t="shared" si="8"/>
        <v>Not Implemented Yet</v>
      </c>
      <c r="AC68" s="3" t="e">
        <f t="shared" si="17"/>
        <v>#VALUE!</v>
      </c>
      <c r="AD68" s="3" t="e">
        <f t="shared" ca="1" si="9"/>
        <v>#VALUE!</v>
      </c>
      <c r="AE68" s="17" t="e">
        <f ca="1">AD68/Inputs!$B$13</f>
        <v>#VALUE!</v>
      </c>
      <c r="AF68" s="27">
        <f t="shared" si="10"/>
        <v>0</v>
      </c>
      <c r="AH68" s="17">
        <f>AH67/(1+(Inputs!$B$19)*C67)</f>
        <v>1</v>
      </c>
      <c r="AI68" s="17" t="e">
        <f t="shared" ca="1" si="11"/>
        <v>#VALUE!</v>
      </c>
    </row>
    <row r="69" spans="1:35" ht="13">
      <c r="A69" s="3">
        <f t="shared" si="12"/>
        <v>65</v>
      </c>
      <c r="B69" s="28">
        <f t="shared" si="13"/>
        <v>1945</v>
      </c>
      <c r="C69" s="3">
        <f t="shared" si="18"/>
        <v>8.3333333333333329E-2</v>
      </c>
      <c r="F69" s="3" t="e">
        <f t="shared" ref="F69:F132" si="20">K68</f>
        <v>#VALUE!</v>
      </c>
      <c r="G69" s="3" t="str">
        <f>IF(Inputs!$B$15="Fixed",G68, "Not Implemented Yet")</f>
        <v>Not Implemented Yet</v>
      </c>
      <c r="H69" s="3" t="str">
        <f>IF(Inputs!$B$15="Fixed", IF(K68&gt;H68, -PMT(G69*C69, 360/Inputs!$D$6, Inputs!$B$13), 0), "NOT AVALABLE RN")</f>
        <v>NOT AVALABLE RN</v>
      </c>
      <c r="I69" s="3" t="e">
        <f t="shared" ref="I69:I132" si="21">C69*F69*G69</f>
        <v>#VALUE!</v>
      </c>
      <c r="J69" s="3" t="e">
        <f t="shared" ref="J69:J132" si="22">H69-I69</f>
        <v>#VALUE!</v>
      </c>
      <c r="K69" s="3" t="e">
        <f t="shared" si="15"/>
        <v>#VALUE!</v>
      </c>
      <c r="N69" s="27">
        <f t="shared" si="16"/>
        <v>0</v>
      </c>
      <c r="O69" s="17">
        <f>VLOOKUP(A69,Curves!$B$3:'Curves'!$D$15,3)/(VLOOKUP(A69,Curves!$B$3:'Curves'!$D$15,2)-(VLOOKUP(A69,Curves!$B$3:'Curves'!$D$15,1)-1))</f>
        <v>8.3333333333333332E-3</v>
      </c>
      <c r="P69" s="27">
        <f>MIN(N69,(O69*Inputs!$B$35)*$N$5)</f>
        <v>0</v>
      </c>
      <c r="Q69" s="3">
        <f ca="1">IF(ISERROR(Inputs!$B$32*OFFSET(P69,-Inputs!$B$32,0)),0,Inputs!$B$32*OFFSET(P69,-Inputs!$B$32,0))</f>
        <v>0</v>
      </c>
      <c r="R69" s="3">
        <f ca="1">IF(ISERROR((1-Inputs!$B$32)*OFFSET(P69,-Inputs!$B$33,0)),0,(1-Inputs!$B$32)*OFFSET(P69,-Inputs!$B$33,0))</f>
        <v>0</v>
      </c>
      <c r="S69" s="27">
        <f t="shared" ref="S69:S132" si="23">N69-P69</f>
        <v>0</v>
      </c>
      <c r="T69" s="17" t="e">
        <f>S69/Inputs!$B$13</f>
        <v>#DIV/0!</v>
      </c>
      <c r="U69" s="17" t="e">
        <f t="shared" si="19"/>
        <v>#VALUE!</v>
      </c>
      <c r="V69" s="3">
        <f>IF(A69&lt;Inputs!$B$23-Inputs!$B$24,0,IF(A69&lt;Inputs!$B$22-Inputs!$B$24,S69*AB69/12,IF(ISERROR(-PMT(AB69/12,Inputs!$B$20+1-A69-Inputs!$B$24,S69)),0,-PMT(AB69/12,Inputs!$B$20+1-A69-Inputs!$B$24,S69)+IF(A69=Inputs!$B$21-Inputs!$B$24,AB69+PMT(AB69/12,Inputs!$B$20+1-A69-Inputs!$B$24,S69)+(S69*AB69/12),0))))</f>
        <v>0</v>
      </c>
      <c r="W69" s="3" t="e">
        <f t="shared" ref="W69:W132" si="24">S69*(AB69/12)</f>
        <v>#VALUE!</v>
      </c>
      <c r="X69" s="3" t="e">
        <f t="shared" ref="X69:X132" si="25">V69-W69</f>
        <v>#VALUE!</v>
      </c>
      <c r="Y69" s="17">
        <f>VLOOKUP(A69,Curves!$B$20:'Curves'!$D$32,3)</f>
        <v>0.06</v>
      </c>
      <c r="Z69" s="27">
        <f t="shared" ref="Z69:Z132" si="26">MIN(S69,S69*(1-(1-Y69)^(1/12)))</f>
        <v>0</v>
      </c>
      <c r="AA69" s="3">
        <f t="shared" ref="AA69:AA132" si="27">(N69-P69)*IFERROR((1-U69/U68),0)</f>
        <v>0</v>
      </c>
      <c r="AB69" s="3" t="str">
        <f t="shared" ref="AB69:AB132" si="28">G69</f>
        <v>Not Implemented Yet</v>
      </c>
      <c r="AC69" s="3" t="e">
        <f t="shared" ref="AC69:AC132" si="29">AB69*C69*(N69-P69)</f>
        <v>#VALUE!</v>
      </c>
      <c r="AD69" s="3" t="e">
        <f t="shared" ref="AD69:AD132" ca="1" si="30">W69+X69+Z69+Q69</f>
        <v>#VALUE!</v>
      </c>
      <c r="AE69" s="17" t="e">
        <f ca="1">AD69/Inputs!$B$13</f>
        <v>#VALUE!</v>
      </c>
      <c r="AF69" s="27">
        <f t="shared" ref="AF69:AF132" si="31">N69-Z69-AA69-P69</f>
        <v>0</v>
      </c>
      <c r="AH69" s="17">
        <f>AH68/(1+(Inputs!$B$19)*C68)</f>
        <v>1</v>
      </c>
      <c r="AI69" s="17" t="e">
        <f t="shared" ref="AI69:AI132" ca="1" si="32">AE69*AH69</f>
        <v>#VALUE!</v>
      </c>
    </row>
    <row r="70" spans="1:35" ht="13">
      <c r="A70" s="3">
        <f t="shared" ref="A70:A133" si="33">A69+1</f>
        <v>66</v>
      </c>
      <c r="B70" s="28">
        <f t="shared" ref="B70:B133" si="34">EDATE(B69, 1)</f>
        <v>1975</v>
      </c>
      <c r="C70" s="3">
        <f t="shared" ref="C70:C133" si="35">C69</f>
        <v>8.3333333333333329E-2</v>
      </c>
      <c r="F70" s="3" t="e">
        <f t="shared" si="20"/>
        <v>#VALUE!</v>
      </c>
      <c r="G70" s="3" t="str">
        <f>IF(Inputs!$B$15="Fixed",G69, "Not Implemented Yet")</f>
        <v>Not Implemented Yet</v>
      </c>
      <c r="H70" s="3" t="str">
        <f>IF(Inputs!$B$15="Fixed", IF(K69&gt;H69, -PMT(G70*C70, 360/Inputs!$D$6, Inputs!$B$13), 0), "NOT AVALABLE RN")</f>
        <v>NOT AVALABLE RN</v>
      </c>
      <c r="I70" s="3" t="e">
        <f t="shared" si="21"/>
        <v>#VALUE!</v>
      </c>
      <c r="J70" s="3" t="e">
        <f t="shared" si="22"/>
        <v>#VALUE!</v>
      </c>
      <c r="K70" s="3" t="e">
        <f t="shared" ref="K70:K133" si="36">K69-J70</f>
        <v>#VALUE!</v>
      </c>
      <c r="N70" s="27">
        <f t="shared" ref="N70:N133" si="37">AF69</f>
        <v>0</v>
      </c>
      <c r="O70" s="17">
        <f>VLOOKUP(A70,Curves!$B$3:'Curves'!$D$15,3)/(VLOOKUP(A70,Curves!$B$3:'Curves'!$D$15,2)-(VLOOKUP(A70,Curves!$B$3:'Curves'!$D$15,1)-1))</f>
        <v>8.3333333333333332E-3</v>
      </c>
      <c r="P70" s="27">
        <f>MIN(N70,(O70*Inputs!$B$35)*$N$5)</f>
        <v>0</v>
      </c>
      <c r="Q70" s="3">
        <f ca="1">IF(ISERROR(Inputs!$B$32*OFFSET(P70,-Inputs!$B$32,0)),0,Inputs!$B$32*OFFSET(P70,-Inputs!$B$32,0))</f>
        <v>0</v>
      </c>
      <c r="R70" s="3">
        <f ca="1">IF(ISERROR((1-Inputs!$B$32)*OFFSET(P70,-Inputs!$B$33,0)),0,(1-Inputs!$B$32)*OFFSET(P70,-Inputs!$B$33,0))</f>
        <v>0</v>
      </c>
      <c r="S70" s="27">
        <f t="shared" si="23"/>
        <v>0</v>
      </c>
      <c r="T70" s="17" t="e">
        <f>S70/Inputs!$B$13</f>
        <v>#DIV/0!</v>
      </c>
      <c r="U70" s="17" t="e">
        <f t="shared" si="19"/>
        <v>#VALUE!</v>
      </c>
      <c r="V70" s="3">
        <f>IF(A70&lt;Inputs!$B$23-Inputs!$B$24,0,IF(A70&lt;Inputs!$B$22-Inputs!$B$24,S70*AB70/12,IF(ISERROR(-PMT(AB70/12,Inputs!$B$20+1-A70-Inputs!$B$24,S70)),0,-PMT(AB70/12,Inputs!$B$20+1-A70-Inputs!$B$24,S70)+IF(A70=Inputs!$B$21-Inputs!$B$24,AB70+PMT(AB70/12,Inputs!$B$20+1-A70-Inputs!$B$24,S70)+(S70*AB70/12),0))))</f>
        <v>0</v>
      </c>
      <c r="W70" s="3" t="e">
        <f t="shared" si="24"/>
        <v>#VALUE!</v>
      </c>
      <c r="X70" s="3" t="e">
        <f t="shared" si="25"/>
        <v>#VALUE!</v>
      </c>
      <c r="Y70" s="17">
        <f>VLOOKUP(A70,Curves!$B$20:'Curves'!$D$32,3)</f>
        <v>0.06</v>
      </c>
      <c r="Z70" s="27">
        <f t="shared" si="26"/>
        <v>0</v>
      </c>
      <c r="AA70" s="3">
        <f t="shared" si="27"/>
        <v>0</v>
      </c>
      <c r="AB70" s="3" t="str">
        <f t="shared" si="28"/>
        <v>Not Implemented Yet</v>
      </c>
      <c r="AC70" s="3" t="e">
        <f t="shared" si="29"/>
        <v>#VALUE!</v>
      </c>
      <c r="AD70" s="3" t="e">
        <f t="shared" ca="1" si="30"/>
        <v>#VALUE!</v>
      </c>
      <c r="AE70" s="17" t="e">
        <f ca="1">AD70/Inputs!$B$13</f>
        <v>#VALUE!</v>
      </c>
      <c r="AF70" s="27">
        <f t="shared" si="31"/>
        <v>0</v>
      </c>
      <c r="AH70" s="17">
        <f>AH69/(1+(Inputs!$B$19)*C69)</f>
        <v>1</v>
      </c>
      <c r="AI70" s="17" t="e">
        <f t="shared" ca="1" si="32"/>
        <v>#VALUE!</v>
      </c>
    </row>
    <row r="71" spans="1:35" ht="13">
      <c r="A71" s="3">
        <f t="shared" si="33"/>
        <v>67</v>
      </c>
      <c r="B71" s="28">
        <f t="shared" si="34"/>
        <v>2006</v>
      </c>
      <c r="C71" s="3">
        <f t="shared" si="35"/>
        <v>8.3333333333333329E-2</v>
      </c>
      <c r="F71" s="3" t="e">
        <f t="shared" si="20"/>
        <v>#VALUE!</v>
      </c>
      <c r="G71" s="3" t="str">
        <f>IF(Inputs!$B$15="Fixed",G70, "Not Implemented Yet")</f>
        <v>Not Implemented Yet</v>
      </c>
      <c r="H71" s="3" t="str">
        <f>IF(Inputs!$B$15="Fixed", IF(K70&gt;H70, -PMT(G71*C71, 360/Inputs!$D$6, Inputs!$B$13), 0), "NOT AVALABLE RN")</f>
        <v>NOT AVALABLE RN</v>
      </c>
      <c r="I71" s="3" t="e">
        <f t="shared" si="21"/>
        <v>#VALUE!</v>
      </c>
      <c r="J71" s="3" t="e">
        <f t="shared" si="22"/>
        <v>#VALUE!</v>
      </c>
      <c r="K71" s="3" t="e">
        <f t="shared" si="36"/>
        <v>#VALUE!</v>
      </c>
      <c r="N71" s="27">
        <f t="shared" si="37"/>
        <v>0</v>
      </c>
      <c r="O71" s="17">
        <f>VLOOKUP(A71,Curves!$B$3:'Curves'!$D$15,3)/(VLOOKUP(A71,Curves!$B$3:'Curves'!$D$15,2)-(VLOOKUP(A71,Curves!$B$3:'Curves'!$D$15,1)-1))</f>
        <v>8.3333333333333332E-3</v>
      </c>
      <c r="P71" s="27">
        <f>MIN(N71,(O71*Inputs!$B$35)*$N$5)</f>
        <v>0</v>
      </c>
      <c r="Q71" s="3">
        <f ca="1">IF(ISERROR(Inputs!$B$32*OFFSET(P71,-Inputs!$B$32,0)),0,Inputs!$B$32*OFFSET(P71,-Inputs!$B$32,0))</f>
        <v>0</v>
      </c>
      <c r="R71" s="3">
        <f ca="1">IF(ISERROR((1-Inputs!$B$32)*OFFSET(P71,-Inputs!$B$33,0)),0,(1-Inputs!$B$32)*OFFSET(P71,-Inputs!$B$33,0))</f>
        <v>0</v>
      </c>
      <c r="S71" s="27">
        <f t="shared" si="23"/>
        <v>0</v>
      </c>
      <c r="T71" s="17" t="e">
        <f>S71/Inputs!$B$13</f>
        <v>#DIV/0!</v>
      </c>
      <c r="U71" s="17" t="e">
        <f t="shared" si="19"/>
        <v>#VALUE!</v>
      </c>
      <c r="V71" s="3">
        <f>IF(A71&lt;Inputs!$B$23-Inputs!$B$24,0,IF(A71&lt;Inputs!$B$22-Inputs!$B$24,S71*AB71/12,IF(ISERROR(-PMT(AB71/12,Inputs!$B$20+1-A71-Inputs!$B$24,S71)),0,-PMT(AB71/12,Inputs!$B$20+1-A71-Inputs!$B$24,S71)+IF(A71=Inputs!$B$21-Inputs!$B$24,AB71+PMT(AB71/12,Inputs!$B$20+1-A71-Inputs!$B$24,S71)+(S71*AB71/12),0))))</f>
        <v>0</v>
      </c>
      <c r="W71" s="3" t="e">
        <f t="shared" si="24"/>
        <v>#VALUE!</v>
      </c>
      <c r="X71" s="3" t="e">
        <f t="shared" si="25"/>
        <v>#VALUE!</v>
      </c>
      <c r="Y71" s="17">
        <f>VLOOKUP(A71,Curves!$B$20:'Curves'!$D$32,3)</f>
        <v>0.06</v>
      </c>
      <c r="Z71" s="27">
        <f t="shared" si="26"/>
        <v>0</v>
      </c>
      <c r="AA71" s="3">
        <f t="shared" si="27"/>
        <v>0</v>
      </c>
      <c r="AB71" s="3" t="str">
        <f t="shared" si="28"/>
        <v>Not Implemented Yet</v>
      </c>
      <c r="AC71" s="3" t="e">
        <f t="shared" si="29"/>
        <v>#VALUE!</v>
      </c>
      <c r="AD71" s="3" t="e">
        <f t="shared" ca="1" si="30"/>
        <v>#VALUE!</v>
      </c>
      <c r="AE71" s="17" t="e">
        <f ca="1">AD71/Inputs!$B$13</f>
        <v>#VALUE!</v>
      </c>
      <c r="AF71" s="27">
        <f t="shared" si="31"/>
        <v>0</v>
      </c>
      <c r="AH71" s="17">
        <f>AH70/(1+(Inputs!$B$19)*C70)</f>
        <v>1</v>
      </c>
      <c r="AI71" s="17" t="e">
        <f t="shared" ca="1" si="32"/>
        <v>#VALUE!</v>
      </c>
    </row>
    <row r="72" spans="1:35" ht="13">
      <c r="A72" s="3">
        <f t="shared" si="33"/>
        <v>68</v>
      </c>
      <c r="B72" s="28">
        <f t="shared" si="34"/>
        <v>2036</v>
      </c>
      <c r="C72" s="3">
        <f t="shared" si="35"/>
        <v>8.3333333333333329E-2</v>
      </c>
      <c r="F72" s="3" t="e">
        <f t="shared" si="20"/>
        <v>#VALUE!</v>
      </c>
      <c r="G72" s="3" t="str">
        <f>IF(Inputs!$B$15="Fixed",G71, "Not Implemented Yet")</f>
        <v>Not Implemented Yet</v>
      </c>
      <c r="H72" s="3" t="str">
        <f>IF(Inputs!$B$15="Fixed", IF(K71&gt;H71, -PMT(G72*C72, 360/Inputs!$D$6, Inputs!$B$13), 0), "NOT AVALABLE RN")</f>
        <v>NOT AVALABLE RN</v>
      </c>
      <c r="I72" s="3" t="e">
        <f t="shared" si="21"/>
        <v>#VALUE!</v>
      </c>
      <c r="J72" s="3" t="e">
        <f t="shared" si="22"/>
        <v>#VALUE!</v>
      </c>
      <c r="K72" s="3" t="e">
        <f t="shared" si="36"/>
        <v>#VALUE!</v>
      </c>
      <c r="N72" s="27">
        <f t="shared" si="37"/>
        <v>0</v>
      </c>
      <c r="O72" s="17">
        <f>VLOOKUP(A72,Curves!$B$3:'Curves'!$D$15,3)/(VLOOKUP(A72,Curves!$B$3:'Curves'!$D$15,2)-(VLOOKUP(A72,Curves!$B$3:'Curves'!$D$15,1)-1))</f>
        <v>8.3333333333333332E-3</v>
      </c>
      <c r="P72" s="27">
        <f>MIN(N72,(O72*Inputs!$B$35)*$N$5)</f>
        <v>0</v>
      </c>
      <c r="Q72" s="3">
        <f ca="1">IF(ISERROR(Inputs!$B$32*OFFSET(P72,-Inputs!$B$32,0)),0,Inputs!$B$32*OFFSET(P72,-Inputs!$B$32,0))</f>
        <v>0</v>
      </c>
      <c r="R72" s="3">
        <f ca="1">IF(ISERROR((1-Inputs!$B$32)*OFFSET(P72,-Inputs!$B$33,0)),0,(1-Inputs!$B$32)*OFFSET(P72,-Inputs!$B$33,0))</f>
        <v>0</v>
      </c>
      <c r="S72" s="27">
        <f t="shared" si="23"/>
        <v>0</v>
      </c>
      <c r="T72" s="17" t="e">
        <f>S72/Inputs!$B$13</f>
        <v>#DIV/0!</v>
      </c>
      <c r="U72" s="17" t="e">
        <f t="shared" si="19"/>
        <v>#VALUE!</v>
      </c>
      <c r="V72" s="3">
        <f>IF(A72&lt;Inputs!$B$23-Inputs!$B$24,0,IF(A72&lt;Inputs!$B$22-Inputs!$B$24,S72*AB72/12,IF(ISERROR(-PMT(AB72/12,Inputs!$B$20+1-A72-Inputs!$B$24,S72)),0,-PMT(AB72/12,Inputs!$B$20+1-A72-Inputs!$B$24,S72)+IF(A72=Inputs!$B$21-Inputs!$B$24,AB72+PMT(AB72/12,Inputs!$B$20+1-A72-Inputs!$B$24,S72)+(S72*AB72/12),0))))</f>
        <v>0</v>
      </c>
      <c r="W72" s="3" t="e">
        <f t="shared" si="24"/>
        <v>#VALUE!</v>
      </c>
      <c r="X72" s="3" t="e">
        <f t="shared" si="25"/>
        <v>#VALUE!</v>
      </c>
      <c r="Y72" s="17">
        <f>VLOOKUP(A72,Curves!$B$20:'Curves'!$D$32,3)</f>
        <v>0.06</v>
      </c>
      <c r="Z72" s="27">
        <f t="shared" si="26"/>
        <v>0</v>
      </c>
      <c r="AA72" s="3">
        <f t="shared" si="27"/>
        <v>0</v>
      </c>
      <c r="AB72" s="3" t="str">
        <f t="shared" si="28"/>
        <v>Not Implemented Yet</v>
      </c>
      <c r="AC72" s="3" t="e">
        <f t="shared" si="29"/>
        <v>#VALUE!</v>
      </c>
      <c r="AD72" s="3" t="e">
        <f t="shared" ca="1" si="30"/>
        <v>#VALUE!</v>
      </c>
      <c r="AE72" s="17" t="e">
        <f ca="1">AD72/Inputs!$B$13</f>
        <v>#VALUE!</v>
      </c>
      <c r="AF72" s="27">
        <f t="shared" si="31"/>
        <v>0</v>
      </c>
      <c r="AH72" s="17">
        <f>AH71/(1+(Inputs!$B$19)*C71)</f>
        <v>1</v>
      </c>
      <c r="AI72" s="17" t="e">
        <f t="shared" ca="1" si="32"/>
        <v>#VALUE!</v>
      </c>
    </row>
    <row r="73" spans="1:35" ht="13">
      <c r="A73" s="3">
        <f t="shared" si="33"/>
        <v>69</v>
      </c>
      <c r="B73" s="28">
        <f t="shared" si="34"/>
        <v>2067</v>
      </c>
      <c r="C73" s="3">
        <f t="shared" si="35"/>
        <v>8.3333333333333329E-2</v>
      </c>
      <c r="F73" s="3" t="e">
        <f t="shared" si="20"/>
        <v>#VALUE!</v>
      </c>
      <c r="G73" s="3" t="str">
        <f>IF(Inputs!$B$15="Fixed",G72, "Not Implemented Yet")</f>
        <v>Not Implemented Yet</v>
      </c>
      <c r="H73" s="3" t="str">
        <f>IF(Inputs!$B$15="Fixed", IF(K72&gt;H72, -PMT(G73*C73, 360/Inputs!$D$6, Inputs!$B$13), 0), "NOT AVALABLE RN")</f>
        <v>NOT AVALABLE RN</v>
      </c>
      <c r="I73" s="3" t="e">
        <f t="shared" si="21"/>
        <v>#VALUE!</v>
      </c>
      <c r="J73" s="3" t="e">
        <f t="shared" si="22"/>
        <v>#VALUE!</v>
      </c>
      <c r="K73" s="3" t="e">
        <f t="shared" si="36"/>
        <v>#VALUE!</v>
      </c>
      <c r="N73" s="27">
        <f t="shared" si="37"/>
        <v>0</v>
      </c>
      <c r="O73" s="17">
        <f>VLOOKUP(A73,Curves!$B$3:'Curves'!$D$15,3)/(VLOOKUP(A73,Curves!$B$3:'Curves'!$D$15,2)-(VLOOKUP(A73,Curves!$B$3:'Curves'!$D$15,1)-1))</f>
        <v>8.3333333333333332E-3</v>
      </c>
      <c r="P73" s="27">
        <f>MIN(N73,(O73*Inputs!$B$35)*$N$5)</f>
        <v>0</v>
      </c>
      <c r="Q73" s="3">
        <f ca="1">IF(ISERROR(Inputs!$B$32*OFFSET(P73,-Inputs!$B$32,0)),0,Inputs!$B$32*OFFSET(P73,-Inputs!$B$32,0))</f>
        <v>0</v>
      </c>
      <c r="R73" s="3">
        <f ca="1">IF(ISERROR((1-Inputs!$B$32)*OFFSET(P73,-Inputs!$B$33,0)),0,(1-Inputs!$B$32)*OFFSET(P73,-Inputs!$B$33,0))</f>
        <v>0</v>
      </c>
      <c r="S73" s="27">
        <f t="shared" si="23"/>
        <v>0</v>
      </c>
      <c r="T73" s="17" t="e">
        <f>S73/Inputs!$B$13</f>
        <v>#DIV/0!</v>
      </c>
      <c r="U73" s="17" t="e">
        <f t="shared" si="19"/>
        <v>#VALUE!</v>
      </c>
      <c r="V73" s="3">
        <f>IF(A73&lt;Inputs!$B$23-Inputs!$B$24,0,IF(A73&lt;Inputs!$B$22-Inputs!$B$24,S73*AB73/12,IF(ISERROR(-PMT(AB73/12,Inputs!$B$20+1-A73-Inputs!$B$24,S73)),0,-PMT(AB73/12,Inputs!$B$20+1-A73-Inputs!$B$24,S73)+IF(A73=Inputs!$B$21-Inputs!$B$24,AB73+PMT(AB73/12,Inputs!$B$20+1-A73-Inputs!$B$24,S73)+(S73*AB73/12),0))))</f>
        <v>0</v>
      </c>
      <c r="W73" s="3" t="e">
        <f t="shared" si="24"/>
        <v>#VALUE!</v>
      </c>
      <c r="X73" s="3" t="e">
        <f t="shared" si="25"/>
        <v>#VALUE!</v>
      </c>
      <c r="Y73" s="17">
        <f>VLOOKUP(A73,Curves!$B$20:'Curves'!$D$32,3)</f>
        <v>0.06</v>
      </c>
      <c r="Z73" s="27">
        <f t="shared" si="26"/>
        <v>0</v>
      </c>
      <c r="AA73" s="3">
        <f t="shared" si="27"/>
        <v>0</v>
      </c>
      <c r="AB73" s="3" t="str">
        <f t="shared" si="28"/>
        <v>Not Implemented Yet</v>
      </c>
      <c r="AC73" s="3" t="e">
        <f t="shared" si="29"/>
        <v>#VALUE!</v>
      </c>
      <c r="AD73" s="3" t="e">
        <f t="shared" ca="1" si="30"/>
        <v>#VALUE!</v>
      </c>
      <c r="AE73" s="17" t="e">
        <f ca="1">AD73/Inputs!$B$13</f>
        <v>#VALUE!</v>
      </c>
      <c r="AF73" s="27">
        <f t="shared" si="31"/>
        <v>0</v>
      </c>
      <c r="AH73" s="17">
        <f>AH72/(1+(Inputs!$B$19)*C72)</f>
        <v>1</v>
      </c>
      <c r="AI73" s="17" t="e">
        <f t="shared" ca="1" si="32"/>
        <v>#VALUE!</v>
      </c>
    </row>
    <row r="74" spans="1:35" ht="13">
      <c r="A74" s="3">
        <f t="shared" si="33"/>
        <v>70</v>
      </c>
      <c r="B74" s="28">
        <f t="shared" si="34"/>
        <v>2098</v>
      </c>
      <c r="C74" s="3">
        <f t="shared" si="35"/>
        <v>8.3333333333333329E-2</v>
      </c>
      <c r="F74" s="3" t="e">
        <f t="shared" si="20"/>
        <v>#VALUE!</v>
      </c>
      <c r="G74" s="3" t="str">
        <f>IF(Inputs!$B$15="Fixed",G73, "Not Implemented Yet")</f>
        <v>Not Implemented Yet</v>
      </c>
      <c r="H74" s="3" t="str">
        <f>IF(Inputs!$B$15="Fixed", IF(K73&gt;H73, -PMT(G74*C74, 360/Inputs!$D$6, Inputs!$B$13), 0), "NOT AVALABLE RN")</f>
        <v>NOT AVALABLE RN</v>
      </c>
      <c r="I74" s="3" t="e">
        <f t="shared" si="21"/>
        <v>#VALUE!</v>
      </c>
      <c r="J74" s="3" t="e">
        <f t="shared" si="22"/>
        <v>#VALUE!</v>
      </c>
      <c r="K74" s="3" t="e">
        <f t="shared" si="36"/>
        <v>#VALUE!</v>
      </c>
      <c r="N74" s="27">
        <f t="shared" si="37"/>
        <v>0</v>
      </c>
      <c r="O74" s="17">
        <f>VLOOKUP(A74,Curves!$B$3:'Curves'!$D$15,3)/(VLOOKUP(A74,Curves!$B$3:'Curves'!$D$15,2)-(VLOOKUP(A74,Curves!$B$3:'Curves'!$D$15,1)-1))</f>
        <v>8.3333333333333332E-3</v>
      </c>
      <c r="P74" s="27">
        <f>MIN(N74,(O74*Inputs!$B$35)*$N$5)</f>
        <v>0</v>
      </c>
      <c r="Q74" s="3">
        <f ca="1">IF(ISERROR(Inputs!$B$32*OFFSET(P74,-Inputs!$B$32,0)),0,Inputs!$B$32*OFFSET(P74,-Inputs!$B$32,0))</f>
        <v>0</v>
      </c>
      <c r="R74" s="3">
        <f ca="1">IF(ISERROR((1-Inputs!$B$32)*OFFSET(P74,-Inputs!$B$33,0)),0,(1-Inputs!$B$32)*OFFSET(P74,-Inputs!$B$33,0))</f>
        <v>0</v>
      </c>
      <c r="S74" s="27">
        <f t="shared" si="23"/>
        <v>0</v>
      </c>
      <c r="T74" s="17" t="e">
        <f>S74/Inputs!$B$13</f>
        <v>#DIV/0!</v>
      </c>
      <c r="U74" s="17" t="e">
        <f t="shared" si="19"/>
        <v>#VALUE!</v>
      </c>
      <c r="V74" s="3">
        <f>IF(A74&lt;Inputs!$B$23-Inputs!$B$24,0,IF(A74&lt;Inputs!$B$22-Inputs!$B$24,S74*AB74/12,IF(ISERROR(-PMT(AB74/12,Inputs!$B$20+1-A74-Inputs!$B$24,S74)),0,-PMT(AB74/12,Inputs!$B$20+1-A74-Inputs!$B$24,S74)+IF(A74=Inputs!$B$21-Inputs!$B$24,AB74+PMT(AB74/12,Inputs!$B$20+1-A74-Inputs!$B$24,S74)+(S74*AB74/12),0))))</f>
        <v>0</v>
      </c>
      <c r="W74" s="3" t="e">
        <f t="shared" si="24"/>
        <v>#VALUE!</v>
      </c>
      <c r="X74" s="3" t="e">
        <f t="shared" si="25"/>
        <v>#VALUE!</v>
      </c>
      <c r="Y74" s="17">
        <f>VLOOKUP(A74,Curves!$B$20:'Curves'!$D$32,3)</f>
        <v>0.06</v>
      </c>
      <c r="Z74" s="27">
        <f t="shared" si="26"/>
        <v>0</v>
      </c>
      <c r="AA74" s="3">
        <f t="shared" si="27"/>
        <v>0</v>
      </c>
      <c r="AB74" s="3" t="str">
        <f t="shared" si="28"/>
        <v>Not Implemented Yet</v>
      </c>
      <c r="AC74" s="3" t="e">
        <f t="shared" si="29"/>
        <v>#VALUE!</v>
      </c>
      <c r="AD74" s="3" t="e">
        <f t="shared" ca="1" si="30"/>
        <v>#VALUE!</v>
      </c>
      <c r="AE74" s="17" t="e">
        <f ca="1">AD74/Inputs!$B$13</f>
        <v>#VALUE!</v>
      </c>
      <c r="AF74" s="27">
        <f t="shared" si="31"/>
        <v>0</v>
      </c>
      <c r="AH74" s="17">
        <f>AH73/(1+(Inputs!$B$19)*C73)</f>
        <v>1</v>
      </c>
      <c r="AI74" s="17" t="e">
        <f t="shared" ca="1" si="32"/>
        <v>#VALUE!</v>
      </c>
    </row>
    <row r="75" spans="1:35" ht="13">
      <c r="A75" s="3">
        <f t="shared" si="33"/>
        <v>71</v>
      </c>
      <c r="B75" s="28">
        <f t="shared" si="34"/>
        <v>2128</v>
      </c>
      <c r="C75" s="3">
        <f t="shared" si="35"/>
        <v>8.3333333333333329E-2</v>
      </c>
      <c r="F75" s="3" t="e">
        <f t="shared" si="20"/>
        <v>#VALUE!</v>
      </c>
      <c r="G75" s="3" t="str">
        <f>IF(Inputs!$B$15="Fixed",G74, "Not Implemented Yet")</f>
        <v>Not Implemented Yet</v>
      </c>
      <c r="H75" s="3" t="str">
        <f>IF(Inputs!$B$15="Fixed", IF(K74&gt;H74, -PMT(G75*C75, 360/Inputs!$D$6, Inputs!$B$13), 0), "NOT AVALABLE RN")</f>
        <v>NOT AVALABLE RN</v>
      </c>
      <c r="I75" s="3" t="e">
        <f t="shared" si="21"/>
        <v>#VALUE!</v>
      </c>
      <c r="J75" s="3" t="e">
        <f t="shared" si="22"/>
        <v>#VALUE!</v>
      </c>
      <c r="K75" s="3" t="e">
        <f t="shared" si="36"/>
        <v>#VALUE!</v>
      </c>
      <c r="N75" s="27">
        <f t="shared" si="37"/>
        <v>0</v>
      </c>
      <c r="O75" s="17">
        <f>VLOOKUP(A75,Curves!$B$3:'Curves'!$D$15,3)/(VLOOKUP(A75,Curves!$B$3:'Curves'!$D$15,2)-(VLOOKUP(A75,Curves!$B$3:'Curves'!$D$15,1)-1))</f>
        <v>8.3333333333333332E-3</v>
      </c>
      <c r="P75" s="27">
        <f>MIN(N75,(O75*Inputs!$B$35)*$N$5)</f>
        <v>0</v>
      </c>
      <c r="Q75" s="3">
        <f ca="1">IF(ISERROR(Inputs!$B$32*OFFSET(P75,-Inputs!$B$32,0)),0,Inputs!$B$32*OFFSET(P75,-Inputs!$B$32,0))</f>
        <v>0</v>
      </c>
      <c r="R75" s="3">
        <f ca="1">IF(ISERROR((1-Inputs!$B$32)*OFFSET(P75,-Inputs!$B$33,0)),0,(1-Inputs!$B$32)*OFFSET(P75,-Inputs!$B$33,0))</f>
        <v>0</v>
      </c>
      <c r="S75" s="27">
        <f t="shared" si="23"/>
        <v>0</v>
      </c>
      <c r="T75" s="17" t="e">
        <f>S75/Inputs!$B$13</f>
        <v>#DIV/0!</v>
      </c>
      <c r="U75" s="17" t="e">
        <f t="shared" si="19"/>
        <v>#VALUE!</v>
      </c>
      <c r="V75" s="3">
        <f>IF(A75&lt;Inputs!$B$23-Inputs!$B$24,0,IF(A75&lt;Inputs!$B$22-Inputs!$B$24,S75*AB75/12,IF(ISERROR(-PMT(AB75/12,Inputs!$B$20+1-A75-Inputs!$B$24,S75)),0,-PMT(AB75/12,Inputs!$B$20+1-A75-Inputs!$B$24,S75)+IF(A75=Inputs!$B$21-Inputs!$B$24,AB75+PMT(AB75/12,Inputs!$B$20+1-A75-Inputs!$B$24,S75)+(S75*AB75/12),0))))</f>
        <v>0</v>
      </c>
      <c r="W75" s="3" t="e">
        <f t="shared" si="24"/>
        <v>#VALUE!</v>
      </c>
      <c r="X75" s="3" t="e">
        <f t="shared" si="25"/>
        <v>#VALUE!</v>
      </c>
      <c r="Y75" s="17">
        <f>VLOOKUP(A75,Curves!$B$20:'Curves'!$D$32,3)</f>
        <v>0.06</v>
      </c>
      <c r="Z75" s="27">
        <f t="shared" si="26"/>
        <v>0</v>
      </c>
      <c r="AA75" s="3">
        <f t="shared" si="27"/>
        <v>0</v>
      </c>
      <c r="AB75" s="3" t="str">
        <f t="shared" si="28"/>
        <v>Not Implemented Yet</v>
      </c>
      <c r="AC75" s="3" t="e">
        <f t="shared" si="29"/>
        <v>#VALUE!</v>
      </c>
      <c r="AD75" s="3" t="e">
        <f t="shared" ca="1" si="30"/>
        <v>#VALUE!</v>
      </c>
      <c r="AE75" s="17" t="e">
        <f ca="1">AD75/Inputs!$B$13</f>
        <v>#VALUE!</v>
      </c>
      <c r="AF75" s="27">
        <f t="shared" si="31"/>
        <v>0</v>
      </c>
      <c r="AH75" s="17">
        <f>AH74/(1+(Inputs!$B$19)*C74)</f>
        <v>1</v>
      </c>
      <c r="AI75" s="17" t="e">
        <f t="shared" ca="1" si="32"/>
        <v>#VALUE!</v>
      </c>
    </row>
    <row r="76" spans="1:35" ht="13">
      <c r="A76" s="3">
        <f t="shared" si="33"/>
        <v>72</v>
      </c>
      <c r="B76" s="28">
        <f t="shared" si="34"/>
        <v>2159</v>
      </c>
      <c r="C76" s="3">
        <f t="shared" si="35"/>
        <v>8.3333333333333329E-2</v>
      </c>
      <c r="F76" s="3" t="e">
        <f t="shared" si="20"/>
        <v>#VALUE!</v>
      </c>
      <c r="G76" s="3" t="str">
        <f>IF(Inputs!$B$15="Fixed",G75, "Not Implemented Yet")</f>
        <v>Not Implemented Yet</v>
      </c>
      <c r="H76" s="3" t="str">
        <f>IF(Inputs!$B$15="Fixed", IF(K75&gt;H75, -PMT(G76*C76, 360/Inputs!$D$6, Inputs!$B$13), 0), "NOT AVALABLE RN")</f>
        <v>NOT AVALABLE RN</v>
      </c>
      <c r="I76" s="3" t="e">
        <f t="shared" si="21"/>
        <v>#VALUE!</v>
      </c>
      <c r="J76" s="3" t="e">
        <f t="shared" si="22"/>
        <v>#VALUE!</v>
      </c>
      <c r="K76" s="3" t="e">
        <f t="shared" si="36"/>
        <v>#VALUE!</v>
      </c>
      <c r="N76" s="27">
        <f t="shared" si="37"/>
        <v>0</v>
      </c>
      <c r="O76" s="17">
        <f>VLOOKUP(A76,Curves!$B$3:'Curves'!$D$15,3)/(VLOOKUP(A76,Curves!$B$3:'Curves'!$D$15,2)-(VLOOKUP(A76,Curves!$B$3:'Curves'!$D$15,1)-1))</f>
        <v>8.3333333333333332E-3</v>
      </c>
      <c r="P76" s="27">
        <f>MIN(N76,(O76*Inputs!$B$35)*$N$5)</f>
        <v>0</v>
      </c>
      <c r="Q76" s="3">
        <f ca="1">IF(ISERROR(Inputs!$B$32*OFFSET(P76,-Inputs!$B$32,0)),0,Inputs!$B$32*OFFSET(P76,-Inputs!$B$32,0))</f>
        <v>0</v>
      </c>
      <c r="R76" s="3">
        <f ca="1">IF(ISERROR((1-Inputs!$B$32)*OFFSET(P76,-Inputs!$B$33,0)),0,(1-Inputs!$B$32)*OFFSET(P76,-Inputs!$B$33,0))</f>
        <v>0</v>
      </c>
      <c r="S76" s="27">
        <f t="shared" si="23"/>
        <v>0</v>
      </c>
      <c r="T76" s="17" t="e">
        <f>S76/Inputs!$B$13</f>
        <v>#DIV/0!</v>
      </c>
      <c r="U76" s="17" t="e">
        <f t="shared" si="19"/>
        <v>#VALUE!</v>
      </c>
      <c r="V76" s="3">
        <f>IF(A76&lt;Inputs!$B$23-Inputs!$B$24,0,IF(A76&lt;Inputs!$B$22-Inputs!$B$24,S76*AB76/12,IF(ISERROR(-PMT(AB76/12,Inputs!$B$20+1-A76-Inputs!$B$24,S76)),0,-PMT(AB76/12,Inputs!$B$20+1-A76-Inputs!$B$24,S76)+IF(A76=Inputs!$B$21-Inputs!$B$24,AB76+PMT(AB76/12,Inputs!$B$20+1-A76-Inputs!$B$24,S76)+(S76*AB76/12),0))))</f>
        <v>0</v>
      </c>
      <c r="W76" s="3" t="e">
        <f t="shared" si="24"/>
        <v>#VALUE!</v>
      </c>
      <c r="X76" s="3" t="e">
        <f t="shared" si="25"/>
        <v>#VALUE!</v>
      </c>
      <c r="Y76" s="17">
        <f>VLOOKUP(A76,Curves!$B$20:'Curves'!$D$32,3)</f>
        <v>0.06</v>
      </c>
      <c r="Z76" s="27">
        <f t="shared" si="26"/>
        <v>0</v>
      </c>
      <c r="AA76" s="3">
        <f t="shared" si="27"/>
        <v>0</v>
      </c>
      <c r="AB76" s="3" t="str">
        <f t="shared" si="28"/>
        <v>Not Implemented Yet</v>
      </c>
      <c r="AC76" s="3" t="e">
        <f t="shared" si="29"/>
        <v>#VALUE!</v>
      </c>
      <c r="AD76" s="3" t="e">
        <f t="shared" ca="1" si="30"/>
        <v>#VALUE!</v>
      </c>
      <c r="AE76" s="17" t="e">
        <f ca="1">AD76/Inputs!$B$13</f>
        <v>#VALUE!</v>
      </c>
      <c r="AF76" s="27">
        <f t="shared" si="31"/>
        <v>0</v>
      </c>
      <c r="AH76" s="17">
        <f>AH75/(1+(Inputs!$B$19)*C75)</f>
        <v>1</v>
      </c>
      <c r="AI76" s="17" t="e">
        <f t="shared" ca="1" si="32"/>
        <v>#VALUE!</v>
      </c>
    </row>
    <row r="77" spans="1:35" ht="13">
      <c r="A77" s="3">
        <f t="shared" si="33"/>
        <v>73</v>
      </c>
      <c r="B77" s="28">
        <f t="shared" si="34"/>
        <v>2189</v>
      </c>
      <c r="C77" s="3">
        <f t="shared" si="35"/>
        <v>8.3333333333333329E-2</v>
      </c>
      <c r="F77" s="3" t="e">
        <f t="shared" si="20"/>
        <v>#VALUE!</v>
      </c>
      <c r="G77" s="3" t="str">
        <f>IF(Inputs!$B$15="Fixed",G76, "Not Implemented Yet")</f>
        <v>Not Implemented Yet</v>
      </c>
      <c r="H77" s="3" t="str">
        <f>IF(Inputs!$B$15="Fixed", IF(K76&gt;H76, -PMT(G77*C77, 360/Inputs!$D$6, Inputs!$B$13), 0), "NOT AVALABLE RN")</f>
        <v>NOT AVALABLE RN</v>
      </c>
      <c r="I77" s="3" t="e">
        <f t="shared" si="21"/>
        <v>#VALUE!</v>
      </c>
      <c r="J77" s="3" t="e">
        <f t="shared" si="22"/>
        <v>#VALUE!</v>
      </c>
      <c r="K77" s="3" t="e">
        <f t="shared" si="36"/>
        <v>#VALUE!</v>
      </c>
      <c r="N77" s="27">
        <f t="shared" si="37"/>
        <v>0</v>
      </c>
      <c r="O77" s="17">
        <f>VLOOKUP(A77,Curves!$B$3:'Curves'!$D$15,3)/(VLOOKUP(A77,Curves!$B$3:'Curves'!$D$15,2)-(VLOOKUP(A77,Curves!$B$3:'Curves'!$D$15,1)-1))</f>
        <v>6.2499999999999995E-3</v>
      </c>
      <c r="P77" s="27">
        <f>MIN(N77,(O77*Inputs!$B$35)*$N$5)</f>
        <v>0</v>
      </c>
      <c r="Q77" s="3">
        <f ca="1">IF(ISERROR(Inputs!$B$32*OFFSET(P77,-Inputs!$B$32,0)),0,Inputs!$B$32*OFFSET(P77,-Inputs!$B$32,0))</f>
        <v>0</v>
      </c>
      <c r="R77" s="3">
        <f ca="1">IF(ISERROR((1-Inputs!$B$32)*OFFSET(P77,-Inputs!$B$33,0)),0,(1-Inputs!$B$32)*OFFSET(P77,-Inputs!$B$33,0))</f>
        <v>0</v>
      </c>
      <c r="S77" s="27">
        <f t="shared" si="23"/>
        <v>0</v>
      </c>
      <c r="T77" s="17" t="e">
        <f>S77/Inputs!$B$13</f>
        <v>#DIV/0!</v>
      </c>
      <c r="U77" s="17" t="e">
        <f t="shared" si="19"/>
        <v>#VALUE!</v>
      </c>
      <c r="V77" s="3">
        <f>IF(A77&lt;Inputs!$B$23-Inputs!$B$24,0,IF(A77&lt;Inputs!$B$22-Inputs!$B$24,S77*AB77/12,IF(ISERROR(-PMT(AB77/12,Inputs!$B$20+1-A77-Inputs!$B$24,S77)),0,-PMT(AB77/12,Inputs!$B$20+1-A77-Inputs!$B$24,S77)+IF(A77=Inputs!$B$21-Inputs!$B$24,AB77+PMT(AB77/12,Inputs!$B$20+1-A77-Inputs!$B$24,S77)+(S77*AB77/12),0))))</f>
        <v>0</v>
      </c>
      <c r="W77" s="3" t="e">
        <f t="shared" si="24"/>
        <v>#VALUE!</v>
      </c>
      <c r="X77" s="3" t="e">
        <f t="shared" si="25"/>
        <v>#VALUE!</v>
      </c>
      <c r="Y77" s="17">
        <f>VLOOKUP(A77,Curves!$B$20:'Curves'!$D$32,3)</f>
        <v>0.06</v>
      </c>
      <c r="Z77" s="27">
        <f t="shared" si="26"/>
        <v>0</v>
      </c>
      <c r="AA77" s="3">
        <f t="shared" si="27"/>
        <v>0</v>
      </c>
      <c r="AB77" s="3" t="str">
        <f t="shared" si="28"/>
        <v>Not Implemented Yet</v>
      </c>
      <c r="AC77" s="3" t="e">
        <f t="shared" si="29"/>
        <v>#VALUE!</v>
      </c>
      <c r="AD77" s="3" t="e">
        <f t="shared" ca="1" si="30"/>
        <v>#VALUE!</v>
      </c>
      <c r="AE77" s="17" t="e">
        <f ca="1">AD77/Inputs!$B$13</f>
        <v>#VALUE!</v>
      </c>
      <c r="AF77" s="27">
        <f t="shared" si="31"/>
        <v>0</v>
      </c>
      <c r="AH77" s="17">
        <f>AH76/(1+(Inputs!$B$19)*C76)</f>
        <v>1</v>
      </c>
      <c r="AI77" s="17" t="e">
        <f t="shared" ca="1" si="32"/>
        <v>#VALUE!</v>
      </c>
    </row>
    <row r="78" spans="1:35" ht="13">
      <c r="A78" s="3">
        <f t="shared" si="33"/>
        <v>74</v>
      </c>
      <c r="B78" s="28">
        <f t="shared" si="34"/>
        <v>2220</v>
      </c>
      <c r="C78" s="3">
        <f t="shared" si="35"/>
        <v>8.3333333333333329E-2</v>
      </c>
      <c r="F78" s="3" t="e">
        <f t="shared" si="20"/>
        <v>#VALUE!</v>
      </c>
      <c r="G78" s="3" t="str">
        <f>IF(Inputs!$B$15="Fixed",G77, "Not Implemented Yet")</f>
        <v>Not Implemented Yet</v>
      </c>
      <c r="H78" s="3" t="str">
        <f>IF(Inputs!$B$15="Fixed", IF(K77&gt;H77, -PMT(G78*C78, 360/Inputs!$D$6, Inputs!$B$13), 0), "NOT AVALABLE RN")</f>
        <v>NOT AVALABLE RN</v>
      </c>
      <c r="I78" s="3" t="e">
        <f t="shared" si="21"/>
        <v>#VALUE!</v>
      </c>
      <c r="J78" s="3" t="e">
        <f t="shared" si="22"/>
        <v>#VALUE!</v>
      </c>
      <c r="K78" s="3" t="e">
        <f t="shared" si="36"/>
        <v>#VALUE!</v>
      </c>
      <c r="N78" s="27">
        <f t="shared" si="37"/>
        <v>0</v>
      </c>
      <c r="O78" s="17">
        <f>VLOOKUP(A78,Curves!$B$3:'Curves'!$D$15,3)/(VLOOKUP(A78,Curves!$B$3:'Curves'!$D$15,2)-(VLOOKUP(A78,Curves!$B$3:'Curves'!$D$15,1)-1))</f>
        <v>6.2499999999999995E-3</v>
      </c>
      <c r="P78" s="27">
        <f>MIN(N78,(O78*Inputs!$B$35)*$N$5)</f>
        <v>0</v>
      </c>
      <c r="Q78" s="3">
        <f ca="1">IF(ISERROR(Inputs!$B$32*OFFSET(P78,-Inputs!$B$32,0)),0,Inputs!$B$32*OFFSET(P78,-Inputs!$B$32,0))</f>
        <v>0</v>
      </c>
      <c r="R78" s="3">
        <f ca="1">IF(ISERROR((1-Inputs!$B$32)*OFFSET(P78,-Inputs!$B$33,0)),0,(1-Inputs!$B$32)*OFFSET(P78,-Inputs!$B$33,0))</f>
        <v>0</v>
      </c>
      <c r="S78" s="27">
        <f t="shared" si="23"/>
        <v>0</v>
      </c>
      <c r="T78" s="17" t="e">
        <f>S78/Inputs!$B$13</f>
        <v>#DIV/0!</v>
      </c>
      <c r="U78" s="17" t="e">
        <f t="shared" si="19"/>
        <v>#VALUE!</v>
      </c>
      <c r="V78" s="3">
        <f>IF(A78&lt;Inputs!$B$23-Inputs!$B$24,0,IF(A78&lt;Inputs!$B$22-Inputs!$B$24,S78*AB78/12,IF(ISERROR(-PMT(AB78/12,Inputs!$B$20+1-A78-Inputs!$B$24,S78)),0,-PMT(AB78/12,Inputs!$B$20+1-A78-Inputs!$B$24,S78)+IF(A78=Inputs!$B$21-Inputs!$B$24,AB78+PMT(AB78/12,Inputs!$B$20+1-A78-Inputs!$B$24,S78)+(S78*AB78/12),0))))</f>
        <v>0</v>
      </c>
      <c r="W78" s="3" t="e">
        <f t="shared" si="24"/>
        <v>#VALUE!</v>
      </c>
      <c r="X78" s="3" t="e">
        <f t="shared" si="25"/>
        <v>#VALUE!</v>
      </c>
      <c r="Y78" s="17">
        <f>VLOOKUP(A78,Curves!$B$20:'Curves'!$D$32,3)</f>
        <v>0.06</v>
      </c>
      <c r="Z78" s="27">
        <f t="shared" si="26"/>
        <v>0</v>
      </c>
      <c r="AA78" s="3">
        <f t="shared" si="27"/>
        <v>0</v>
      </c>
      <c r="AB78" s="3" t="str">
        <f t="shared" si="28"/>
        <v>Not Implemented Yet</v>
      </c>
      <c r="AC78" s="3" t="e">
        <f t="shared" si="29"/>
        <v>#VALUE!</v>
      </c>
      <c r="AD78" s="3" t="e">
        <f t="shared" ca="1" si="30"/>
        <v>#VALUE!</v>
      </c>
      <c r="AE78" s="17" t="e">
        <f ca="1">AD78/Inputs!$B$13</f>
        <v>#VALUE!</v>
      </c>
      <c r="AF78" s="27">
        <f t="shared" si="31"/>
        <v>0</v>
      </c>
      <c r="AH78" s="17">
        <f>AH77/(1+(Inputs!$B$19)*C77)</f>
        <v>1</v>
      </c>
      <c r="AI78" s="17" t="e">
        <f t="shared" ca="1" si="32"/>
        <v>#VALUE!</v>
      </c>
    </row>
    <row r="79" spans="1:35" ht="13">
      <c r="A79" s="3">
        <f t="shared" si="33"/>
        <v>75</v>
      </c>
      <c r="B79" s="28">
        <f t="shared" si="34"/>
        <v>2251</v>
      </c>
      <c r="C79" s="3">
        <f t="shared" si="35"/>
        <v>8.3333333333333329E-2</v>
      </c>
      <c r="F79" s="3" t="e">
        <f t="shared" si="20"/>
        <v>#VALUE!</v>
      </c>
      <c r="G79" s="3" t="str">
        <f>IF(Inputs!$B$15="Fixed",G78, "Not Implemented Yet")</f>
        <v>Not Implemented Yet</v>
      </c>
      <c r="H79" s="3" t="str">
        <f>IF(Inputs!$B$15="Fixed", IF(K78&gt;H78, -PMT(G79*C79, 360/Inputs!$D$6, Inputs!$B$13), 0), "NOT AVALABLE RN")</f>
        <v>NOT AVALABLE RN</v>
      </c>
      <c r="I79" s="3" t="e">
        <f t="shared" si="21"/>
        <v>#VALUE!</v>
      </c>
      <c r="J79" s="3" t="e">
        <f t="shared" si="22"/>
        <v>#VALUE!</v>
      </c>
      <c r="K79" s="3" t="e">
        <f t="shared" si="36"/>
        <v>#VALUE!</v>
      </c>
      <c r="N79" s="27">
        <f t="shared" si="37"/>
        <v>0</v>
      </c>
      <c r="O79" s="17">
        <f>VLOOKUP(A79,Curves!$B$3:'Curves'!$D$15,3)/(VLOOKUP(A79,Curves!$B$3:'Curves'!$D$15,2)-(VLOOKUP(A79,Curves!$B$3:'Curves'!$D$15,1)-1))</f>
        <v>6.2499999999999995E-3</v>
      </c>
      <c r="P79" s="27">
        <f>MIN(N79,(O79*Inputs!$B$35)*$N$5)</f>
        <v>0</v>
      </c>
      <c r="Q79" s="3">
        <f ca="1">IF(ISERROR(Inputs!$B$32*OFFSET(P79,-Inputs!$B$32,0)),0,Inputs!$B$32*OFFSET(P79,-Inputs!$B$32,0))</f>
        <v>0</v>
      </c>
      <c r="R79" s="3">
        <f ca="1">IF(ISERROR((1-Inputs!$B$32)*OFFSET(P79,-Inputs!$B$33,0)),0,(1-Inputs!$B$32)*OFFSET(P79,-Inputs!$B$33,0))</f>
        <v>0</v>
      </c>
      <c r="S79" s="27">
        <f t="shared" si="23"/>
        <v>0</v>
      </c>
      <c r="T79" s="17" t="e">
        <f>S79/Inputs!$B$13</f>
        <v>#DIV/0!</v>
      </c>
      <c r="U79" s="17" t="e">
        <f t="shared" si="19"/>
        <v>#VALUE!</v>
      </c>
      <c r="V79" s="3">
        <f>IF(A79&lt;Inputs!$B$23-Inputs!$B$24,0,IF(A79&lt;Inputs!$B$22-Inputs!$B$24,S79*AB79/12,IF(ISERROR(-PMT(AB79/12,Inputs!$B$20+1-A79-Inputs!$B$24,S79)),0,-PMT(AB79/12,Inputs!$B$20+1-A79-Inputs!$B$24,S79)+IF(A79=Inputs!$B$21-Inputs!$B$24,AB79+PMT(AB79/12,Inputs!$B$20+1-A79-Inputs!$B$24,S79)+(S79*AB79/12),0))))</f>
        <v>0</v>
      </c>
      <c r="W79" s="3" t="e">
        <f t="shared" si="24"/>
        <v>#VALUE!</v>
      </c>
      <c r="X79" s="3" t="e">
        <f t="shared" si="25"/>
        <v>#VALUE!</v>
      </c>
      <c r="Y79" s="17">
        <f>VLOOKUP(A79,Curves!$B$20:'Curves'!$D$32,3)</f>
        <v>0.06</v>
      </c>
      <c r="Z79" s="27">
        <f t="shared" si="26"/>
        <v>0</v>
      </c>
      <c r="AA79" s="3">
        <f t="shared" si="27"/>
        <v>0</v>
      </c>
      <c r="AB79" s="3" t="str">
        <f t="shared" si="28"/>
        <v>Not Implemented Yet</v>
      </c>
      <c r="AC79" s="3" t="e">
        <f t="shared" si="29"/>
        <v>#VALUE!</v>
      </c>
      <c r="AD79" s="3" t="e">
        <f t="shared" ca="1" si="30"/>
        <v>#VALUE!</v>
      </c>
      <c r="AE79" s="17" t="e">
        <f ca="1">AD79/Inputs!$B$13</f>
        <v>#VALUE!</v>
      </c>
      <c r="AF79" s="27">
        <f t="shared" si="31"/>
        <v>0</v>
      </c>
      <c r="AH79" s="17">
        <f>AH78/(1+(Inputs!$B$19)*C78)</f>
        <v>1</v>
      </c>
      <c r="AI79" s="17" t="e">
        <f t="shared" ca="1" si="32"/>
        <v>#VALUE!</v>
      </c>
    </row>
    <row r="80" spans="1:35" ht="13">
      <c r="A80" s="3">
        <f t="shared" si="33"/>
        <v>76</v>
      </c>
      <c r="B80" s="28">
        <f t="shared" si="34"/>
        <v>2279</v>
      </c>
      <c r="C80" s="3">
        <f t="shared" si="35"/>
        <v>8.3333333333333329E-2</v>
      </c>
      <c r="F80" s="3" t="e">
        <f t="shared" si="20"/>
        <v>#VALUE!</v>
      </c>
      <c r="G80" s="3" t="str">
        <f>IF(Inputs!$B$15="Fixed",G79, "Not Implemented Yet")</f>
        <v>Not Implemented Yet</v>
      </c>
      <c r="H80" s="3" t="str">
        <f>IF(Inputs!$B$15="Fixed", IF(K79&gt;H79, -PMT(G80*C80, 360/Inputs!$D$6, Inputs!$B$13), 0), "NOT AVALABLE RN")</f>
        <v>NOT AVALABLE RN</v>
      </c>
      <c r="I80" s="3" t="e">
        <f t="shared" si="21"/>
        <v>#VALUE!</v>
      </c>
      <c r="J80" s="3" t="e">
        <f t="shared" si="22"/>
        <v>#VALUE!</v>
      </c>
      <c r="K80" s="3" t="e">
        <f t="shared" si="36"/>
        <v>#VALUE!</v>
      </c>
      <c r="N80" s="27">
        <f t="shared" si="37"/>
        <v>0</v>
      </c>
      <c r="O80" s="17">
        <f>VLOOKUP(A80,Curves!$B$3:'Curves'!$D$15,3)/(VLOOKUP(A80,Curves!$B$3:'Curves'!$D$15,2)-(VLOOKUP(A80,Curves!$B$3:'Curves'!$D$15,1)-1))</f>
        <v>6.2499999999999995E-3</v>
      </c>
      <c r="P80" s="27">
        <f>MIN(N80,(O80*Inputs!$B$35)*$N$5)</f>
        <v>0</v>
      </c>
      <c r="Q80" s="3">
        <f ca="1">IF(ISERROR(Inputs!$B$32*OFFSET(P80,-Inputs!$B$32,0)),0,Inputs!$B$32*OFFSET(P80,-Inputs!$B$32,0))</f>
        <v>0</v>
      </c>
      <c r="R80" s="3">
        <f ca="1">IF(ISERROR((1-Inputs!$B$32)*OFFSET(P80,-Inputs!$B$33,0)),0,(1-Inputs!$B$32)*OFFSET(P80,-Inputs!$B$33,0))</f>
        <v>0</v>
      </c>
      <c r="S80" s="27">
        <f t="shared" si="23"/>
        <v>0</v>
      </c>
      <c r="T80" s="17" t="e">
        <f>S80/Inputs!$B$13</f>
        <v>#DIV/0!</v>
      </c>
      <c r="U80" s="17" t="e">
        <f t="shared" si="19"/>
        <v>#VALUE!</v>
      </c>
      <c r="V80" s="3">
        <f>IF(A80&lt;Inputs!$B$23-Inputs!$B$24,0,IF(A80&lt;Inputs!$B$22-Inputs!$B$24,S80*AB80/12,IF(ISERROR(-PMT(AB80/12,Inputs!$B$20+1-A80-Inputs!$B$24,S80)),0,-PMT(AB80/12,Inputs!$B$20+1-A80-Inputs!$B$24,S80)+IF(A80=Inputs!$B$21-Inputs!$B$24,AB80+PMT(AB80/12,Inputs!$B$20+1-A80-Inputs!$B$24,S80)+(S80*AB80/12),0))))</f>
        <v>0</v>
      </c>
      <c r="W80" s="3" t="e">
        <f t="shared" si="24"/>
        <v>#VALUE!</v>
      </c>
      <c r="X80" s="3" t="e">
        <f t="shared" si="25"/>
        <v>#VALUE!</v>
      </c>
      <c r="Y80" s="17">
        <f>VLOOKUP(A80,Curves!$B$20:'Curves'!$D$32,3)</f>
        <v>0.06</v>
      </c>
      <c r="Z80" s="27">
        <f t="shared" si="26"/>
        <v>0</v>
      </c>
      <c r="AA80" s="3">
        <f t="shared" si="27"/>
        <v>0</v>
      </c>
      <c r="AB80" s="3" t="str">
        <f t="shared" si="28"/>
        <v>Not Implemented Yet</v>
      </c>
      <c r="AC80" s="3" t="e">
        <f t="shared" si="29"/>
        <v>#VALUE!</v>
      </c>
      <c r="AD80" s="3" t="e">
        <f t="shared" ca="1" si="30"/>
        <v>#VALUE!</v>
      </c>
      <c r="AE80" s="17" t="e">
        <f ca="1">AD80/Inputs!$B$13</f>
        <v>#VALUE!</v>
      </c>
      <c r="AF80" s="27">
        <f t="shared" si="31"/>
        <v>0</v>
      </c>
      <c r="AH80" s="17">
        <f>AH79/(1+(Inputs!$B$19)*C79)</f>
        <v>1</v>
      </c>
      <c r="AI80" s="17" t="e">
        <f t="shared" ca="1" si="32"/>
        <v>#VALUE!</v>
      </c>
    </row>
    <row r="81" spans="1:35" ht="13">
      <c r="A81" s="3">
        <f t="shared" si="33"/>
        <v>77</v>
      </c>
      <c r="B81" s="28">
        <f t="shared" si="34"/>
        <v>2310</v>
      </c>
      <c r="C81" s="3">
        <f t="shared" si="35"/>
        <v>8.3333333333333329E-2</v>
      </c>
      <c r="F81" s="3" t="e">
        <f t="shared" si="20"/>
        <v>#VALUE!</v>
      </c>
      <c r="G81" s="3" t="str">
        <f>IF(Inputs!$B$15="Fixed",G80, "Not Implemented Yet")</f>
        <v>Not Implemented Yet</v>
      </c>
      <c r="H81" s="3" t="str">
        <f>IF(Inputs!$B$15="Fixed", IF(K80&gt;H80, -PMT(G81*C81, 360/Inputs!$D$6, Inputs!$B$13), 0), "NOT AVALABLE RN")</f>
        <v>NOT AVALABLE RN</v>
      </c>
      <c r="I81" s="3" t="e">
        <f t="shared" si="21"/>
        <v>#VALUE!</v>
      </c>
      <c r="J81" s="3" t="e">
        <f t="shared" si="22"/>
        <v>#VALUE!</v>
      </c>
      <c r="K81" s="3" t="e">
        <f t="shared" si="36"/>
        <v>#VALUE!</v>
      </c>
      <c r="N81" s="27">
        <f t="shared" si="37"/>
        <v>0</v>
      </c>
      <c r="O81" s="17">
        <f>VLOOKUP(A81,Curves!$B$3:'Curves'!$D$15,3)/(VLOOKUP(A81,Curves!$B$3:'Curves'!$D$15,2)-(VLOOKUP(A81,Curves!$B$3:'Curves'!$D$15,1)-1))</f>
        <v>6.2499999999999995E-3</v>
      </c>
      <c r="P81" s="27">
        <f>MIN(N81,(O81*Inputs!$B$35)*$N$5)</f>
        <v>0</v>
      </c>
      <c r="Q81" s="3">
        <f ca="1">IF(ISERROR(Inputs!$B$32*OFFSET(P81,-Inputs!$B$32,0)),0,Inputs!$B$32*OFFSET(P81,-Inputs!$B$32,0))</f>
        <v>0</v>
      </c>
      <c r="R81" s="3">
        <f ca="1">IF(ISERROR((1-Inputs!$B$32)*OFFSET(P81,-Inputs!$B$33,0)),0,(1-Inputs!$B$32)*OFFSET(P81,-Inputs!$B$33,0))</f>
        <v>0</v>
      </c>
      <c r="S81" s="27">
        <f t="shared" si="23"/>
        <v>0</v>
      </c>
      <c r="T81" s="17" t="e">
        <f>S81/Inputs!$B$13</f>
        <v>#DIV/0!</v>
      </c>
      <c r="U81" s="17" t="e">
        <f t="shared" si="19"/>
        <v>#VALUE!</v>
      </c>
      <c r="V81" s="3">
        <f>IF(A81&lt;Inputs!$B$23-Inputs!$B$24,0,IF(A81&lt;Inputs!$B$22-Inputs!$B$24,S81*AB81/12,IF(ISERROR(-PMT(AB81/12,Inputs!$B$20+1-A81-Inputs!$B$24,S81)),0,-PMT(AB81/12,Inputs!$B$20+1-A81-Inputs!$B$24,S81)+IF(A81=Inputs!$B$21-Inputs!$B$24,AB81+PMT(AB81/12,Inputs!$B$20+1-A81-Inputs!$B$24,S81)+(S81*AB81/12),0))))</f>
        <v>0</v>
      </c>
      <c r="W81" s="3" t="e">
        <f t="shared" si="24"/>
        <v>#VALUE!</v>
      </c>
      <c r="X81" s="3" t="e">
        <f t="shared" si="25"/>
        <v>#VALUE!</v>
      </c>
      <c r="Y81" s="17">
        <f>VLOOKUP(A81,Curves!$B$20:'Curves'!$D$32,3)</f>
        <v>0.06</v>
      </c>
      <c r="Z81" s="27">
        <f t="shared" si="26"/>
        <v>0</v>
      </c>
      <c r="AA81" s="3">
        <f t="shared" si="27"/>
        <v>0</v>
      </c>
      <c r="AB81" s="3" t="str">
        <f t="shared" si="28"/>
        <v>Not Implemented Yet</v>
      </c>
      <c r="AC81" s="3" t="e">
        <f t="shared" si="29"/>
        <v>#VALUE!</v>
      </c>
      <c r="AD81" s="3" t="e">
        <f t="shared" ca="1" si="30"/>
        <v>#VALUE!</v>
      </c>
      <c r="AE81" s="17" t="e">
        <f ca="1">AD81/Inputs!$B$13</f>
        <v>#VALUE!</v>
      </c>
      <c r="AF81" s="27">
        <f t="shared" si="31"/>
        <v>0</v>
      </c>
      <c r="AH81" s="17">
        <f>AH80/(1+(Inputs!$B$19)*C80)</f>
        <v>1</v>
      </c>
      <c r="AI81" s="17" t="e">
        <f t="shared" ca="1" si="32"/>
        <v>#VALUE!</v>
      </c>
    </row>
    <row r="82" spans="1:35" ht="13">
      <c r="A82" s="3">
        <f t="shared" si="33"/>
        <v>78</v>
      </c>
      <c r="B82" s="28">
        <f t="shared" si="34"/>
        <v>2340</v>
      </c>
      <c r="C82" s="3">
        <f t="shared" si="35"/>
        <v>8.3333333333333329E-2</v>
      </c>
      <c r="F82" s="3" t="e">
        <f t="shared" si="20"/>
        <v>#VALUE!</v>
      </c>
      <c r="G82" s="3" t="str">
        <f>IF(Inputs!$B$15="Fixed",G81, "Not Implemented Yet")</f>
        <v>Not Implemented Yet</v>
      </c>
      <c r="H82" s="3" t="str">
        <f>IF(Inputs!$B$15="Fixed", IF(K81&gt;H81, -PMT(G82*C82, 360/Inputs!$D$6, Inputs!$B$13), 0), "NOT AVALABLE RN")</f>
        <v>NOT AVALABLE RN</v>
      </c>
      <c r="I82" s="3" t="e">
        <f t="shared" si="21"/>
        <v>#VALUE!</v>
      </c>
      <c r="J82" s="3" t="e">
        <f t="shared" si="22"/>
        <v>#VALUE!</v>
      </c>
      <c r="K82" s="3" t="e">
        <f t="shared" si="36"/>
        <v>#VALUE!</v>
      </c>
      <c r="N82" s="27">
        <f t="shared" si="37"/>
        <v>0</v>
      </c>
      <c r="O82" s="17">
        <f>VLOOKUP(A82,Curves!$B$3:'Curves'!$D$15,3)/(VLOOKUP(A82,Curves!$B$3:'Curves'!$D$15,2)-(VLOOKUP(A82,Curves!$B$3:'Curves'!$D$15,1)-1))</f>
        <v>6.2499999999999995E-3</v>
      </c>
      <c r="P82" s="27">
        <f>MIN(N82,(O82*Inputs!$B$35)*$N$5)</f>
        <v>0</v>
      </c>
      <c r="Q82" s="3">
        <f ca="1">IF(ISERROR(Inputs!$B$32*OFFSET(P82,-Inputs!$B$32,0)),0,Inputs!$B$32*OFFSET(P82,-Inputs!$B$32,0))</f>
        <v>0</v>
      </c>
      <c r="R82" s="3">
        <f ca="1">IF(ISERROR((1-Inputs!$B$32)*OFFSET(P82,-Inputs!$B$33,0)),0,(1-Inputs!$B$32)*OFFSET(P82,-Inputs!$B$33,0))</f>
        <v>0</v>
      </c>
      <c r="S82" s="27">
        <f t="shared" si="23"/>
        <v>0</v>
      </c>
      <c r="T82" s="17" t="e">
        <f>S82/Inputs!$B$13</f>
        <v>#DIV/0!</v>
      </c>
      <c r="U82" s="17" t="e">
        <f t="shared" si="19"/>
        <v>#VALUE!</v>
      </c>
      <c r="V82" s="3">
        <f>IF(A82&lt;Inputs!$B$23-Inputs!$B$24,0,IF(A82&lt;Inputs!$B$22-Inputs!$B$24,S82*AB82/12,IF(ISERROR(-PMT(AB82/12,Inputs!$B$20+1-A82-Inputs!$B$24,S82)),0,-PMT(AB82/12,Inputs!$B$20+1-A82-Inputs!$B$24,S82)+IF(A82=Inputs!$B$21-Inputs!$B$24,AB82+PMT(AB82/12,Inputs!$B$20+1-A82-Inputs!$B$24,S82)+(S82*AB82/12),0))))</f>
        <v>0</v>
      </c>
      <c r="W82" s="3" t="e">
        <f t="shared" si="24"/>
        <v>#VALUE!</v>
      </c>
      <c r="X82" s="3" t="e">
        <f t="shared" si="25"/>
        <v>#VALUE!</v>
      </c>
      <c r="Y82" s="17">
        <f>VLOOKUP(A82,Curves!$B$20:'Curves'!$D$32,3)</f>
        <v>0.06</v>
      </c>
      <c r="Z82" s="27">
        <f t="shared" si="26"/>
        <v>0</v>
      </c>
      <c r="AA82" s="3">
        <f t="shared" si="27"/>
        <v>0</v>
      </c>
      <c r="AB82" s="3" t="str">
        <f t="shared" si="28"/>
        <v>Not Implemented Yet</v>
      </c>
      <c r="AC82" s="3" t="e">
        <f t="shared" si="29"/>
        <v>#VALUE!</v>
      </c>
      <c r="AD82" s="3" t="e">
        <f t="shared" ca="1" si="30"/>
        <v>#VALUE!</v>
      </c>
      <c r="AE82" s="17" t="e">
        <f ca="1">AD82/Inputs!$B$13</f>
        <v>#VALUE!</v>
      </c>
      <c r="AF82" s="27">
        <f t="shared" si="31"/>
        <v>0</v>
      </c>
      <c r="AH82" s="17">
        <f>AH81/(1+(Inputs!$B$19)*C81)</f>
        <v>1</v>
      </c>
      <c r="AI82" s="17" t="e">
        <f t="shared" ca="1" si="32"/>
        <v>#VALUE!</v>
      </c>
    </row>
    <row r="83" spans="1:35" ht="13">
      <c r="A83" s="3">
        <f t="shared" si="33"/>
        <v>79</v>
      </c>
      <c r="B83" s="28">
        <f t="shared" si="34"/>
        <v>2371</v>
      </c>
      <c r="C83" s="3">
        <f t="shared" si="35"/>
        <v>8.3333333333333329E-2</v>
      </c>
      <c r="F83" s="3" t="e">
        <f t="shared" si="20"/>
        <v>#VALUE!</v>
      </c>
      <c r="G83" s="3" t="str">
        <f>IF(Inputs!$B$15="Fixed",G82, "Not Implemented Yet")</f>
        <v>Not Implemented Yet</v>
      </c>
      <c r="H83" s="3" t="str">
        <f>IF(Inputs!$B$15="Fixed", IF(K82&gt;H82, -PMT(G83*C83, 360/Inputs!$D$6, Inputs!$B$13), 0), "NOT AVALABLE RN")</f>
        <v>NOT AVALABLE RN</v>
      </c>
      <c r="I83" s="3" t="e">
        <f t="shared" si="21"/>
        <v>#VALUE!</v>
      </c>
      <c r="J83" s="3" t="e">
        <f t="shared" si="22"/>
        <v>#VALUE!</v>
      </c>
      <c r="K83" s="3" t="e">
        <f t="shared" si="36"/>
        <v>#VALUE!</v>
      </c>
      <c r="N83" s="27">
        <f t="shared" si="37"/>
        <v>0</v>
      </c>
      <c r="O83" s="17">
        <f>VLOOKUP(A83,Curves!$B$3:'Curves'!$D$15,3)/(VLOOKUP(A83,Curves!$B$3:'Curves'!$D$15,2)-(VLOOKUP(A83,Curves!$B$3:'Curves'!$D$15,1)-1))</f>
        <v>6.2499999999999995E-3</v>
      </c>
      <c r="P83" s="27">
        <f>MIN(N83,(O83*Inputs!$B$35)*$N$5)</f>
        <v>0</v>
      </c>
      <c r="Q83" s="3">
        <f ca="1">IF(ISERROR(Inputs!$B$32*OFFSET(P83,-Inputs!$B$32,0)),0,Inputs!$B$32*OFFSET(P83,-Inputs!$B$32,0))</f>
        <v>0</v>
      </c>
      <c r="R83" s="3">
        <f ca="1">IF(ISERROR((1-Inputs!$B$32)*OFFSET(P83,-Inputs!$B$33,0)),0,(1-Inputs!$B$32)*OFFSET(P83,-Inputs!$B$33,0))</f>
        <v>0</v>
      </c>
      <c r="S83" s="27">
        <f t="shared" si="23"/>
        <v>0</v>
      </c>
      <c r="T83" s="17" t="e">
        <f>S83/Inputs!$B$13</f>
        <v>#DIV/0!</v>
      </c>
      <c r="U83" s="17" t="e">
        <f t="shared" si="19"/>
        <v>#VALUE!</v>
      </c>
      <c r="V83" s="3">
        <f>IF(A83&lt;Inputs!$B$23-Inputs!$B$24,0,IF(A83&lt;Inputs!$B$22-Inputs!$B$24,S83*AB83/12,IF(ISERROR(-PMT(AB83/12,Inputs!$B$20+1-A83-Inputs!$B$24,S83)),0,-PMT(AB83/12,Inputs!$B$20+1-A83-Inputs!$B$24,S83)+IF(A83=Inputs!$B$21-Inputs!$B$24,AB83+PMT(AB83/12,Inputs!$B$20+1-A83-Inputs!$B$24,S83)+(S83*AB83/12),0))))</f>
        <v>0</v>
      </c>
      <c r="W83" s="3" t="e">
        <f t="shared" si="24"/>
        <v>#VALUE!</v>
      </c>
      <c r="X83" s="3" t="e">
        <f t="shared" si="25"/>
        <v>#VALUE!</v>
      </c>
      <c r="Y83" s="17">
        <f>VLOOKUP(A83,Curves!$B$20:'Curves'!$D$32,3)</f>
        <v>0.06</v>
      </c>
      <c r="Z83" s="27">
        <f t="shared" si="26"/>
        <v>0</v>
      </c>
      <c r="AA83" s="3">
        <f t="shared" si="27"/>
        <v>0</v>
      </c>
      <c r="AB83" s="3" t="str">
        <f t="shared" si="28"/>
        <v>Not Implemented Yet</v>
      </c>
      <c r="AC83" s="3" t="e">
        <f t="shared" si="29"/>
        <v>#VALUE!</v>
      </c>
      <c r="AD83" s="3" t="e">
        <f t="shared" ca="1" si="30"/>
        <v>#VALUE!</v>
      </c>
      <c r="AE83" s="17" t="e">
        <f ca="1">AD83/Inputs!$B$13</f>
        <v>#VALUE!</v>
      </c>
      <c r="AF83" s="27">
        <f t="shared" si="31"/>
        <v>0</v>
      </c>
      <c r="AH83" s="17">
        <f>AH82/(1+(Inputs!$B$19)*C82)</f>
        <v>1</v>
      </c>
      <c r="AI83" s="17" t="e">
        <f t="shared" ca="1" si="32"/>
        <v>#VALUE!</v>
      </c>
    </row>
    <row r="84" spans="1:35" ht="13">
      <c r="A84" s="3">
        <f t="shared" si="33"/>
        <v>80</v>
      </c>
      <c r="B84" s="28">
        <f t="shared" si="34"/>
        <v>2401</v>
      </c>
      <c r="C84" s="3">
        <f t="shared" si="35"/>
        <v>8.3333333333333329E-2</v>
      </c>
      <c r="F84" s="3" t="e">
        <f t="shared" si="20"/>
        <v>#VALUE!</v>
      </c>
      <c r="G84" s="3" t="str">
        <f>IF(Inputs!$B$15="Fixed",G83, "Not Implemented Yet")</f>
        <v>Not Implemented Yet</v>
      </c>
      <c r="H84" s="3" t="str">
        <f>IF(Inputs!$B$15="Fixed", IF(K83&gt;H83, -PMT(G84*C84, 360/Inputs!$D$6, Inputs!$B$13), 0), "NOT AVALABLE RN")</f>
        <v>NOT AVALABLE RN</v>
      </c>
      <c r="I84" s="3" t="e">
        <f t="shared" si="21"/>
        <v>#VALUE!</v>
      </c>
      <c r="J84" s="3" t="e">
        <f t="shared" si="22"/>
        <v>#VALUE!</v>
      </c>
      <c r="K84" s="3" t="e">
        <f t="shared" si="36"/>
        <v>#VALUE!</v>
      </c>
      <c r="N84" s="27">
        <f t="shared" si="37"/>
        <v>0</v>
      </c>
      <c r="O84" s="17">
        <f>VLOOKUP(A84,Curves!$B$3:'Curves'!$D$15,3)/(VLOOKUP(A84,Curves!$B$3:'Curves'!$D$15,2)-(VLOOKUP(A84,Curves!$B$3:'Curves'!$D$15,1)-1))</f>
        <v>6.2499999999999995E-3</v>
      </c>
      <c r="P84" s="27">
        <f>MIN(N84,(O84*Inputs!$B$35)*$N$5)</f>
        <v>0</v>
      </c>
      <c r="Q84" s="3">
        <f ca="1">IF(ISERROR(Inputs!$B$32*OFFSET(P84,-Inputs!$B$32,0)),0,Inputs!$B$32*OFFSET(P84,-Inputs!$B$32,0))</f>
        <v>0</v>
      </c>
      <c r="R84" s="3">
        <f ca="1">IF(ISERROR((1-Inputs!$B$32)*OFFSET(P84,-Inputs!$B$33,0)),0,(1-Inputs!$B$32)*OFFSET(P84,-Inputs!$B$33,0))</f>
        <v>0</v>
      </c>
      <c r="S84" s="27">
        <f t="shared" si="23"/>
        <v>0</v>
      </c>
      <c r="T84" s="17" t="e">
        <f>S84/Inputs!$B$13</f>
        <v>#DIV/0!</v>
      </c>
      <c r="U84" s="17" t="e">
        <f t="shared" si="19"/>
        <v>#VALUE!</v>
      </c>
      <c r="V84" s="3">
        <f>IF(A84&lt;Inputs!$B$23-Inputs!$B$24,0,IF(A84&lt;Inputs!$B$22-Inputs!$B$24,S84*AB84/12,IF(ISERROR(-PMT(AB84/12,Inputs!$B$20+1-A84-Inputs!$B$24,S84)),0,-PMT(AB84/12,Inputs!$B$20+1-A84-Inputs!$B$24,S84)+IF(A84=Inputs!$B$21-Inputs!$B$24,AB84+PMT(AB84/12,Inputs!$B$20+1-A84-Inputs!$B$24,S84)+(S84*AB84/12),0))))</f>
        <v>0</v>
      </c>
      <c r="W84" s="3" t="e">
        <f t="shared" si="24"/>
        <v>#VALUE!</v>
      </c>
      <c r="X84" s="3" t="e">
        <f t="shared" si="25"/>
        <v>#VALUE!</v>
      </c>
      <c r="Y84" s="17">
        <f>VLOOKUP(A84,Curves!$B$20:'Curves'!$D$32,3)</f>
        <v>0.06</v>
      </c>
      <c r="Z84" s="27">
        <f t="shared" si="26"/>
        <v>0</v>
      </c>
      <c r="AA84" s="3">
        <f t="shared" si="27"/>
        <v>0</v>
      </c>
      <c r="AB84" s="3" t="str">
        <f t="shared" si="28"/>
        <v>Not Implemented Yet</v>
      </c>
      <c r="AC84" s="3" t="e">
        <f t="shared" si="29"/>
        <v>#VALUE!</v>
      </c>
      <c r="AD84" s="3" t="e">
        <f t="shared" ca="1" si="30"/>
        <v>#VALUE!</v>
      </c>
      <c r="AE84" s="17" t="e">
        <f ca="1">AD84/Inputs!$B$13</f>
        <v>#VALUE!</v>
      </c>
      <c r="AF84" s="27">
        <f t="shared" si="31"/>
        <v>0</v>
      </c>
      <c r="AH84" s="17">
        <f>AH83/(1+(Inputs!$B$19)*C83)</f>
        <v>1</v>
      </c>
      <c r="AI84" s="17" t="e">
        <f t="shared" ca="1" si="32"/>
        <v>#VALUE!</v>
      </c>
    </row>
    <row r="85" spans="1:35" ht="13">
      <c r="A85" s="3">
        <f t="shared" si="33"/>
        <v>81</v>
      </c>
      <c r="B85" s="28">
        <f t="shared" si="34"/>
        <v>2432</v>
      </c>
      <c r="C85" s="3">
        <f t="shared" si="35"/>
        <v>8.3333333333333329E-2</v>
      </c>
      <c r="F85" s="3" t="e">
        <f t="shared" si="20"/>
        <v>#VALUE!</v>
      </c>
      <c r="G85" s="3" t="str">
        <f>IF(Inputs!$B$15="Fixed",G84, "Not Implemented Yet")</f>
        <v>Not Implemented Yet</v>
      </c>
      <c r="H85" s="3" t="str">
        <f>IF(Inputs!$B$15="Fixed", IF(K84&gt;H84, -PMT(G85*C85, 360/Inputs!$D$6, Inputs!$B$13), 0), "NOT AVALABLE RN")</f>
        <v>NOT AVALABLE RN</v>
      </c>
      <c r="I85" s="3" t="e">
        <f t="shared" si="21"/>
        <v>#VALUE!</v>
      </c>
      <c r="J85" s="3" t="e">
        <f t="shared" si="22"/>
        <v>#VALUE!</v>
      </c>
      <c r="K85" s="3" t="e">
        <f t="shared" si="36"/>
        <v>#VALUE!</v>
      </c>
      <c r="N85" s="27">
        <f t="shared" si="37"/>
        <v>0</v>
      </c>
      <c r="O85" s="17">
        <f>VLOOKUP(A85,Curves!$B$3:'Curves'!$D$15,3)/(VLOOKUP(A85,Curves!$B$3:'Curves'!$D$15,2)-(VLOOKUP(A85,Curves!$B$3:'Curves'!$D$15,1)-1))</f>
        <v>6.2499999999999995E-3</v>
      </c>
      <c r="P85" s="27">
        <f>MIN(N85,(O85*Inputs!$B$35)*$N$5)</f>
        <v>0</v>
      </c>
      <c r="Q85" s="3">
        <f ca="1">IF(ISERROR(Inputs!$B$32*OFFSET(P85,-Inputs!$B$32,0)),0,Inputs!$B$32*OFFSET(P85,-Inputs!$B$32,0))</f>
        <v>0</v>
      </c>
      <c r="R85" s="3">
        <f ca="1">IF(ISERROR((1-Inputs!$B$32)*OFFSET(P85,-Inputs!$B$33,0)),0,(1-Inputs!$B$32)*OFFSET(P85,-Inputs!$B$33,0))</f>
        <v>0</v>
      </c>
      <c r="S85" s="27">
        <f t="shared" si="23"/>
        <v>0</v>
      </c>
      <c r="T85" s="17" t="e">
        <f>S85/Inputs!$B$13</f>
        <v>#DIV/0!</v>
      </c>
      <c r="U85" s="17" t="e">
        <f t="shared" si="19"/>
        <v>#VALUE!</v>
      </c>
      <c r="V85" s="3">
        <f>IF(A85&lt;Inputs!$B$23-Inputs!$B$24,0,IF(A85&lt;Inputs!$B$22-Inputs!$B$24,S85*AB85/12,IF(ISERROR(-PMT(AB85/12,Inputs!$B$20+1-A85-Inputs!$B$24,S85)),0,-PMT(AB85/12,Inputs!$B$20+1-A85-Inputs!$B$24,S85)+IF(A85=Inputs!$B$21-Inputs!$B$24,AB85+PMT(AB85/12,Inputs!$B$20+1-A85-Inputs!$B$24,S85)+(S85*AB85/12),0))))</f>
        <v>0</v>
      </c>
      <c r="W85" s="3" t="e">
        <f t="shared" si="24"/>
        <v>#VALUE!</v>
      </c>
      <c r="X85" s="3" t="e">
        <f t="shared" si="25"/>
        <v>#VALUE!</v>
      </c>
      <c r="Y85" s="17">
        <f>VLOOKUP(A85,Curves!$B$20:'Curves'!$D$32,3)</f>
        <v>0.06</v>
      </c>
      <c r="Z85" s="27">
        <f t="shared" si="26"/>
        <v>0</v>
      </c>
      <c r="AA85" s="3">
        <f t="shared" si="27"/>
        <v>0</v>
      </c>
      <c r="AB85" s="3" t="str">
        <f t="shared" si="28"/>
        <v>Not Implemented Yet</v>
      </c>
      <c r="AC85" s="3" t="e">
        <f t="shared" si="29"/>
        <v>#VALUE!</v>
      </c>
      <c r="AD85" s="3" t="e">
        <f t="shared" ca="1" si="30"/>
        <v>#VALUE!</v>
      </c>
      <c r="AE85" s="17" t="e">
        <f ca="1">AD85/Inputs!$B$13</f>
        <v>#VALUE!</v>
      </c>
      <c r="AF85" s="27">
        <f t="shared" si="31"/>
        <v>0</v>
      </c>
      <c r="AH85" s="17">
        <f>AH84/(1+(Inputs!$B$19)*C84)</f>
        <v>1</v>
      </c>
      <c r="AI85" s="17" t="e">
        <f t="shared" ca="1" si="32"/>
        <v>#VALUE!</v>
      </c>
    </row>
    <row r="86" spans="1:35" ht="13">
      <c r="A86" s="3">
        <f t="shared" si="33"/>
        <v>82</v>
      </c>
      <c r="B86" s="28">
        <f t="shared" si="34"/>
        <v>2463</v>
      </c>
      <c r="C86" s="3">
        <f t="shared" si="35"/>
        <v>8.3333333333333329E-2</v>
      </c>
      <c r="F86" s="3" t="e">
        <f t="shared" si="20"/>
        <v>#VALUE!</v>
      </c>
      <c r="G86" s="3" t="str">
        <f>IF(Inputs!$B$15="Fixed",G85, "Not Implemented Yet")</f>
        <v>Not Implemented Yet</v>
      </c>
      <c r="H86" s="3" t="str">
        <f>IF(Inputs!$B$15="Fixed", IF(K85&gt;H85, -PMT(G86*C86, 360/Inputs!$D$6, Inputs!$B$13), 0), "NOT AVALABLE RN")</f>
        <v>NOT AVALABLE RN</v>
      </c>
      <c r="I86" s="3" t="e">
        <f t="shared" si="21"/>
        <v>#VALUE!</v>
      </c>
      <c r="J86" s="3" t="e">
        <f t="shared" si="22"/>
        <v>#VALUE!</v>
      </c>
      <c r="K86" s="3" t="e">
        <f t="shared" si="36"/>
        <v>#VALUE!</v>
      </c>
      <c r="N86" s="27">
        <f t="shared" si="37"/>
        <v>0</v>
      </c>
      <c r="O86" s="17">
        <f>VLOOKUP(A86,Curves!$B$3:'Curves'!$D$15,3)/(VLOOKUP(A86,Curves!$B$3:'Curves'!$D$15,2)-(VLOOKUP(A86,Curves!$B$3:'Curves'!$D$15,1)-1))</f>
        <v>6.2499999999999995E-3</v>
      </c>
      <c r="P86" s="27">
        <f>MIN(N86,(O86*Inputs!$B$35)*$N$5)</f>
        <v>0</v>
      </c>
      <c r="Q86" s="3">
        <f ca="1">IF(ISERROR(Inputs!$B$32*OFFSET(P86,-Inputs!$B$32,0)),0,Inputs!$B$32*OFFSET(P86,-Inputs!$B$32,0))</f>
        <v>0</v>
      </c>
      <c r="R86" s="3">
        <f ca="1">IF(ISERROR((1-Inputs!$B$32)*OFFSET(P86,-Inputs!$B$33,0)),0,(1-Inputs!$B$32)*OFFSET(P86,-Inputs!$B$33,0))</f>
        <v>0</v>
      </c>
      <c r="S86" s="27">
        <f t="shared" si="23"/>
        <v>0</v>
      </c>
      <c r="T86" s="17" t="e">
        <f>S86/Inputs!$B$13</f>
        <v>#DIV/0!</v>
      </c>
      <c r="U86" s="17" t="e">
        <f t="shared" si="19"/>
        <v>#VALUE!</v>
      </c>
      <c r="V86" s="3">
        <f>IF(A86&lt;Inputs!$B$23-Inputs!$B$24,0,IF(A86&lt;Inputs!$B$22-Inputs!$B$24,S86*AB86/12,IF(ISERROR(-PMT(AB86/12,Inputs!$B$20+1-A86-Inputs!$B$24,S86)),0,-PMT(AB86/12,Inputs!$B$20+1-A86-Inputs!$B$24,S86)+IF(A86=Inputs!$B$21-Inputs!$B$24,AB86+PMT(AB86/12,Inputs!$B$20+1-A86-Inputs!$B$24,S86)+(S86*AB86/12),0))))</f>
        <v>0</v>
      </c>
      <c r="W86" s="3" t="e">
        <f t="shared" si="24"/>
        <v>#VALUE!</v>
      </c>
      <c r="X86" s="3" t="e">
        <f t="shared" si="25"/>
        <v>#VALUE!</v>
      </c>
      <c r="Y86" s="17">
        <f>VLOOKUP(A86,Curves!$B$20:'Curves'!$D$32,3)</f>
        <v>0.06</v>
      </c>
      <c r="Z86" s="27">
        <f t="shared" si="26"/>
        <v>0</v>
      </c>
      <c r="AA86" s="3">
        <f t="shared" si="27"/>
        <v>0</v>
      </c>
      <c r="AB86" s="3" t="str">
        <f t="shared" si="28"/>
        <v>Not Implemented Yet</v>
      </c>
      <c r="AC86" s="3" t="e">
        <f t="shared" si="29"/>
        <v>#VALUE!</v>
      </c>
      <c r="AD86" s="3" t="e">
        <f t="shared" ca="1" si="30"/>
        <v>#VALUE!</v>
      </c>
      <c r="AE86" s="17" t="e">
        <f ca="1">AD86/Inputs!$B$13</f>
        <v>#VALUE!</v>
      </c>
      <c r="AF86" s="27">
        <f t="shared" si="31"/>
        <v>0</v>
      </c>
      <c r="AH86" s="17">
        <f>AH85/(1+(Inputs!$B$19)*C85)</f>
        <v>1</v>
      </c>
      <c r="AI86" s="17" t="e">
        <f t="shared" ca="1" si="32"/>
        <v>#VALUE!</v>
      </c>
    </row>
    <row r="87" spans="1:35" ht="13">
      <c r="A87" s="3">
        <f t="shared" si="33"/>
        <v>83</v>
      </c>
      <c r="B87" s="28">
        <f t="shared" si="34"/>
        <v>2493</v>
      </c>
      <c r="C87" s="3">
        <f t="shared" si="35"/>
        <v>8.3333333333333329E-2</v>
      </c>
      <c r="F87" s="3" t="e">
        <f t="shared" si="20"/>
        <v>#VALUE!</v>
      </c>
      <c r="G87" s="3" t="str">
        <f>IF(Inputs!$B$15="Fixed",G86, "Not Implemented Yet")</f>
        <v>Not Implemented Yet</v>
      </c>
      <c r="H87" s="3" t="str">
        <f>IF(Inputs!$B$15="Fixed", IF(K86&gt;H86, -PMT(G87*C87, 360/Inputs!$D$6, Inputs!$B$13), 0), "NOT AVALABLE RN")</f>
        <v>NOT AVALABLE RN</v>
      </c>
      <c r="I87" s="3" t="e">
        <f t="shared" si="21"/>
        <v>#VALUE!</v>
      </c>
      <c r="J87" s="3" t="e">
        <f t="shared" si="22"/>
        <v>#VALUE!</v>
      </c>
      <c r="K87" s="3" t="e">
        <f t="shared" si="36"/>
        <v>#VALUE!</v>
      </c>
      <c r="N87" s="27">
        <f t="shared" si="37"/>
        <v>0</v>
      </c>
      <c r="O87" s="17">
        <f>VLOOKUP(A87,Curves!$B$3:'Curves'!$D$15,3)/(VLOOKUP(A87,Curves!$B$3:'Curves'!$D$15,2)-(VLOOKUP(A87,Curves!$B$3:'Curves'!$D$15,1)-1))</f>
        <v>6.2499999999999995E-3</v>
      </c>
      <c r="P87" s="27">
        <f>MIN(N87,(O87*Inputs!$B$35)*$N$5)</f>
        <v>0</v>
      </c>
      <c r="Q87" s="3">
        <f ca="1">IF(ISERROR(Inputs!$B$32*OFFSET(P87,-Inputs!$B$32,0)),0,Inputs!$B$32*OFFSET(P87,-Inputs!$B$32,0))</f>
        <v>0</v>
      </c>
      <c r="R87" s="3">
        <f ca="1">IF(ISERROR((1-Inputs!$B$32)*OFFSET(P87,-Inputs!$B$33,0)),0,(1-Inputs!$B$32)*OFFSET(P87,-Inputs!$B$33,0))</f>
        <v>0</v>
      </c>
      <c r="S87" s="27">
        <f t="shared" si="23"/>
        <v>0</v>
      </c>
      <c r="T87" s="17" t="e">
        <f>S87/Inputs!$B$13</f>
        <v>#DIV/0!</v>
      </c>
      <c r="U87" s="17" t="e">
        <f t="shared" si="19"/>
        <v>#VALUE!</v>
      </c>
      <c r="V87" s="3">
        <f>IF(A87&lt;Inputs!$B$23-Inputs!$B$24,0,IF(A87&lt;Inputs!$B$22-Inputs!$B$24,S87*AB87/12,IF(ISERROR(-PMT(AB87/12,Inputs!$B$20+1-A87-Inputs!$B$24,S87)),0,-PMT(AB87/12,Inputs!$B$20+1-A87-Inputs!$B$24,S87)+IF(A87=Inputs!$B$21-Inputs!$B$24,AB87+PMT(AB87/12,Inputs!$B$20+1-A87-Inputs!$B$24,S87)+(S87*AB87/12),0))))</f>
        <v>0</v>
      </c>
      <c r="W87" s="3" t="e">
        <f t="shared" si="24"/>
        <v>#VALUE!</v>
      </c>
      <c r="X87" s="3" t="e">
        <f t="shared" si="25"/>
        <v>#VALUE!</v>
      </c>
      <c r="Y87" s="17">
        <f>VLOOKUP(A87,Curves!$B$20:'Curves'!$D$32,3)</f>
        <v>0.06</v>
      </c>
      <c r="Z87" s="27">
        <f t="shared" si="26"/>
        <v>0</v>
      </c>
      <c r="AA87" s="3">
        <f t="shared" si="27"/>
        <v>0</v>
      </c>
      <c r="AB87" s="3" t="str">
        <f t="shared" si="28"/>
        <v>Not Implemented Yet</v>
      </c>
      <c r="AC87" s="3" t="e">
        <f t="shared" si="29"/>
        <v>#VALUE!</v>
      </c>
      <c r="AD87" s="3" t="e">
        <f t="shared" ca="1" si="30"/>
        <v>#VALUE!</v>
      </c>
      <c r="AE87" s="17" t="e">
        <f ca="1">AD87/Inputs!$B$13</f>
        <v>#VALUE!</v>
      </c>
      <c r="AF87" s="27">
        <f t="shared" si="31"/>
        <v>0</v>
      </c>
      <c r="AH87" s="17">
        <f>AH86/(1+(Inputs!$B$19)*C86)</f>
        <v>1</v>
      </c>
      <c r="AI87" s="17" t="e">
        <f t="shared" ca="1" si="32"/>
        <v>#VALUE!</v>
      </c>
    </row>
    <row r="88" spans="1:35" ht="13">
      <c r="A88" s="3">
        <f t="shared" si="33"/>
        <v>84</v>
      </c>
      <c r="B88" s="28">
        <f t="shared" si="34"/>
        <v>2524</v>
      </c>
      <c r="C88" s="3">
        <f t="shared" si="35"/>
        <v>8.3333333333333329E-2</v>
      </c>
      <c r="F88" s="3" t="e">
        <f t="shared" si="20"/>
        <v>#VALUE!</v>
      </c>
      <c r="G88" s="3" t="str">
        <f>IF(Inputs!$B$15="Fixed",G87, "Not Implemented Yet")</f>
        <v>Not Implemented Yet</v>
      </c>
      <c r="H88" s="3" t="str">
        <f>IF(Inputs!$B$15="Fixed", IF(K87&gt;H87, -PMT(G88*C88, 360/Inputs!$D$6, Inputs!$B$13), 0), "NOT AVALABLE RN")</f>
        <v>NOT AVALABLE RN</v>
      </c>
      <c r="I88" s="3" t="e">
        <f t="shared" si="21"/>
        <v>#VALUE!</v>
      </c>
      <c r="J88" s="3" t="e">
        <f t="shared" si="22"/>
        <v>#VALUE!</v>
      </c>
      <c r="K88" s="3" t="e">
        <f t="shared" si="36"/>
        <v>#VALUE!</v>
      </c>
      <c r="N88" s="27">
        <f t="shared" si="37"/>
        <v>0</v>
      </c>
      <c r="O88" s="17">
        <f>VLOOKUP(A88,Curves!$B$3:'Curves'!$D$15,3)/(VLOOKUP(A88,Curves!$B$3:'Curves'!$D$15,2)-(VLOOKUP(A88,Curves!$B$3:'Curves'!$D$15,1)-1))</f>
        <v>6.2499999999999995E-3</v>
      </c>
      <c r="P88" s="27">
        <f>MIN(N88,(O88*Inputs!$B$35)*$N$5)</f>
        <v>0</v>
      </c>
      <c r="Q88" s="3">
        <f ca="1">IF(ISERROR(Inputs!$B$32*OFFSET(P88,-Inputs!$B$32,0)),0,Inputs!$B$32*OFFSET(P88,-Inputs!$B$32,0))</f>
        <v>0</v>
      </c>
      <c r="R88" s="3">
        <f ca="1">IF(ISERROR((1-Inputs!$B$32)*OFFSET(P88,-Inputs!$B$33,0)),0,(1-Inputs!$B$32)*OFFSET(P88,-Inputs!$B$33,0))</f>
        <v>0</v>
      </c>
      <c r="S88" s="27">
        <f t="shared" si="23"/>
        <v>0</v>
      </c>
      <c r="T88" s="17" t="e">
        <f>S88/Inputs!$B$13</f>
        <v>#DIV/0!</v>
      </c>
      <c r="U88" s="17" t="e">
        <f t="shared" si="19"/>
        <v>#VALUE!</v>
      </c>
      <c r="V88" s="3">
        <f>IF(A88&lt;Inputs!$B$23-Inputs!$B$24,0,IF(A88&lt;Inputs!$B$22-Inputs!$B$24,S88*AB88/12,IF(ISERROR(-PMT(AB88/12,Inputs!$B$20+1-A88-Inputs!$B$24,S88)),0,-PMT(AB88/12,Inputs!$B$20+1-A88-Inputs!$B$24,S88)+IF(A88=Inputs!$B$21-Inputs!$B$24,AB88+PMT(AB88/12,Inputs!$B$20+1-A88-Inputs!$B$24,S88)+(S88*AB88/12),0))))</f>
        <v>0</v>
      </c>
      <c r="W88" s="3" t="e">
        <f t="shared" si="24"/>
        <v>#VALUE!</v>
      </c>
      <c r="X88" s="3" t="e">
        <f t="shared" si="25"/>
        <v>#VALUE!</v>
      </c>
      <c r="Y88" s="17">
        <f>VLOOKUP(A88,Curves!$B$20:'Curves'!$D$32,3)</f>
        <v>0.06</v>
      </c>
      <c r="Z88" s="27">
        <f t="shared" si="26"/>
        <v>0</v>
      </c>
      <c r="AA88" s="3">
        <f t="shared" si="27"/>
        <v>0</v>
      </c>
      <c r="AB88" s="3" t="str">
        <f t="shared" si="28"/>
        <v>Not Implemented Yet</v>
      </c>
      <c r="AC88" s="3" t="e">
        <f t="shared" si="29"/>
        <v>#VALUE!</v>
      </c>
      <c r="AD88" s="3" t="e">
        <f t="shared" ca="1" si="30"/>
        <v>#VALUE!</v>
      </c>
      <c r="AE88" s="17" t="e">
        <f ca="1">AD88/Inputs!$B$13</f>
        <v>#VALUE!</v>
      </c>
      <c r="AF88" s="27">
        <f t="shared" si="31"/>
        <v>0</v>
      </c>
      <c r="AH88" s="17">
        <f>AH87/(1+(Inputs!$B$19)*C87)</f>
        <v>1</v>
      </c>
      <c r="AI88" s="17" t="e">
        <f t="shared" ca="1" si="32"/>
        <v>#VALUE!</v>
      </c>
    </row>
    <row r="89" spans="1:35" ht="13">
      <c r="A89" s="3">
        <f t="shared" si="33"/>
        <v>85</v>
      </c>
      <c r="B89" s="28">
        <f t="shared" si="34"/>
        <v>2554</v>
      </c>
      <c r="C89" s="3">
        <f t="shared" si="35"/>
        <v>8.3333333333333329E-2</v>
      </c>
      <c r="F89" s="3" t="e">
        <f t="shared" si="20"/>
        <v>#VALUE!</v>
      </c>
      <c r="G89" s="3" t="str">
        <f>IF(Inputs!$B$15="Fixed",G88, "Not Implemented Yet")</f>
        <v>Not Implemented Yet</v>
      </c>
      <c r="H89" s="3" t="str">
        <f>IF(Inputs!$B$15="Fixed", IF(K88&gt;H88, -PMT(G89*C89, 360/Inputs!$D$6, Inputs!$B$13), 0), "NOT AVALABLE RN")</f>
        <v>NOT AVALABLE RN</v>
      </c>
      <c r="I89" s="3" t="e">
        <f t="shared" si="21"/>
        <v>#VALUE!</v>
      </c>
      <c r="J89" s="3" t="e">
        <f t="shared" si="22"/>
        <v>#VALUE!</v>
      </c>
      <c r="K89" s="3" t="e">
        <f t="shared" si="36"/>
        <v>#VALUE!</v>
      </c>
      <c r="N89" s="27">
        <f t="shared" si="37"/>
        <v>0</v>
      </c>
      <c r="O89" s="17">
        <f>VLOOKUP(A89,Curves!$B$3:'Curves'!$D$15,3)/(VLOOKUP(A89,Curves!$B$3:'Curves'!$D$15,2)-(VLOOKUP(A89,Curves!$B$3:'Curves'!$D$15,1)-1))</f>
        <v>4.1666666666666669E-4</v>
      </c>
      <c r="P89" s="27">
        <f>MIN(N89,(O89*Inputs!$B$35)*$N$5)</f>
        <v>0</v>
      </c>
      <c r="Q89" s="3">
        <f ca="1">IF(ISERROR(Inputs!$B$32*OFFSET(P89,-Inputs!$B$32,0)),0,Inputs!$B$32*OFFSET(P89,-Inputs!$B$32,0))</f>
        <v>0</v>
      </c>
      <c r="R89" s="3">
        <f ca="1">IF(ISERROR((1-Inputs!$B$32)*OFFSET(P89,-Inputs!$B$33,0)),0,(1-Inputs!$B$32)*OFFSET(P89,-Inputs!$B$33,0))</f>
        <v>0</v>
      </c>
      <c r="S89" s="27">
        <f t="shared" si="23"/>
        <v>0</v>
      </c>
      <c r="T89" s="17" t="e">
        <f>S89/Inputs!$B$13</f>
        <v>#DIV/0!</v>
      </c>
      <c r="U89" s="17" t="e">
        <f t="shared" si="19"/>
        <v>#VALUE!</v>
      </c>
      <c r="V89" s="3">
        <f>IF(A89&lt;Inputs!$B$23-Inputs!$B$24,0,IF(A89&lt;Inputs!$B$22-Inputs!$B$24,S89*AB89/12,IF(ISERROR(-PMT(AB89/12,Inputs!$B$20+1-A89-Inputs!$B$24,S89)),0,-PMT(AB89/12,Inputs!$B$20+1-A89-Inputs!$B$24,S89)+IF(A89=Inputs!$B$21-Inputs!$B$24,AB89+PMT(AB89/12,Inputs!$B$20+1-A89-Inputs!$B$24,S89)+(S89*AB89/12),0))))</f>
        <v>0</v>
      </c>
      <c r="W89" s="3" t="e">
        <f t="shared" si="24"/>
        <v>#VALUE!</v>
      </c>
      <c r="X89" s="3" t="e">
        <f t="shared" si="25"/>
        <v>#VALUE!</v>
      </c>
      <c r="Y89" s="17">
        <f>VLOOKUP(A89,Curves!$B$20:'Curves'!$D$32,3)</f>
        <v>0.06</v>
      </c>
      <c r="Z89" s="27">
        <f t="shared" si="26"/>
        <v>0</v>
      </c>
      <c r="AA89" s="3">
        <f t="shared" si="27"/>
        <v>0</v>
      </c>
      <c r="AB89" s="3" t="str">
        <f t="shared" si="28"/>
        <v>Not Implemented Yet</v>
      </c>
      <c r="AC89" s="3" t="e">
        <f t="shared" si="29"/>
        <v>#VALUE!</v>
      </c>
      <c r="AD89" s="3" t="e">
        <f t="shared" ca="1" si="30"/>
        <v>#VALUE!</v>
      </c>
      <c r="AE89" s="17" t="e">
        <f ca="1">AD89/Inputs!$B$13</f>
        <v>#VALUE!</v>
      </c>
      <c r="AF89" s="27">
        <f t="shared" si="31"/>
        <v>0</v>
      </c>
      <c r="AH89" s="17">
        <f>AH88/(1+(Inputs!$B$19)*C88)</f>
        <v>1</v>
      </c>
      <c r="AI89" s="17" t="e">
        <f t="shared" ca="1" si="32"/>
        <v>#VALUE!</v>
      </c>
    </row>
    <row r="90" spans="1:35" ht="13">
      <c r="A90" s="3">
        <f t="shared" si="33"/>
        <v>86</v>
      </c>
      <c r="B90" s="28">
        <f t="shared" si="34"/>
        <v>2585</v>
      </c>
      <c r="C90" s="3">
        <f t="shared" si="35"/>
        <v>8.3333333333333329E-2</v>
      </c>
      <c r="F90" s="3" t="e">
        <f t="shared" si="20"/>
        <v>#VALUE!</v>
      </c>
      <c r="G90" s="3" t="str">
        <f>IF(Inputs!$B$15="Fixed",G89, "Not Implemented Yet")</f>
        <v>Not Implemented Yet</v>
      </c>
      <c r="H90" s="3" t="str">
        <f>IF(Inputs!$B$15="Fixed", IF(K89&gt;H89, -PMT(G90*C90, 360/Inputs!$D$6, Inputs!$B$13), 0), "NOT AVALABLE RN")</f>
        <v>NOT AVALABLE RN</v>
      </c>
      <c r="I90" s="3" t="e">
        <f t="shared" si="21"/>
        <v>#VALUE!</v>
      </c>
      <c r="J90" s="3" t="e">
        <f t="shared" si="22"/>
        <v>#VALUE!</v>
      </c>
      <c r="K90" s="3" t="e">
        <f t="shared" si="36"/>
        <v>#VALUE!</v>
      </c>
      <c r="N90" s="27">
        <f t="shared" si="37"/>
        <v>0</v>
      </c>
      <c r="O90" s="17">
        <f>VLOOKUP(A90,Curves!$B$3:'Curves'!$D$15,3)/(VLOOKUP(A90,Curves!$B$3:'Curves'!$D$15,2)-(VLOOKUP(A90,Curves!$B$3:'Curves'!$D$15,1)-1))</f>
        <v>4.1666666666666669E-4</v>
      </c>
      <c r="P90" s="27">
        <f>MIN(N90,(O90*Inputs!$B$35)*$N$5)</f>
        <v>0</v>
      </c>
      <c r="Q90" s="3">
        <f ca="1">IF(ISERROR(Inputs!$B$32*OFFSET(P90,-Inputs!$B$32,0)),0,Inputs!$B$32*OFFSET(P90,-Inputs!$B$32,0))</f>
        <v>0</v>
      </c>
      <c r="R90" s="3">
        <f ca="1">IF(ISERROR((1-Inputs!$B$32)*OFFSET(P90,-Inputs!$B$33,0)),0,(1-Inputs!$B$32)*OFFSET(P90,-Inputs!$B$33,0))</f>
        <v>0</v>
      </c>
      <c r="S90" s="27">
        <f t="shared" si="23"/>
        <v>0</v>
      </c>
      <c r="T90" s="17" t="e">
        <f>S90/Inputs!$B$13</f>
        <v>#DIV/0!</v>
      </c>
      <c r="U90" s="17" t="e">
        <f t="shared" si="19"/>
        <v>#VALUE!</v>
      </c>
      <c r="V90" s="3">
        <f>IF(A90&lt;Inputs!$B$23-Inputs!$B$24,0,IF(A90&lt;Inputs!$B$22-Inputs!$B$24,S90*AB90/12,IF(ISERROR(-PMT(AB90/12,Inputs!$B$20+1-A90-Inputs!$B$24,S90)),0,-PMT(AB90/12,Inputs!$B$20+1-A90-Inputs!$B$24,S90)+IF(A90=Inputs!$B$21-Inputs!$B$24,AB90+PMT(AB90/12,Inputs!$B$20+1-A90-Inputs!$B$24,S90)+(S90*AB90/12),0))))</f>
        <v>0</v>
      </c>
      <c r="W90" s="3" t="e">
        <f t="shared" si="24"/>
        <v>#VALUE!</v>
      </c>
      <c r="X90" s="3" t="e">
        <f t="shared" si="25"/>
        <v>#VALUE!</v>
      </c>
      <c r="Y90" s="17">
        <f>VLOOKUP(A90,Curves!$B$20:'Curves'!$D$32,3)</f>
        <v>0.06</v>
      </c>
      <c r="Z90" s="27">
        <f t="shared" si="26"/>
        <v>0</v>
      </c>
      <c r="AA90" s="3">
        <f t="shared" si="27"/>
        <v>0</v>
      </c>
      <c r="AB90" s="3" t="str">
        <f t="shared" si="28"/>
        <v>Not Implemented Yet</v>
      </c>
      <c r="AC90" s="3" t="e">
        <f t="shared" si="29"/>
        <v>#VALUE!</v>
      </c>
      <c r="AD90" s="3" t="e">
        <f t="shared" ca="1" si="30"/>
        <v>#VALUE!</v>
      </c>
      <c r="AE90" s="17" t="e">
        <f ca="1">AD90/Inputs!$B$13</f>
        <v>#VALUE!</v>
      </c>
      <c r="AF90" s="27">
        <f t="shared" si="31"/>
        <v>0</v>
      </c>
      <c r="AH90" s="17">
        <f>AH89/(1+(Inputs!$B$19)*C89)</f>
        <v>1</v>
      </c>
      <c r="AI90" s="17" t="e">
        <f t="shared" ca="1" si="32"/>
        <v>#VALUE!</v>
      </c>
    </row>
    <row r="91" spans="1:35" ht="13">
      <c r="A91" s="3">
        <f t="shared" si="33"/>
        <v>87</v>
      </c>
      <c r="B91" s="28">
        <f t="shared" si="34"/>
        <v>2616</v>
      </c>
      <c r="C91" s="3">
        <f t="shared" si="35"/>
        <v>8.3333333333333329E-2</v>
      </c>
      <c r="F91" s="3" t="e">
        <f t="shared" si="20"/>
        <v>#VALUE!</v>
      </c>
      <c r="G91" s="3" t="str">
        <f>IF(Inputs!$B$15="Fixed",G90, "Not Implemented Yet")</f>
        <v>Not Implemented Yet</v>
      </c>
      <c r="H91" s="3" t="str">
        <f>IF(Inputs!$B$15="Fixed", IF(K90&gt;H90, -PMT(G91*C91, 360/Inputs!$D$6, Inputs!$B$13), 0), "NOT AVALABLE RN")</f>
        <v>NOT AVALABLE RN</v>
      </c>
      <c r="I91" s="3" t="e">
        <f t="shared" si="21"/>
        <v>#VALUE!</v>
      </c>
      <c r="J91" s="3" t="e">
        <f t="shared" si="22"/>
        <v>#VALUE!</v>
      </c>
      <c r="K91" s="3" t="e">
        <f t="shared" si="36"/>
        <v>#VALUE!</v>
      </c>
      <c r="N91" s="27">
        <f t="shared" si="37"/>
        <v>0</v>
      </c>
      <c r="O91" s="17">
        <f>VLOOKUP(A91,Curves!$B$3:'Curves'!$D$15,3)/(VLOOKUP(A91,Curves!$B$3:'Curves'!$D$15,2)-(VLOOKUP(A91,Curves!$B$3:'Curves'!$D$15,1)-1))</f>
        <v>4.1666666666666669E-4</v>
      </c>
      <c r="P91" s="27">
        <f>MIN(N91,(O91*Inputs!$B$35)*$N$5)</f>
        <v>0</v>
      </c>
      <c r="Q91" s="3">
        <f ca="1">IF(ISERROR(Inputs!$B$32*OFFSET(P91,-Inputs!$B$32,0)),0,Inputs!$B$32*OFFSET(P91,-Inputs!$B$32,0))</f>
        <v>0</v>
      </c>
      <c r="R91" s="3">
        <f ca="1">IF(ISERROR((1-Inputs!$B$32)*OFFSET(P91,-Inputs!$B$33,0)),0,(1-Inputs!$B$32)*OFFSET(P91,-Inputs!$B$33,0))</f>
        <v>0</v>
      </c>
      <c r="S91" s="27">
        <f t="shared" si="23"/>
        <v>0</v>
      </c>
      <c r="T91" s="17" t="e">
        <f>S91/Inputs!$B$13</f>
        <v>#DIV/0!</v>
      </c>
      <c r="U91" s="17" t="e">
        <f t="shared" si="19"/>
        <v>#VALUE!</v>
      </c>
      <c r="V91" s="3">
        <f>IF(A91&lt;Inputs!$B$23-Inputs!$B$24,0,IF(A91&lt;Inputs!$B$22-Inputs!$B$24,S91*AB91/12,IF(ISERROR(-PMT(AB91/12,Inputs!$B$20+1-A91-Inputs!$B$24,S91)),0,-PMT(AB91/12,Inputs!$B$20+1-A91-Inputs!$B$24,S91)+IF(A91=Inputs!$B$21-Inputs!$B$24,AB91+PMT(AB91/12,Inputs!$B$20+1-A91-Inputs!$B$24,S91)+(S91*AB91/12),0))))</f>
        <v>0</v>
      </c>
      <c r="W91" s="3" t="e">
        <f t="shared" si="24"/>
        <v>#VALUE!</v>
      </c>
      <c r="X91" s="3" t="e">
        <f t="shared" si="25"/>
        <v>#VALUE!</v>
      </c>
      <c r="Y91" s="17">
        <f>VLOOKUP(A91,Curves!$B$20:'Curves'!$D$32,3)</f>
        <v>0.06</v>
      </c>
      <c r="Z91" s="27">
        <f t="shared" si="26"/>
        <v>0</v>
      </c>
      <c r="AA91" s="3">
        <f t="shared" si="27"/>
        <v>0</v>
      </c>
      <c r="AB91" s="3" t="str">
        <f t="shared" si="28"/>
        <v>Not Implemented Yet</v>
      </c>
      <c r="AC91" s="3" t="e">
        <f t="shared" si="29"/>
        <v>#VALUE!</v>
      </c>
      <c r="AD91" s="3" t="e">
        <f t="shared" ca="1" si="30"/>
        <v>#VALUE!</v>
      </c>
      <c r="AE91" s="17" t="e">
        <f ca="1">AD91/Inputs!$B$13</f>
        <v>#VALUE!</v>
      </c>
      <c r="AF91" s="27">
        <f t="shared" si="31"/>
        <v>0</v>
      </c>
      <c r="AH91" s="17">
        <f>AH90/(1+(Inputs!$B$19)*C90)</f>
        <v>1</v>
      </c>
      <c r="AI91" s="17" t="e">
        <f t="shared" ca="1" si="32"/>
        <v>#VALUE!</v>
      </c>
    </row>
    <row r="92" spans="1:35" ht="13">
      <c r="A92" s="3">
        <f t="shared" si="33"/>
        <v>88</v>
      </c>
      <c r="B92" s="28">
        <f t="shared" si="34"/>
        <v>2644</v>
      </c>
      <c r="C92" s="3">
        <f t="shared" si="35"/>
        <v>8.3333333333333329E-2</v>
      </c>
      <c r="F92" s="3" t="e">
        <f t="shared" si="20"/>
        <v>#VALUE!</v>
      </c>
      <c r="G92" s="3" t="str">
        <f>IF(Inputs!$B$15="Fixed",G91, "Not Implemented Yet")</f>
        <v>Not Implemented Yet</v>
      </c>
      <c r="H92" s="3" t="str">
        <f>IF(Inputs!$B$15="Fixed", IF(K91&gt;H91, -PMT(G92*C92, 360/Inputs!$D$6, Inputs!$B$13), 0), "NOT AVALABLE RN")</f>
        <v>NOT AVALABLE RN</v>
      </c>
      <c r="I92" s="3" t="e">
        <f t="shared" si="21"/>
        <v>#VALUE!</v>
      </c>
      <c r="J92" s="3" t="e">
        <f t="shared" si="22"/>
        <v>#VALUE!</v>
      </c>
      <c r="K92" s="3" t="e">
        <f t="shared" si="36"/>
        <v>#VALUE!</v>
      </c>
      <c r="N92" s="27">
        <f t="shared" si="37"/>
        <v>0</v>
      </c>
      <c r="O92" s="17">
        <f>VLOOKUP(A92,Curves!$B$3:'Curves'!$D$15,3)/(VLOOKUP(A92,Curves!$B$3:'Curves'!$D$15,2)-(VLOOKUP(A92,Curves!$B$3:'Curves'!$D$15,1)-1))</f>
        <v>4.1666666666666669E-4</v>
      </c>
      <c r="P92" s="27">
        <f>MIN(N92,(O92*Inputs!$B$35)*$N$5)</f>
        <v>0</v>
      </c>
      <c r="Q92" s="3">
        <f ca="1">IF(ISERROR(Inputs!$B$32*OFFSET(P92,-Inputs!$B$32,0)),0,Inputs!$B$32*OFFSET(P92,-Inputs!$B$32,0))</f>
        <v>0</v>
      </c>
      <c r="R92" s="3">
        <f ca="1">IF(ISERROR((1-Inputs!$B$32)*OFFSET(P92,-Inputs!$B$33,0)),0,(1-Inputs!$B$32)*OFFSET(P92,-Inputs!$B$33,0))</f>
        <v>0</v>
      </c>
      <c r="S92" s="27">
        <f t="shared" si="23"/>
        <v>0</v>
      </c>
      <c r="T92" s="17" t="e">
        <f>S92/Inputs!$B$13</f>
        <v>#DIV/0!</v>
      </c>
      <c r="U92" s="17" t="e">
        <f t="shared" si="19"/>
        <v>#VALUE!</v>
      </c>
      <c r="V92" s="3">
        <f>IF(A92&lt;Inputs!$B$23-Inputs!$B$24,0,IF(A92&lt;Inputs!$B$22-Inputs!$B$24,S92*AB92/12,IF(ISERROR(-PMT(AB92/12,Inputs!$B$20+1-A92-Inputs!$B$24,S92)),0,-PMT(AB92/12,Inputs!$B$20+1-A92-Inputs!$B$24,S92)+IF(A92=Inputs!$B$21-Inputs!$B$24,AB92+PMT(AB92/12,Inputs!$B$20+1-A92-Inputs!$B$24,S92)+(S92*AB92/12),0))))</f>
        <v>0</v>
      </c>
      <c r="W92" s="3" t="e">
        <f t="shared" si="24"/>
        <v>#VALUE!</v>
      </c>
      <c r="X92" s="3" t="e">
        <f t="shared" si="25"/>
        <v>#VALUE!</v>
      </c>
      <c r="Y92" s="17">
        <f>VLOOKUP(A92,Curves!$B$20:'Curves'!$D$32,3)</f>
        <v>0.06</v>
      </c>
      <c r="Z92" s="27">
        <f t="shared" si="26"/>
        <v>0</v>
      </c>
      <c r="AA92" s="3">
        <f t="shared" si="27"/>
        <v>0</v>
      </c>
      <c r="AB92" s="3" t="str">
        <f t="shared" si="28"/>
        <v>Not Implemented Yet</v>
      </c>
      <c r="AC92" s="3" t="e">
        <f t="shared" si="29"/>
        <v>#VALUE!</v>
      </c>
      <c r="AD92" s="3" t="e">
        <f t="shared" ca="1" si="30"/>
        <v>#VALUE!</v>
      </c>
      <c r="AE92" s="17" t="e">
        <f ca="1">AD92/Inputs!$B$13</f>
        <v>#VALUE!</v>
      </c>
      <c r="AF92" s="27">
        <f t="shared" si="31"/>
        <v>0</v>
      </c>
      <c r="AH92" s="17">
        <f>AH91/(1+(Inputs!$B$19)*C91)</f>
        <v>1</v>
      </c>
      <c r="AI92" s="17" t="e">
        <f t="shared" ca="1" si="32"/>
        <v>#VALUE!</v>
      </c>
    </row>
    <row r="93" spans="1:35" ht="13">
      <c r="A93" s="3">
        <f t="shared" si="33"/>
        <v>89</v>
      </c>
      <c r="B93" s="28">
        <f t="shared" si="34"/>
        <v>2675</v>
      </c>
      <c r="C93" s="3">
        <f t="shared" si="35"/>
        <v>8.3333333333333329E-2</v>
      </c>
      <c r="F93" s="3" t="e">
        <f t="shared" si="20"/>
        <v>#VALUE!</v>
      </c>
      <c r="G93" s="3" t="str">
        <f>IF(Inputs!$B$15="Fixed",G92, "Not Implemented Yet")</f>
        <v>Not Implemented Yet</v>
      </c>
      <c r="H93" s="3" t="str">
        <f>IF(Inputs!$B$15="Fixed", IF(K92&gt;H92, -PMT(G93*C93, 360/Inputs!$D$6, Inputs!$B$13), 0), "NOT AVALABLE RN")</f>
        <v>NOT AVALABLE RN</v>
      </c>
      <c r="I93" s="3" t="e">
        <f t="shared" si="21"/>
        <v>#VALUE!</v>
      </c>
      <c r="J93" s="3" t="e">
        <f t="shared" si="22"/>
        <v>#VALUE!</v>
      </c>
      <c r="K93" s="3" t="e">
        <f t="shared" si="36"/>
        <v>#VALUE!</v>
      </c>
      <c r="N93" s="27">
        <f t="shared" si="37"/>
        <v>0</v>
      </c>
      <c r="O93" s="17">
        <f>VLOOKUP(A93,Curves!$B$3:'Curves'!$D$15,3)/(VLOOKUP(A93,Curves!$B$3:'Curves'!$D$15,2)-(VLOOKUP(A93,Curves!$B$3:'Curves'!$D$15,1)-1))</f>
        <v>4.1666666666666669E-4</v>
      </c>
      <c r="P93" s="27">
        <f>MIN(N93,(O93*Inputs!$B$35)*$N$5)</f>
        <v>0</v>
      </c>
      <c r="Q93" s="3">
        <f ca="1">IF(ISERROR(Inputs!$B$32*OFFSET(P93,-Inputs!$B$32,0)),0,Inputs!$B$32*OFFSET(P93,-Inputs!$B$32,0))</f>
        <v>0</v>
      </c>
      <c r="R93" s="3">
        <f ca="1">IF(ISERROR((1-Inputs!$B$32)*OFFSET(P93,-Inputs!$B$33,0)),0,(1-Inputs!$B$32)*OFFSET(P93,-Inputs!$B$33,0))</f>
        <v>0</v>
      </c>
      <c r="S93" s="27">
        <f t="shared" si="23"/>
        <v>0</v>
      </c>
      <c r="T93" s="17" t="e">
        <f>S93/Inputs!$B$13</f>
        <v>#DIV/0!</v>
      </c>
      <c r="U93" s="17" t="e">
        <f t="shared" si="19"/>
        <v>#VALUE!</v>
      </c>
      <c r="V93" s="3">
        <f>IF(A93&lt;Inputs!$B$23-Inputs!$B$24,0,IF(A93&lt;Inputs!$B$22-Inputs!$B$24,S93*AB93/12,IF(ISERROR(-PMT(AB93/12,Inputs!$B$20+1-A93-Inputs!$B$24,S93)),0,-PMT(AB93/12,Inputs!$B$20+1-A93-Inputs!$B$24,S93)+IF(A93=Inputs!$B$21-Inputs!$B$24,AB93+PMT(AB93/12,Inputs!$B$20+1-A93-Inputs!$B$24,S93)+(S93*AB93/12),0))))</f>
        <v>0</v>
      </c>
      <c r="W93" s="3" t="e">
        <f t="shared" si="24"/>
        <v>#VALUE!</v>
      </c>
      <c r="X93" s="3" t="e">
        <f t="shared" si="25"/>
        <v>#VALUE!</v>
      </c>
      <c r="Y93" s="17">
        <f>VLOOKUP(A93,Curves!$B$20:'Curves'!$D$32,3)</f>
        <v>0.06</v>
      </c>
      <c r="Z93" s="27">
        <f t="shared" si="26"/>
        <v>0</v>
      </c>
      <c r="AA93" s="3">
        <f t="shared" si="27"/>
        <v>0</v>
      </c>
      <c r="AB93" s="3" t="str">
        <f t="shared" si="28"/>
        <v>Not Implemented Yet</v>
      </c>
      <c r="AC93" s="3" t="e">
        <f t="shared" si="29"/>
        <v>#VALUE!</v>
      </c>
      <c r="AD93" s="3" t="e">
        <f t="shared" ca="1" si="30"/>
        <v>#VALUE!</v>
      </c>
      <c r="AE93" s="17" t="e">
        <f ca="1">AD93/Inputs!$B$13</f>
        <v>#VALUE!</v>
      </c>
      <c r="AF93" s="27">
        <f t="shared" si="31"/>
        <v>0</v>
      </c>
      <c r="AH93" s="17">
        <f>AH92/(1+(Inputs!$B$19)*C92)</f>
        <v>1</v>
      </c>
      <c r="AI93" s="17" t="e">
        <f t="shared" ca="1" si="32"/>
        <v>#VALUE!</v>
      </c>
    </row>
    <row r="94" spans="1:35" ht="13">
      <c r="A94" s="3">
        <f t="shared" si="33"/>
        <v>90</v>
      </c>
      <c r="B94" s="28">
        <f t="shared" si="34"/>
        <v>2705</v>
      </c>
      <c r="C94" s="3">
        <f t="shared" si="35"/>
        <v>8.3333333333333329E-2</v>
      </c>
      <c r="F94" s="3" t="e">
        <f t="shared" si="20"/>
        <v>#VALUE!</v>
      </c>
      <c r="G94" s="3" t="str">
        <f>IF(Inputs!$B$15="Fixed",G93, "Not Implemented Yet")</f>
        <v>Not Implemented Yet</v>
      </c>
      <c r="H94" s="3" t="str">
        <f>IF(Inputs!$B$15="Fixed", IF(K93&gt;H93, -PMT(G94*C94, 360/Inputs!$D$6, Inputs!$B$13), 0), "NOT AVALABLE RN")</f>
        <v>NOT AVALABLE RN</v>
      </c>
      <c r="I94" s="3" t="e">
        <f t="shared" si="21"/>
        <v>#VALUE!</v>
      </c>
      <c r="J94" s="3" t="e">
        <f t="shared" si="22"/>
        <v>#VALUE!</v>
      </c>
      <c r="K94" s="3" t="e">
        <f t="shared" si="36"/>
        <v>#VALUE!</v>
      </c>
      <c r="N94" s="27">
        <f t="shared" si="37"/>
        <v>0</v>
      </c>
      <c r="O94" s="17">
        <f>VLOOKUP(A94,Curves!$B$3:'Curves'!$D$15,3)/(VLOOKUP(A94,Curves!$B$3:'Curves'!$D$15,2)-(VLOOKUP(A94,Curves!$B$3:'Curves'!$D$15,1)-1))</f>
        <v>4.1666666666666669E-4</v>
      </c>
      <c r="P94" s="27">
        <f>MIN(N94,(O94*Inputs!$B$35)*$N$5)</f>
        <v>0</v>
      </c>
      <c r="Q94" s="3">
        <f ca="1">IF(ISERROR(Inputs!$B$32*OFFSET(P94,-Inputs!$B$32,0)),0,Inputs!$B$32*OFFSET(P94,-Inputs!$B$32,0))</f>
        <v>0</v>
      </c>
      <c r="R94" s="3">
        <f ca="1">IF(ISERROR((1-Inputs!$B$32)*OFFSET(P94,-Inputs!$B$33,0)),0,(1-Inputs!$B$32)*OFFSET(P94,-Inputs!$B$33,0))</f>
        <v>0</v>
      </c>
      <c r="S94" s="27">
        <f t="shared" si="23"/>
        <v>0</v>
      </c>
      <c r="T94" s="17" t="e">
        <f>S94/Inputs!$B$13</f>
        <v>#DIV/0!</v>
      </c>
      <c r="U94" s="17" t="e">
        <f t="shared" si="19"/>
        <v>#VALUE!</v>
      </c>
      <c r="V94" s="3">
        <f>IF(A94&lt;Inputs!$B$23-Inputs!$B$24,0,IF(A94&lt;Inputs!$B$22-Inputs!$B$24,S94*AB94/12,IF(ISERROR(-PMT(AB94/12,Inputs!$B$20+1-A94-Inputs!$B$24,S94)),0,-PMT(AB94/12,Inputs!$B$20+1-A94-Inputs!$B$24,S94)+IF(A94=Inputs!$B$21-Inputs!$B$24,AB94+PMT(AB94/12,Inputs!$B$20+1-A94-Inputs!$B$24,S94)+(S94*AB94/12),0))))</f>
        <v>0</v>
      </c>
      <c r="W94" s="3" t="e">
        <f t="shared" si="24"/>
        <v>#VALUE!</v>
      </c>
      <c r="X94" s="3" t="e">
        <f t="shared" si="25"/>
        <v>#VALUE!</v>
      </c>
      <c r="Y94" s="17">
        <f>VLOOKUP(A94,Curves!$B$20:'Curves'!$D$32,3)</f>
        <v>0.06</v>
      </c>
      <c r="Z94" s="27">
        <f t="shared" si="26"/>
        <v>0</v>
      </c>
      <c r="AA94" s="3">
        <f t="shared" si="27"/>
        <v>0</v>
      </c>
      <c r="AB94" s="3" t="str">
        <f t="shared" si="28"/>
        <v>Not Implemented Yet</v>
      </c>
      <c r="AC94" s="3" t="e">
        <f t="shared" si="29"/>
        <v>#VALUE!</v>
      </c>
      <c r="AD94" s="3" t="e">
        <f t="shared" ca="1" si="30"/>
        <v>#VALUE!</v>
      </c>
      <c r="AE94" s="17" t="e">
        <f ca="1">AD94/Inputs!$B$13</f>
        <v>#VALUE!</v>
      </c>
      <c r="AF94" s="27">
        <f t="shared" si="31"/>
        <v>0</v>
      </c>
      <c r="AH94" s="17">
        <f>AH93/(1+(Inputs!$B$19)*C93)</f>
        <v>1</v>
      </c>
      <c r="AI94" s="17" t="e">
        <f t="shared" ca="1" si="32"/>
        <v>#VALUE!</v>
      </c>
    </row>
    <row r="95" spans="1:35" ht="13">
      <c r="A95" s="3">
        <f t="shared" si="33"/>
        <v>91</v>
      </c>
      <c r="B95" s="28">
        <f t="shared" si="34"/>
        <v>2736</v>
      </c>
      <c r="C95" s="3">
        <f t="shared" si="35"/>
        <v>8.3333333333333329E-2</v>
      </c>
      <c r="F95" s="3" t="e">
        <f t="shared" si="20"/>
        <v>#VALUE!</v>
      </c>
      <c r="G95" s="3" t="str">
        <f>IF(Inputs!$B$15="Fixed",G94, "Not Implemented Yet")</f>
        <v>Not Implemented Yet</v>
      </c>
      <c r="H95" s="3" t="str">
        <f>IF(Inputs!$B$15="Fixed", IF(K94&gt;H94, -PMT(G95*C95, 360/Inputs!$D$6, Inputs!$B$13), 0), "NOT AVALABLE RN")</f>
        <v>NOT AVALABLE RN</v>
      </c>
      <c r="I95" s="3" t="e">
        <f t="shared" si="21"/>
        <v>#VALUE!</v>
      </c>
      <c r="J95" s="3" t="e">
        <f t="shared" si="22"/>
        <v>#VALUE!</v>
      </c>
      <c r="K95" s="3" t="e">
        <f t="shared" si="36"/>
        <v>#VALUE!</v>
      </c>
      <c r="N95" s="27">
        <f t="shared" si="37"/>
        <v>0</v>
      </c>
      <c r="O95" s="17">
        <f>VLOOKUP(A95,Curves!$B$3:'Curves'!$D$15,3)/(VLOOKUP(A95,Curves!$B$3:'Curves'!$D$15,2)-(VLOOKUP(A95,Curves!$B$3:'Curves'!$D$15,1)-1))</f>
        <v>4.1666666666666669E-4</v>
      </c>
      <c r="P95" s="27">
        <f>MIN(N95,(O95*Inputs!$B$35)*$N$5)</f>
        <v>0</v>
      </c>
      <c r="Q95" s="3">
        <f ca="1">IF(ISERROR(Inputs!$B$32*OFFSET(P95,-Inputs!$B$32,0)),0,Inputs!$B$32*OFFSET(P95,-Inputs!$B$32,0))</f>
        <v>0</v>
      </c>
      <c r="R95" s="3">
        <f ca="1">IF(ISERROR((1-Inputs!$B$32)*OFFSET(P95,-Inputs!$B$33,0)),0,(1-Inputs!$B$32)*OFFSET(P95,-Inputs!$B$33,0))</f>
        <v>0</v>
      </c>
      <c r="S95" s="27">
        <f t="shared" si="23"/>
        <v>0</v>
      </c>
      <c r="T95" s="17" t="e">
        <f>S95/Inputs!$B$13</f>
        <v>#DIV/0!</v>
      </c>
      <c r="U95" s="17" t="e">
        <f t="shared" si="19"/>
        <v>#VALUE!</v>
      </c>
      <c r="V95" s="3">
        <f>IF(A95&lt;Inputs!$B$23-Inputs!$B$24,0,IF(A95&lt;Inputs!$B$22-Inputs!$B$24,S95*AB95/12,IF(ISERROR(-PMT(AB95/12,Inputs!$B$20+1-A95-Inputs!$B$24,S95)),0,-PMT(AB95/12,Inputs!$B$20+1-A95-Inputs!$B$24,S95)+IF(A95=Inputs!$B$21-Inputs!$B$24,AB95+PMT(AB95/12,Inputs!$B$20+1-A95-Inputs!$B$24,S95)+(S95*AB95/12),0))))</f>
        <v>0</v>
      </c>
      <c r="W95" s="3" t="e">
        <f t="shared" si="24"/>
        <v>#VALUE!</v>
      </c>
      <c r="X95" s="3" t="e">
        <f t="shared" si="25"/>
        <v>#VALUE!</v>
      </c>
      <c r="Y95" s="17">
        <f>VLOOKUP(A95,Curves!$B$20:'Curves'!$D$32,3)</f>
        <v>0.06</v>
      </c>
      <c r="Z95" s="27">
        <f t="shared" si="26"/>
        <v>0</v>
      </c>
      <c r="AA95" s="3">
        <f t="shared" si="27"/>
        <v>0</v>
      </c>
      <c r="AB95" s="3" t="str">
        <f t="shared" si="28"/>
        <v>Not Implemented Yet</v>
      </c>
      <c r="AC95" s="3" t="e">
        <f t="shared" si="29"/>
        <v>#VALUE!</v>
      </c>
      <c r="AD95" s="3" t="e">
        <f t="shared" ca="1" si="30"/>
        <v>#VALUE!</v>
      </c>
      <c r="AE95" s="17" t="e">
        <f ca="1">AD95/Inputs!$B$13</f>
        <v>#VALUE!</v>
      </c>
      <c r="AF95" s="27">
        <f t="shared" si="31"/>
        <v>0</v>
      </c>
      <c r="AH95" s="17">
        <f>AH94/(1+(Inputs!$B$19)*C94)</f>
        <v>1</v>
      </c>
      <c r="AI95" s="17" t="e">
        <f t="shared" ca="1" si="32"/>
        <v>#VALUE!</v>
      </c>
    </row>
    <row r="96" spans="1:35" ht="13">
      <c r="A96" s="3">
        <f t="shared" si="33"/>
        <v>92</v>
      </c>
      <c r="B96" s="28">
        <f t="shared" si="34"/>
        <v>2766</v>
      </c>
      <c r="C96" s="3">
        <f t="shared" si="35"/>
        <v>8.3333333333333329E-2</v>
      </c>
      <c r="F96" s="3" t="e">
        <f t="shared" si="20"/>
        <v>#VALUE!</v>
      </c>
      <c r="G96" s="3" t="str">
        <f>IF(Inputs!$B$15="Fixed",G95, "Not Implemented Yet")</f>
        <v>Not Implemented Yet</v>
      </c>
      <c r="H96" s="3" t="str">
        <f>IF(Inputs!$B$15="Fixed", IF(K95&gt;H95, -PMT(G96*C96, 360/Inputs!$D$6, Inputs!$B$13), 0), "NOT AVALABLE RN")</f>
        <v>NOT AVALABLE RN</v>
      </c>
      <c r="I96" s="3" t="e">
        <f t="shared" si="21"/>
        <v>#VALUE!</v>
      </c>
      <c r="J96" s="3" t="e">
        <f t="shared" si="22"/>
        <v>#VALUE!</v>
      </c>
      <c r="K96" s="3" t="e">
        <f t="shared" si="36"/>
        <v>#VALUE!</v>
      </c>
      <c r="N96" s="27">
        <f t="shared" si="37"/>
        <v>0</v>
      </c>
      <c r="O96" s="17">
        <f>VLOOKUP(A96,Curves!$B$3:'Curves'!$D$15,3)/(VLOOKUP(A96,Curves!$B$3:'Curves'!$D$15,2)-(VLOOKUP(A96,Curves!$B$3:'Curves'!$D$15,1)-1))</f>
        <v>4.1666666666666669E-4</v>
      </c>
      <c r="P96" s="27">
        <f>MIN(N96,(O96*Inputs!$B$35)*$N$5)</f>
        <v>0</v>
      </c>
      <c r="Q96" s="3">
        <f ca="1">IF(ISERROR(Inputs!$B$32*OFFSET(P96,-Inputs!$B$32,0)),0,Inputs!$B$32*OFFSET(P96,-Inputs!$B$32,0))</f>
        <v>0</v>
      </c>
      <c r="R96" s="3">
        <f ca="1">IF(ISERROR((1-Inputs!$B$32)*OFFSET(P96,-Inputs!$B$33,0)),0,(1-Inputs!$B$32)*OFFSET(P96,-Inputs!$B$33,0))</f>
        <v>0</v>
      </c>
      <c r="S96" s="27">
        <f t="shared" si="23"/>
        <v>0</v>
      </c>
      <c r="T96" s="17" t="e">
        <f>S96/Inputs!$B$13</f>
        <v>#DIV/0!</v>
      </c>
      <c r="U96" s="17" t="e">
        <f t="shared" si="19"/>
        <v>#VALUE!</v>
      </c>
      <c r="V96" s="3">
        <f>IF(A96&lt;Inputs!$B$23-Inputs!$B$24,0,IF(A96&lt;Inputs!$B$22-Inputs!$B$24,S96*AB96/12,IF(ISERROR(-PMT(AB96/12,Inputs!$B$20+1-A96-Inputs!$B$24,S96)),0,-PMT(AB96/12,Inputs!$B$20+1-A96-Inputs!$B$24,S96)+IF(A96=Inputs!$B$21-Inputs!$B$24,AB96+PMT(AB96/12,Inputs!$B$20+1-A96-Inputs!$B$24,S96)+(S96*AB96/12),0))))</f>
        <v>0</v>
      </c>
      <c r="W96" s="3" t="e">
        <f t="shared" si="24"/>
        <v>#VALUE!</v>
      </c>
      <c r="X96" s="3" t="e">
        <f t="shared" si="25"/>
        <v>#VALUE!</v>
      </c>
      <c r="Y96" s="17">
        <f>VLOOKUP(A96,Curves!$B$20:'Curves'!$D$32,3)</f>
        <v>0.06</v>
      </c>
      <c r="Z96" s="27">
        <f t="shared" si="26"/>
        <v>0</v>
      </c>
      <c r="AA96" s="3">
        <f t="shared" si="27"/>
        <v>0</v>
      </c>
      <c r="AB96" s="3" t="str">
        <f t="shared" si="28"/>
        <v>Not Implemented Yet</v>
      </c>
      <c r="AC96" s="3" t="e">
        <f t="shared" si="29"/>
        <v>#VALUE!</v>
      </c>
      <c r="AD96" s="3" t="e">
        <f t="shared" ca="1" si="30"/>
        <v>#VALUE!</v>
      </c>
      <c r="AE96" s="17" t="e">
        <f ca="1">AD96/Inputs!$B$13</f>
        <v>#VALUE!</v>
      </c>
      <c r="AF96" s="27">
        <f t="shared" si="31"/>
        <v>0</v>
      </c>
      <c r="AH96" s="17">
        <f>AH95/(1+(Inputs!$B$19)*C95)</f>
        <v>1</v>
      </c>
      <c r="AI96" s="17" t="e">
        <f t="shared" ca="1" si="32"/>
        <v>#VALUE!</v>
      </c>
    </row>
    <row r="97" spans="1:35" ht="13">
      <c r="A97" s="3">
        <f t="shared" si="33"/>
        <v>93</v>
      </c>
      <c r="B97" s="28">
        <f t="shared" si="34"/>
        <v>2797</v>
      </c>
      <c r="C97" s="3">
        <f t="shared" si="35"/>
        <v>8.3333333333333329E-2</v>
      </c>
      <c r="F97" s="3" t="e">
        <f t="shared" si="20"/>
        <v>#VALUE!</v>
      </c>
      <c r="G97" s="3" t="str">
        <f>IF(Inputs!$B$15="Fixed",G96, "Not Implemented Yet")</f>
        <v>Not Implemented Yet</v>
      </c>
      <c r="H97" s="3" t="str">
        <f>IF(Inputs!$B$15="Fixed", IF(K96&gt;H96, -PMT(G97*C97, 360/Inputs!$D$6, Inputs!$B$13), 0), "NOT AVALABLE RN")</f>
        <v>NOT AVALABLE RN</v>
      </c>
      <c r="I97" s="3" t="e">
        <f t="shared" si="21"/>
        <v>#VALUE!</v>
      </c>
      <c r="J97" s="3" t="e">
        <f t="shared" si="22"/>
        <v>#VALUE!</v>
      </c>
      <c r="K97" s="3" t="e">
        <f t="shared" si="36"/>
        <v>#VALUE!</v>
      </c>
      <c r="N97" s="27">
        <f t="shared" si="37"/>
        <v>0</v>
      </c>
      <c r="O97" s="17">
        <f>VLOOKUP(A97,Curves!$B$3:'Curves'!$D$15,3)/(VLOOKUP(A97,Curves!$B$3:'Curves'!$D$15,2)-(VLOOKUP(A97,Curves!$B$3:'Curves'!$D$15,1)-1))</f>
        <v>4.1666666666666669E-4</v>
      </c>
      <c r="P97" s="27">
        <f>MIN(N97,(O97*Inputs!$B$35)*$N$5)</f>
        <v>0</v>
      </c>
      <c r="Q97" s="3">
        <f ca="1">IF(ISERROR(Inputs!$B$32*OFFSET(P97,-Inputs!$B$32,0)),0,Inputs!$B$32*OFFSET(P97,-Inputs!$B$32,0))</f>
        <v>0</v>
      </c>
      <c r="R97" s="3">
        <f ca="1">IF(ISERROR((1-Inputs!$B$32)*OFFSET(P97,-Inputs!$B$33,0)),0,(1-Inputs!$B$32)*OFFSET(P97,-Inputs!$B$33,0))</f>
        <v>0</v>
      </c>
      <c r="S97" s="27">
        <f t="shared" si="23"/>
        <v>0</v>
      </c>
      <c r="T97" s="17" t="e">
        <f>S97/Inputs!$B$13</f>
        <v>#DIV/0!</v>
      </c>
      <c r="U97" s="17" t="e">
        <f t="shared" si="19"/>
        <v>#VALUE!</v>
      </c>
      <c r="V97" s="3">
        <f>IF(A97&lt;Inputs!$B$23-Inputs!$B$24,0,IF(A97&lt;Inputs!$B$22-Inputs!$B$24,S97*AB97/12,IF(ISERROR(-PMT(AB97/12,Inputs!$B$20+1-A97-Inputs!$B$24,S97)),0,-PMT(AB97/12,Inputs!$B$20+1-A97-Inputs!$B$24,S97)+IF(A97=Inputs!$B$21-Inputs!$B$24,AB97+PMT(AB97/12,Inputs!$B$20+1-A97-Inputs!$B$24,S97)+(S97*AB97/12),0))))</f>
        <v>0</v>
      </c>
      <c r="W97" s="3" t="e">
        <f t="shared" si="24"/>
        <v>#VALUE!</v>
      </c>
      <c r="X97" s="3" t="e">
        <f t="shared" si="25"/>
        <v>#VALUE!</v>
      </c>
      <c r="Y97" s="17">
        <f>VLOOKUP(A97,Curves!$B$20:'Curves'!$D$32,3)</f>
        <v>0.06</v>
      </c>
      <c r="Z97" s="27">
        <f t="shared" si="26"/>
        <v>0</v>
      </c>
      <c r="AA97" s="3">
        <f t="shared" si="27"/>
        <v>0</v>
      </c>
      <c r="AB97" s="3" t="str">
        <f t="shared" si="28"/>
        <v>Not Implemented Yet</v>
      </c>
      <c r="AC97" s="3" t="e">
        <f t="shared" si="29"/>
        <v>#VALUE!</v>
      </c>
      <c r="AD97" s="3" t="e">
        <f t="shared" ca="1" si="30"/>
        <v>#VALUE!</v>
      </c>
      <c r="AE97" s="17" t="e">
        <f ca="1">AD97/Inputs!$B$13</f>
        <v>#VALUE!</v>
      </c>
      <c r="AF97" s="27">
        <f t="shared" si="31"/>
        <v>0</v>
      </c>
      <c r="AH97" s="17">
        <f>AH96/(1+(Inputs!$B$19)*C96)</f>
        <v>1</v>
      </c>
      <c r="AI97" s="17" t="e">
        <f t="shared" ca="1" si="32"/>
        <v>#VALUE!</v>
      </c>
    </row>
    <row r="98" spans="1:35" ht="13">
      <c r="A98" s="3">
        <f t="shared" si="33"/>
        <v>94</v>
      </c>
      <c r="B98" s="28">
        <f t="shared" si="34"/>
        <v>2828</v>
      </c>
      <c r="C98" s="3">
        <f t="shared" si="35"/>
        <v>8.3333333333333329E-2</v>
      </c>
      <c r="F98" s="3" t="e">
        <f t="shared" si="20"/>
        <v>#VALUE!</v>
      </c>
      <c r="G98" s="3" t="str">
        <f>IF(Inputs!$B$15="Fixed",G97, "Not Implemented Yet")</f>
        <v>Not Implemented Yet</v>
      </c>
      <c r="H98" s="3" t="str">
        <f>IF(Inputs!$B$15="Fixed", IF(K97&gt;H97, -PMT(G98*C98, 360/Inputs!$D$6, Inputs!$B$13), 0), "NOT AVALABLE RN")</f>
        <v>NOT AVALABLE RN</v>
      </c>
      <c r="I98" s="3" t="e">
        <f t="shared" si="21"/>
        <v>#VALUE!</v>
      </c>
      <c r="J98" s="3" t="e">
        <f t="shared" si="22"/>
        <v>#VALUE!</v>
      </c>
      <c r="K98" s="3" t="e">
        <f t="shared" si="36"/>
        <v>#VALUE!</v>
      </c>
      <c r="N98" s="27">
        <f t="shared" si="37"/>
        <v>0</v>
      </c>
      <c r="O98" s="17">
        <f>VLOOKUP(A98,Curves!$B$3:'Curves'!$D$15,3)/(VLOOKUP(A98,Curves!$B$3:'Curves'!$D$15,2)-(VLOOKUP(A98,Curves!$B$3:'Curves'!$D$15,1)-1))</f>
        <v>4.1666666666666669E-4</v>
      </c>
      <c r="P98" s="27">
        <f>MIN(N98,(O98*Inputs!$B$35)*$N$5)</f>
        <v>0</v>
      </c>
      <c r="Q98" s="3">
        <f ca="1">IF(ISERROR(Inputs!$B$32*OFFSET(P98,-Inputs!$B$32,0)),0,Inputs!$B$32*OFFSET(P98,-Inputs!$B$32,0))</f>
        <v>0</v>
      </c>
      <c r="R98" s="3">
        <f ca="1">IF(ISERROR((1-Inputs!$B$32)*OFFSET(P98,-Inputs!$B$33,0)),0,(1-Inputs!$B$32)*OFFSET(P98,-Inputs!$B$33,0))</f>
        <v>0</v>
      </c>
      <c r="S98" s="27">
        <f t="shared" si="23"/>
        <v>0</v>
      </c>
      <c r="T98" s="17" t="e">
        <f>S98/Inputs!$B$13</f>
        <v>#DIV/0!</v>
      </c>
      <c r="U98" s="17" t="e">
        <f t="shared" si="19"/>
        <v>#VALUE!</v>
      </c>
      <c r="V98" s="3">
        <f>IF(A98&lt;Inputs!$B$23-Inputs!$B$24,0,IF(A98&lt;Inputs!$B$22-Inputs!$B$24,S98*AB98/12,IF(ISERROR(-PMT(AB98/12,Inputs!$B$20+1-A98-Inputs!$B$24,S98)),0,-PMT(AB98/12,Inputs!$B$20+1-A98-Inputs!$B$24,S98)+IF(A98=Inputs!$B$21-Inputs!$B$24,AB98+PMT(AB98/12,Inputs!$B$20+1-A98-Inputs!$B$24,S98)+(S98*AB98/12),0))))</f>
        <v>0</v>
      </c>
      <c r="W98" s="3" t="e">
        <f t="shared" si="24"/>
        <v>#VALUE!</v>
      </c>
      <c r="X98" s="3" t="e">
        <f t="shared" si="25"/>
        <v>#VALUE!</v>
      </c>
      <c r="Y98" s="17">
        <f>VLOOKUP(A98,Curves!$B$20:'Curves'!$D$32,3)</f>
        <v>0.06</v>
      </c>
      <c r="Z98" s="27">
        <f t="shared" si="26"/>
        <v>0</v>
      </c>
      <c r="AA98" s="3">
        <f t="shared" si="27"/>
        <v>0</v>
      </c>
      <c r="AB98" s="3" t="str">
        <f t="shared" si="28"/>
        <v>Not Implemented Yet</v>
      </c>
      <c r="AC98" s="3" t="e">
        <f t="shared" si="29"/>
        <v>#VALUE!</v>
      </c>
      <c r="AD98" s="3" t="e">
        <f t="shared" ca="1" si="30"/>
        <v>#VALUE!</v>
      </c>
      <c r="AE98" s="17" t="e">
        <f ca="1">AD98/Inputs!$B$13</f>
        <v>#VALUE!</v>
      </c>
      <c r="AF98" s="27">
        <f t="shared" si="31"/>
        <v>0</v>
      </c>
      <c r="AH98" s="17">
        <f>AH97/(1+(Inputs!$B$19)*C97)</f>
        <v>1</v>
      </c>
      <c r="AI98" s="17" t="e">
        <f t="shared" ca="1" si="32"/>
        <v>#VALUE!</v>
      </c>
    </row>
    <row r="99" spans="1:35" ht="13">
      <c r="A99" s="3">
        <f t="shared" si="33"/>
        <v>95</v>
      </c>
      <c r="B99" s="28">
        <f t="shared" si="34"/>
        <v>2858</v>
      </c>
      <c r="C99" s="3">
        <f t="shared" si="35"/>
        <v>8.3333333333333329E-2</v>
      </c>
      <c r="F99" s="3" t="e">
        <f t="shared" si="20"/>
        <v>#VALUE!</v>
      </c>
      <c r="G99" s="3" t="str">
        <f>IF(Inputs!$B$15="Fixed",G98, "Not Implemented Yet")</f>
        <v>Not Implemented Yet</v>
      </c>
      <c r="H99" s="3" t="str">
        <f>IF(Inputs!$B$15="Fixed", IF(K98&gt;H98, -PMT(G99*C99, 360/Inputs!$D$6, Inputs!$B$13), 0), "NOT AVALABLE RN")</f>
        <v>NOT AVALABLE RN</v>
      </c>
      <c r="I99" s="3" t="e">
        <f t="shared" si="21"/>
        <v>#VALUE!</v>
      </c>
      <c r="J99" s="3" t="e">
        <f t="shared" si="22"/>
        <v>#VALUE!</v>
      </c>
      <c r="K99" s="3" t="e">
        <f t="shared" si="36"/>
        <v>#VALUE!</v>
      </c>
      <c r="N99" s="27">
        <f t="shared" si="37"/>
        <v>0</v>
      </c>
      <c r="O99" s="17">
        <f>VLOOKUP(A99,Curves!$B$3:'Curves'!$D$15,3)/(VLOOKUP(A99,Curves!$B$3:'Curves'!$D$15,2)-(VLOOKUP(A99,Curves!$B$3:'Curves'!$D$15,1)-1))</f>
        <v>4.1666666666666669E-4</v>
      </c>
      <c r="P99" s="27">
        <f>MIN(N99,(O99*Inputs!$B$35)*$N$5)</f>
        <v>0</v>
      </c>
      <c r="Q99" s="3">
        <f ca="1">IF(ISERROR(Inputs!$B$32*OFFSET(P99,-Inputs!$B$32,0)),0,Inputs!$B$32*OFFSET(P99,-Inputs!$B$32,0))</f>
        <v>0</v>
      </c>
      <c r="R99" s="3">
        <f ca="1">IF(ISERROR((1-Inputs!$B$32)*OFFSET(P99,-Inputs!$B$33,0)),0,(1-Inputs!$B$32)*OFFSET(P99,-Inputs!$B$33,0))</f>
        <v>0</v>
      </c>
      <c r="S99" s="27">
        <f t="shared" si="23"/>
        <v>0</v>
      </c>
      <c r="T99" s="17" t="e">
        <f>S99/Inputs!$B$13</f>
        <v>#DIV/0!</v>
      </c>
      <c r="U99" s="17" t="e">
        <f t="shared" si="19"/>
        <v>#VALUE!</v>
      </c>
      <c r="V99" s="3">
        <f>IF(A99&lt;Inputs!$B$23-Inputs!$B$24,0,IF(A99&lt;Inputs!$B$22-Inputs!$B$24,S99*AB99/12,IF(ISERROR(-PMT(AB99/12,Inputs!$B$20+1-A99-Inputs!$B$24,S99)),0,-PMT(AB99/12,Inputs!$B$20+1-A99-Inputs!$B$24,S99)+IF(A99=Inputs!$B$21-Inputs!$B$24,AB99+PMT(AB99/12,Inputs!$B$20+1-A99-Inputs!$B$24,S99)+(S99*AB99/12),0))))</f>
        <v>0</v>
      </c>
      <c r="W99" s="3" t="e">
        <f t="shared" si="24"/>
        <v>#VALUE!</v>
      </c>
      <c r="X99" s="3" t="e">
        <f t="shared" si="25"/>
        <v>#VALUE!</v>
      </c>
      <c r="Y99" s="17">
        <f>VLOOKUP(A99,Curves!$B$20:'Curves'!$D$32,3)</f>
        <v>0.06</v>
      </c>
      <c r="Z99" s="27">
        <f t="shared" si="26"/>
        <v>0</v>
      </c>
      <c r="AA99" s="3">
        <f t="shared" si="27"/>
        <v>0</v>
      </c>
      <c r="AB99" s="3" t="str">
        <f t="shared" si="28"/>
        <v>Not Implemented Yet</v>
      </c>
      <c r="AC99" s="3" t="e">
        <f t="shared" si="29"/>
        <v>#VALUE!</v>
      </c>
      <c r="AD99" s="3" t="e">
        <f t="shared" ca="1" si="30"/>
        <v>#VALUE!</v>
      </c>
      <c r="AE99" s="17" t="e">
        <f ca="1">AD99/Inputs!$B$13</f>
        <v>#VALUE!</v>
      </c>
      <c r="AF99" s="27">
        <f t="shared" si="31"/>
        <v>0</v>
      </c>
      <c r="AH99" s="17">
        <f>AH98/(1+(Inputs!$B$19)*C98)</f>
        <v>1</v>
      </c>
      <c r="AI99" s="17" t="e">
        <f t="shared" ca="1" si="32"/>
        <v>#VALUE!</v>
      </c>
    </row>
    <row r="100" spans="1:35" ht="13">
      <c r="A100" s="3">
        <f t="shared" si="33"/>
        <v>96</v>
      </c>
      <c r="B100" s="28">
        <f t="shared" si="34"/>
        <v>2889</v>
      </c>
      <c r="C100" s="3">
        <f t="shared" si="35"/>
        <v>8.3333333333333329E-2</v>
      </c>
      <c r="F100" s="3" t="e">
        <f t="shared" si="20"/>
        <v>#VALUE!</v>
      </c>
      <c r="G100" s="3" t="str">
        <f>IF(Inputs!$B$15="Fixed",G99, "Not Implemented Yet")</f>
        <v>Not Implemented Yet</v>
      </c>
      <c r="H100" s="3" t="str">
        <f>IF(Inputs!$B$15="Fixed", IF(K99&gt;H99, -PMT(G100*C100, 360/Inputs!$D$6, Inputs!$B$13), 0), "NOT AVALABLE RN")</f>
        <v>NOT AVALABLE RN</v>
      </c>
      <c r="I100" s="3" t="e">
        <f t="shared" si="21"/>
        <v>#VALUE!</v>
      </c>
      <c r="J100" s="3" t="e">
        <f t="shared" si="22"/>
        <v>#VALUE!</v>
      </c>
      <c r="K100" s="3" t="e">
        <f t="shared" si="36"/>
        <v>#VALUE!</v>
      </c>
      <c r="N100" s="27">
        <f t="shared" si="37"/>
        <v>0</v>
      </c>
      <c r="O100" s="17">
        <f>VLOOKUP(A100,Curves!$B$3:'Curves'!$D$15,3)/(VLOOKUP(A100,Curves!$B$3:'Curves'!$D$15,2)-(VLOOKUP(A100,Curves!$B$3:'Curves'!$D$15,1)-1))</f>
        <v>4.1666666666666669E-4</v>
      </c>
      <c r="P100" s="27">
        <f>MIN(N100,(O100*Inputs!$B$35)*$N$5)</f>
        <v>0</v>
      </c>
      <c r="Q100" s="3">
        <f ca="1">IF(ISERROR(Inputs!$B$32*OFFSET(P100,-Inputs!$B$32,0)),0,Inputs!$B$32*OFFSET(P100,-Inputs!$B$32,0))</f>
        <v>0</v>
      </c>
      <c r="R100" s="3">
        <f ca="1">IF(ISERROR((1-Inputs!$B$32)*OFFSET(P100,-Inputs!$B$33,0)),0,(1-Inputs!$B$32)*OFFSET(P100,-Inputs!$B$33,0))</f>
        <v>0</v>
      </c>
      <c r="S100" s="27">
        <f t="shared" si="23"/>
        <v>0</v>
      </c>
      <c r="T100" s="17" t="e">
        <f>S100/Inputs!$B$13</f>
        <v>#DIV/0!</v>
      </c>
      <c r="U100" s="17" t="e">
        <f t="shared" si="19"/>
        <v>#VALUE!</v>
      </c>
      <c r="V100" s="3">
        <f>IF(A100&lt;Inputs!$B$23-Inputs!$B$24,0,IF(A100&lt;Inputs!$B$22-Inputs!$B$24,S100*AB100/12,IF(ISERROR(-PMT(AB100/12,Inputs!$B$20+1-A100-Inputs!$B$24,S100)),0,-PMT(AB100/12,Inputs!$B$20+1-A100-Inputs!$B$24,S100)+IF(A100=Inputs!$B$21-Inputs!$B$24,AB100+PMT(AB100/12,Inputs!$B$20+1-A100-Inputs!$B$24,S100)+(S100*AB100/12),0))))</f>
        <v>0</v>
      </c>
      <c r="W100" s="3" t="e">
        <f t="shared" si="24"/>
        <v>#VALUE!</v>
      </c>
      <c r="X100" s="3" t="e">
        <f t="shared" si="25"/>
        <v>#VALUE!</v>
      </c>
      <c r="Y100" s="17">
        <f>VLOOKUP(A100,Curves!$B$20:'Curves'!$D$32,3)</f>
        <v>0.06</v>
      </c>
      <c r="Z100" s="27">
        <f t="shared" si="26"/>
        <v>0</v>
      </c>
      <c r="AA100" s="3">
        <f t="shared" si="27"/>
        <v>0</v>
      </c>
      <c r="AB100" s="3" t="str">
        <f t="shared" si="28"/>
        <v>Not Implemented Yet</v>
      </c>
      <c r="AC100" s="3" t="e">
        <f t="shared" si="29"/>
        <v>#VALUE!</v>
      </c>
      <c r="AD100" s="3" t="e">
        <f t="shared" ca="1" si="30"/>
        <v>#VALUE!</v>
      </c>
      <c r="AE100" s="17" t="e">
        <f ca="1">AD100/Inputs!$B$13</f>
        <v>#VALUE!</v>
      </c>
      <c r="AF100" s="27">
        <f t="shared" si="31"/>
        <v>0</v>
      </c>
      <c r="AH100" s="17">
        <f>AH99/(1+(Inputs!$B$19)*C99)</f>
        <v>1</v>
      </c>
      <c r="AI100" s="17" t="e">
        <f t="shared" ca="1" si="32"/>
        <v>#VALUE!</v>
      </c>
    </row>
    <row r="101" spans="1:35" ht="13">
      <c r="A101" s="3">
        <f t="shared" si="33"/>
        <v>97</v>
      </c>
      <c r="B101" s="28">
        <f t="shared" si="34"/>
        <v>2919</v>
      </c>
      <c r="C101" s="3">
        <f t="shared" si="35"/>
        <v>8.3333333333333329E-2</v>
      </c>
      <c r="F101" s="3" t="e">
        <f t="shared" si="20"/>
        <v>#VALUE!</v>
      </c>
      <c r="G101" s="3" t="str">
        <f>IF(Inputs!$B$15="Fixed",G100, "Not Implemented Yet")</f>
        <v>Not Implemented Yet</v>
      </c>
      <c r="H101" s="3" t="str">
        <f>IF(Inputs!$B$15="Fixed", IF(K100&gt;H100, -PMT(G101*C101, 360/Inputs!$D$6, Inputs!$B$13), 0), "NOT AVALABLE RN")</f>
        <v>NOT AVALABLE RN</v>
      </c>
      <c r="I101" s="3" t="e">
        <f t="shared" si="21"/>
        <v>#VALUE!</v>
      </c>
      <c r="J101" s="3" t="e">
        <f t="shared" si="22"/>
        <v>#VALUE!</v>
      </c>
      <c r="K101" s="3" t="e">
        <f t="shared" si="36"/>
        <v>#VALUE!</v>
      </c>
      <c r="N101" s="27">
        <f t="shared" si="37"/>
        <v>0</v>
      </c>
      <c r="O101" s="17">
        <f>VLOOKUP(A101,Curves!$B$3:'Curves'!$D$15,3)/(VLOOKUP(A101,Curves!$B$3:'Curves'!$D$15,2)-(VLOOKUP(A101,Curves!$B$3:'Curves'!$D$15,1)-1))</f>
        <v>0</v>
      </c>
      <c r="P101" s="27">
        <f>MIN(N101,(O101*Inputs!$B$35)*$N$5)</f>
        <v>0</v>
      </c>
      <c r="Q101" s="3">
        <f ca="1">IF(ISERROR(Inputs!$B$32*OFFSET(P101,-Inputs!$B$32,0)),0,Inputs!$B$32*OFFSET(P101,-Inputs!$B$32,0))</f>
        <v>0</v>
      </c>
      <c r="R101" s="3">
        <f ca="1">IF(ISERROR((1-Inputs!$B$32)*OFFSET(P101,-Inputs!$B$33,0)),0,(1-Inputs!$B$32)*OFFSET(P101,-Inputs!$B$33,0))</f>
        <v>0</v>
      </c>
      <c r="S101" s="27">
        <f t="shared" si="23"/>
        <v>0</v>
      </c>
      <c r="T101" s="17" t="e">
        <f>S101/Inputs!$B$13</f>
        <v>#DIV/0!</v>
      </c>
      <c r="U101" s="17" t="e">
        <f t="shared" si="19"/>
        <v>#VALUE!</v>
      </c>
      <c r="V101" s="3">
        <f>IF(A101&lt;Inputs!$B$23-Inputs!$B$24,0,IF(A101&lt;Inputs!$B$22-Inputs!$B$24,S101*AB101/12,IF(ISERROR(-PMT(AB101/12,Inputs!$B$20+1-A101-Inputs!$B$24,S101)),0,-PMT(AB101/12,Inputs!$B$20+1-A101-Inputs!$B$24,S101)+IF(A101=Inputs!$B$21-Inputs!$B$24,AB101+PMT(AB101/12,Inputs!$B$20+1-A101-Inputs!$B$24,S101)+(S101*AB101/12),0))))</f>
        <v>0</v>
      </c>
      <c r="W101" s="3" t="e">
        <f t="shared" si="24"/>
        <v>#VALUE!</v>
      </c>
      <c r="X101" s="3" t="e">
        <f t="shared" si="25"/>
        <v>#VALUE!</v>
      </c>
      <c r="Y101" s="17">
        <f>VLOOKUP(A101,Curves!$B$20:'Curves'!$D$32,3)</f>
        <v>0.06</v>
      </c>
      <c r="Z101" s="27">
        <f t="shared" si="26"/>
        <v>0</v>
      </c>
      <c r="AA101" s="3">
        <f t="shared" si="27"/>
        <v>0</v>
      </c>
      <c r="AB101" s="3" t="str">
        <f t="shared" si="28"/>
        <v>Not Implemented Yet</v>
      </c>
      <c r="AC101" s="3" t="e">
        <f t="shared" si="29"/>
        <v>#VALUE!</v>
      </c>
      <c r="AD101" s="3" t="e">
        <f t="shared" ca="1" si="30"/>
        <v>#VALUE!</v>
      </c>
      <c r="AE101" s="17" t="e">
        <f ca="1">AD101/Inputs!$B$13</f>
        <v>#VALUE!</v>
      </c>
      <c r="AF101" s="27">
        <f t="shared" si="31"/>
        <v>0</v>
      </c>
      <c r="AH101" s="17">
        <f>AH100/(1+(Inputs!$B$19)*C100)</f>
        <v>1</v>
      </c>
      <c r="AI101" s="17" t="e">
        <f t="shared" ca="1" si="32"/>
        <v>#VALUE!</v>
      </c>
    </row>
    <row r="102" spans="1:35" ht="13">
      <c r="A102" s="3">
        <f t="shared" si="33"/>
        <v>98</v>
      </c>
      <c r="B102" s="28">
        <f t="shared" si="34"/>
        <v>2950</v>
      </c>
      <c r="C102" s="3">
        <f t="shared" si="35"/>
        <v>8.3333333333333329E-2</v>
      </c>
      <c r="F102" s="3" t="e">
        <f t="shared" si="20"/>
        <v>#VALUE!</v>
      </c>
      <c r="G102" s="3" t="str">
        <f>IF(Inputs!$B$15="Fixed",G101, "Not Implemented Yet")</f>
        <v>Not Implemented Yet</v>
      </c>
      <c r="H102" s="3" t="str">
        <f>IF(Inputs!$B$15="Fixed", IF(K101&gt;H101, -PMT(G102*C102, 360/Inputs!$D$6, Inputs!$B$13), 0), "NOT AVALABLE RN")</f>
        <v>NOT AVALABLE RN</v>
      </c>
      <c r="I102" s="3" t="e">
        <f t="shared" si="21"/>
        <v>#VALUE!</v>
      </c>
      <c r="J102" s="3" t="e">
        <f t="shared" si="22"/>
        <v>#VALUE!</v>
      </c>
      <c r="K102" s="3" t="e">
        <f t="shared" si="36"/>
        <v>#VALUE!</v>
      </c>
      <c r="N102" s="27">
        <f t="shared" si="37"/>
        <v>0</v>
      </c>
      <c r="O102" s="17">
        <f>VLOOKUP(A102,Curves!$B$3:'Curves'!$D$15,3)/(VLOOKUP(A102,Curves!$B$3:'Curves'!$D$15,2)-(VLOOKUP(A102,Curves!$B$3:'Curves'!$D$15,1)-1))</f>
        <v>0</v>
      </c>
      <c r="P102" s="27">
        <f>MIN(N102,(O102*Inputs!$B$35)*$N$5)</f>
        <v>0</v>
      </c>
      <c r="Q102" s="3">
        <f ca="1">IF(ISERROR(Inputs!$B$32*OFFSET(P102,-Inputs!$B$32,0)),0,Inputs!$B$32*OFFSET(P102,-Inputs!$B$32,0))</f>
        <v>0</v>
      </c>
      <c r="R102" s="3">
        <f ca="1">IF(ISERROR((1-Inputs!$B$32)*OFFSET(P102,-Inputs!$B$33,0)),0,(1-Inputs!$B$32)*OFFSET(P102,-Inputs!$B$33,0))</f>
        <v>0</v>
      </c>
      <c r="S102" s="27">
        <f t="shared" si="23"/>
        <v>0</v>
      </c>
      <c r="T102" s="17" t="e">
        <f>S102/Inputs!$B$13</f>
        <v>#DIV/0!</v>
      </c>
      <c r="U102" s="17" t="e">
        <f t="shared" si="19"/>
        <v>#VALUE!</v>
      </c>
      <c r="V102" s="3">
        <f>IF(A102&lt;Inputs!$B$23-Inputs!$B$24,0,IF(A102&lt;Inputs!$B$22-Inputs!$B$24,S102*AB102/12,IF(ISERROR(-PMT(AB102/12,Inputs!$B$20+1-A102-Inputs!$B$24,S102)),0,-PMT(AB102/12,Inputs!$B$20+1-A102-Inputs!$B$24,S102)+IF(A102=Inputs!$B$21-Inputs!$B$24,AB102+PMT(AB102/12,Inputs!$B$20+1-A102-Inputs!$B$24,S102)+(S102*AB102/12),0))))</f>
        <v>0</v>
      </c>
      <c r="W102" s="3" t="e">
        <f t="shared" si="24"/>
        <v>#VALUE!</v>
      </c>
      <c r="X102" s="3" t="e">
        <f t="shared" si="25"/>
        <v>#VALUE!</v>
      </c>
      <c r="Y102" s="17">
        <f>VLOOKUP(A102,Curves!$B$20:'Curves'!$D$32,3)</f>
        <v>0.06</v>
      </c>
      <c r="Z102" s="27">
        <f t="shared" si="26"/>
        <v>0</v>
      </c>
      <c r="AA102" s="3">
        <f t="shared" si="27"/>
        <v>0</v>
      </c>
      <c r="AB102" s="3" t="str">
        <f t="shared" si="28"/>
        <v>Not Implemented Yet</v>
      </c>
      <c r="AC102" s="3" t="e">
        <f t="shared" si="29"/>
        <v>#VALUE!</v>
      </c>
      <c r="AD102" s="3" t="e">
        <f t="shared" ca="1" si="30"/>
        <v>#VALUE!</v>
      </c>
      <c r="AE102" s="17" t="e">
        <f ca="1">AD102/Inputs!$B$13</f>
        <v>#VALUE!</v>
      </c>
      <c r="AF102" s="27">
        <f t="shared" si="31"/>
        <v>0</v>
      </c>
      <c r="AH102" s="17">
        <f>AH101/(1+(Inputs!$B$19)*C101)</f>
        <v>1</v>
      </c>
      <c r="AI102" s="17" t="e">
        <f t="shared" ca="1" si="32"/>
        <v>#VALUE!</v>
      </c>
    </row>
    <row r="103" spans="1:35" ht="13">
      <c r="A103" s="3">
        <f t="shared" si="33"/>
        <v>99</v>
      </c>
      <c r="B103" s="28">
        <f t="shared" si="34"/>
        <v>2981</v>
      </c>
      <c r="C103" s="3">
        <f t="shared" si="35"/>
        <v>8.3333333333333329E-2</v>
      </c>
      <c r="F103" s="3" t="e">
        <f t="shared" si="20"/>
        <v>#VALUE!</v>
      </c>
      <c r="G103" s="3" t="str">
        <f>IF(Inputs!$B$15="Fixed",G102, "Not Implemented Yet")</f>
        <v>Not Implemented Yet</v>
      </c>
      <c r="H103" s="3" t="str">
        <f>IF(Inputs!$B$15="Fixed", IF(K102&gt;H102, -PMT(G103*C103, 360/Inputs!$D$6, Inputs!$B$13), 0), "NOT AVALABLE RN")</f>
        <v>NOT AVALABLE RN</v>
      </c>
      <c r="I103" s="3" t="e">
        <f t="shared" si="21"/>
        <v>#VALUE!</v>
      </c>
      <c r="J103" s="3" t="e">
        <f t="shared" si="22"/>
        <v>#VALUE!</v>
      </c>
      <c r="K103" s="3" t="e">
        <f t="shared" si="36"/>
        <v>#VALUE!</v>
      </c>
      <c r="N103" s="27">
        <f t="shared" si="37"/>
        <v>0</v>
      </c>
      <c r="O103" s="17">
        <f>VLOOKUP(A103,Curves!$B$3:'Curves'!$D$15,3)/(VLOOKUP(A103,Curves!$B$3:'Curves'!$D$15,2)-(VLOOKUP(A103,Curves!$B$3:'Curves'!$D$15,1)-1))</f>
        <v>0</v>
      </c>
      <c r="P103" s="27">
        <f>MIN(N103,(O103*Inputs!$B$35)*$N$5)</f>
        <v>0</v>
      </c>
      <c r="Q103" s="3">
        <f ca="1">IF(ISERROR(Inputs!$B$32*OFFSET(P103,-Inputs!$B$32,0)),0,Inputs!$B$32*OFFSET(P103,-Inputs!$B$32,0))</f>
        <v>0</v>
      </c>
      <c r="R103" s="3">
        <f ca="1">IF(ISERROR((1-Inputs!$B$32)*OFFSET(P103,-Inputs!$B$33,0)),0,(1-Inputs!$B$32)*OFFSET(P103,-Inputs!$B$33,0))</f>
        <v>0</v>
      </c>
      <c r="S103" s="27">
        <f t="shared" si="23"/>
        <v>0</v>
      </c>
      <c r="T103" s="17" t="e">
        <f>S103/Inputs!$B$13</f>
        <v>#DIV/0!</v>
      </c>
      <c r="U103" s="17" t="e">
        <f t="shared" si="19"/>
        <v>#VALUE!</v>
      </c>
      <c r="V103" s="3">
        <f>IF(A103&lt;Inputs!$B$23-Inputs!$B$24,0,IF(A103&lt;Inputs!$B$22-Inputs!$B$24,S103*AB103/12,IF(ISERROR(-PMT(AB103/12,Inputs!$B$20+1-A103-Inputs!$B$24,S103)),0,-PMT(AB103/12,Inputs!$B$20+1-A103-Inputs!$B$24,S103)+IF(A103=Inputs!$B$21-Inputs!$B$24,AB103+PMT(AB103/12,Inputs!$B$20+1-A103-Inputs!$B$24,S103)+(S103*AB103/12),0))))</f>
        <v>0</v>
      </c>
      <c r="W103" s="3" t="e">
        <f t="shared" si="24"/>
        <v>#VALUE!</v>
      </c>
      <c r="X103" s="3" t="e">
        <f t="shared" si="25"/>
        <v>#VALUE!</v>
      </c>
      <c r="Y103" s="17">
        <f>VLOOKUP(A103,Curves!$B$20:'Curves'!$D$32,3)</f>
        <v>0.06</v>
      </c>
      <c r="Z103" s="27">
        <f t="shared" si="26"/>
        <v>0</v>
      </c>
      <c r="AA103" s="3">
        <f t="shared" si="27"/>
        <v>0</v>
      </c>
      <c r="AB103" s="3" t="str">
        <f t="shared" si="28"/>
        <v>Not Implemented Yet</v>
      </c>
      <c r="AC103" s="3" t="e">
        <f t="shared" si="29"/>
        <v>#VALUE!</v>
      </c>
      <c r="AD103" s="3" t="e">
        <f t="shared" ca="1" si="30"/>
        <v>#VALUE!</v>
      </c>
      <c r="AE103" s="17" t="e">
        <f ca="1">AD103/Inputs!$B$13</f>
        <v>#VALUE!</v>
      </c>
      <c r="AF103" s="27">
        <f t="shared" si="31"/>
        <v>0</v>
      </c>
      <c r="AH103" s="17">
        <f>AH102/(1+(Inputs!$B$19)*C102)</f>
        <v>1</v>
      </c>
      <c r="AI103" s="17" t="e">
        <f t="shared" ca="1" si="32"/>
        <v>#VALUE!</v>
      </c>
    </row>
    <row r="104" spans="1:35" ht="13">
      <c r="A104" s="3">
        <f t="shared" si="33"/>
        <v>100</v>
      </c>
      <c r="B104" s="28">
        <f t="shared" si="34"/>
        <v>3010</v>
      </c>
      <c r="C104" s="3">
        <f t="shared" si="35"/>
        <v>8.3333333333333329E-2</v>
      </c>
      <c r="F104" s="3" t="e">
        <f t="shared" si="20"/>
        <v>#VALUE!</v>
      </c>
      <c r="G104" s="3" t="str">
        <f>IF(Inputs!$B$15="Fixed",G103, "Not Implemented Yet")</f>
        <v>Not Implemented Yet</v>
      </c>
      <c r="H104" s="3" t="str">
        <f>IF(Inputs!$B$15="Fixed", IF(K103&gt;H103, -PMT(G104*C104, 360/Inputs!$D$6, Inputs!$B$13), 0), "NOT AVALABLE RN")</f>
        <v>NOT AVALABLE RN</v>
      </c>
      <c r="I104" s="3" t="e">
        <f t="shared" si="21"/>
        <v>#VALUE!</v>
      </c>
      <c r="J104" s="3" t="e">
        <f t="shared" si="22"/>
        <v>#VALUE!</v>
      </c>
      <c r="K104" s="3" t="e">
        <f t="shared" si="36"/>
        <v>#VALUE!</v>
      </c>
      <c r="N104" s="27">
        <f t="shared" si="37"/>
        <v>0</v>
      </c>
      <c r="O104" s="17">
        <f>VLOOKUP(A104,Curves!$B$3:'Curves'!$D$15,3)/(VLOOKUP(A104,Curves!$B$3:'Curves'!$D$15,2)-(VLOOKUP(A104,Curves!$B$3:'Curves'!$D$15,1)-1))</f>
        <v>0</v>
      </c>
      <c r="P104" s="27">
        <f>MIN(N104,(O104*Inputs!$B$35)*$N$5)</f>
        <v>0</v>
      </c>
      <c r="Q104" s="3">
        <f ca="1">IF(ISERROR(Inputs!$B$32*OFFSET(P104,-Inputs!$B$32,0)),0,Inputs!$B$32*OFFSET(P104,-Inputs!$B$32,0))</f>
        <v>0</v>
      </c>
      <c r="R104" s="3">
        <f ca="1">IF(ISERROR((1-Inputs!$B$32)*OFFSET(P104,-Inputs!$B$33,0)),0,(1-Inputs!$B$32)*OFFSET(P104,-Inputs!$B$33,0))</f>
        <v>0</v>
      </c>
      <c r="S104" s="27">
        <f t="shared" si="23"/>
        <v>0</v>
      </c>
      <c r="T104" s="17" t="e">
        <f>S104/Inputs!$B$13</f>
        <v>#DIV/0!</v>
      </c>
      <c r="U104" s="17" t="e">
        <f t="shared" si="19"/>
        <v>#VALUE!</v>
      </c>
      <c r="V104" s="3">
        <f>IF(A104&lt;Inputs!$B$23-Inputs!$B$24,0,IF(A104&lt;Inputs!$B$22-Inputs!$B$24,S104*AB104/12,IF(ISERROR(-PMT(AB104/12,Inputs!$B$20+1-A104-Inputs!$B$24,S104)),0,-PMT(AB104/12,Inputs!$B$20+1-A104-Inputs!$B$24,S104)+IF(A104=Inputs!$B$21-Inputs!$B$24,AB104+PMT(AB104/12,Inputs!$B$20+1-A104-Inputs!$B$24,S104)+(S104*AB104/12),0))))</f>
        <v>0</v>
      </c>
      <c r="W104" s="3" t="e">
        <f t="shared" si="24"/>
        <v>#VALUE!</v>
      </c>
      <c r="X104" s="3" t="e">
        <f t="shared" si="25"/>
        <v>#VALUE!</v>
      </c>
      <c r="Y104" s="17">
        <f>VLOOKUP(A104,Curves!$B$20:'Curves'!$D$32,3)</f>
        <v>0.06</v>
      </c>
      <c r="Z104" s="27">
        <f t="shared" si="26"/>
        <v>0</v>
      </c>
      <c r="AA104" s="3">
        <f t="shared" si="27"/>
        <v>0</v>
      </c>
      <c r="AB104" s="3" t="str">
        <f t="shared" si="28"/>
        <v>Not Implemented Yet</v>
      </c>
      <c r="AC104" s="3" t="e">
        <f t="shared" si="29"/>
        <v>#VALUE!</v>
      </c>
      <c r="AD104" s="3" t="e">
        <f t="shared" ca="1" si="30"/>
        <v>#VALUE!</v>
      </c>
      <c r="AE104" s="17" t="e">
        <f ca="1">AD104/Inputs!$B$13</f>
        <v>#VALUE!</v>
      </c>
      <c r="AF104" s="27">
        <f t="shared" si="31"/>
        <v>0</v>
      </c>
      <c r="AH104" s="17">
        <f>AH103/(1+(Inputs!$B$19)*C103)</f>
        <v>1</v>
      </c>
      <c r="AI104" s="17" t="e">
        <f t="shared" ca="1" si="32"/>
        <v>#VALUE!</v>
      </c>
    </row>
    <row r="105" spans="1:35" ht="13">
      <c r="A105" s="3">
        <f t="shared" si="33"/>
        <v>101</v>
      </c>
      <c r="B105" s="28">
        <f t="shared" si="34"/>
        <v>3041</v>
      </c>
      <c r="C105" s="3">
        <f t="shared" si="35"/>
        <v>8.3333333333333329E-2</v>
      </c>
      <c r="F105" s="3" t="e">
        <f t="shared" si="20"/>
        <v>#VALUE!</v>
      </c>
      <c r="G105" s="3" t="str">
        <f>IF(Inputs!$B$15="Fixed",G104, "Not Implemented Yet")</f>
        <v>Not Implemented Yet</v>
      </c>
      <c r="H105" s="3" t="str">
        <f>IF(Inputs!$B$15="Fixed", IF(K104&gt;H104, -PMT(G105*C105, 360/Inputs!$D$6, Inputs!$B$13), 0), "NOT AVALABLE RN")</f>
        <v>NOT AVALABLE RN</v>
      </c>
      <c r="I105" s="3" t="e">
        <f t="shared" si="21"/>
        <v>#VALUE!</v>
      </c>
      <c r="J105" s="3" t="e">
        <f t="shared" si="22"/>
        <v>#VALUE!</v>
      </c>
      <c r="K105" s="3" t="e">
        <f t="shared" si="36"/>
        <v>#VALUE!</v>
      </c>
      <c r="N105" s="27">
        <f t="shared" si="37"/>
        <v>0</v>
      </c>
      <c r="O105" s="17">
        <f>VLOOKUP(A105,Curves!$B$3:'Curves'!$D$15,3)/(VLOOKUP(A105,Curves!$B$3:'Curves'!$D$15,2)-(VLOOKUP(A105,Curves!$B$3:'Curves'!$D$15,1)-1))</f>
        <v>0</v>
      </c>
      <c r="P105" s="27">
        <f>MIN(N105,(O105*Inputs!$B$35)*$N$5)</f>
        <v>0</v>
      </c>
      <c r="Q105" s="3">
        <f ca="1">IF(ISERROR(Inputs!$B$32*OFFSET(P105,-Inputs!$B$32,0)),0,Inputs!$B$32*OFFSET(P105,-Inputs!$B$32,0))</f>
        <v>0</v>
      </c>
      <c r="R105" s="3">
        <f ca="1">IF(ISERROR((1-Inputs!$B$32)*OFFSET(P105,-Inputs!$B$33,0)),0,(1-Inputs!$B$32)*OFFSET(P105,-Inputs!$B$33,0))</f>
        <v>0</v>
      </c>
      <c r="S105" s="27">
        <f t="shared" si="23"/>
        <v>0</v>
      </c>
      <c r="T105" s="17" t="e">
        <f>S105/Inputs!$B$13</f>
        <v>#DIV/0!</v>
      </c>
      <c r="U105" s="17" t="e">
        <f t="shared" si="19"/>
        <v>#VALUE!</v>
      </c>
      <c r="V105" s="3">
        <f>IF(A105&lt;Inputs!$B$23-Inputs!$B$24,0,IF(A105&lt;Inputs!$B$22-Inputs!$B$24,S105*AB105/12,IF(ISERROR(-PMT(AB105/12,Inputs!$B$20+1-A105-Inputs!$B$24,S105)),0,-PMT(AB105/12,Inputs!$B$20+1-A105-Inputs!$B$24,S105)+IF(A105=Inputs!$B$21-Inputs!$B$24,AB105+PMT(AB105/12,Inputs!$B$20+1-A105-Inputs!$B$24,S105)+(S105*AB105/12),0))))</f>
        <v>0</v>
      </c>
      <c r="W105" s="3" t="e">
        <f t="shared" si="24"/>
        <v>#VALUE!</v>
      </c>
      <c r="X105" s="3" t="e">
        <f t="shared" si="25"/>
        <v>#VALUE!</v>
      </c>
      <c r="Y105" s="17">
        <f>VLOOKUP(A105,Curves!$B$20:'Curves'!$D$32,3)</f>
        <v>0.06</v>
      </c>
      <c r="Z105" s="27">
        <f t="shared" si="26"/>
        <v>0</v>
      </c>
      <c r="AA105" s="3">
        <f t="shared" si="27"/>
        <v>0</v>
      </c>
      <c r="AB105" s="3" t="str">
        <f t="shared" si="28"/>
        <v>Not Implemented Yet</v>
      </c>
      <c r="AC105" s="3" t="e">
        <f t="shared" si="29"/>
        <v>#VALUE!</v>
      </c>
      <c r="AD105" s="3" t="e">
        <f t="shared" ca="1" si="30"/>
        <v>#VALUE!</v>
      </c>
      <c r="AE105" s="17" t="e">
        <f ca="1">AD105/Inputs!$B$13</f>
        <v>#VALUE!</v>
      </c>
      <c r="AF105" s="27">
        <f t="shared" si="31"/>
        <v>0</v>
      </c>
      <c r="AH105" s="17">
        <f>AH104/(1+(Inputs!$B$19)*C104)</f>
        <v>1</v>
      </c>
      <c r="AI105" s="17" t="e">
        <f t="shared" ca="1" si="32"/>
        <v>#VALUE!</v>
      </c>
    </row>
    <row r="106" spans="1:35" ht="13">
      <c r="A106" s="3">
        <f t="shared" si="33"/>
        <v>102</v>
      </c>
      <c r="B106" s="28">
        <f t="shared" si="34"/>
        <v>3071</v>
      </c>
      <c r="C106" s="3">
        <f t="shared" si="35"/>
        <v>8.3333333333333329E-2</v>
      </c>
      <c r="F106" s="3" t="e">
        <f t="shared" si="20"/>
        <v>#VALUE!</v>
      </c>
      <c r="G106" s="3" t="str">
        <f>IF(Inputs!$B$15="Fixed",G105, "Not Implemented Yet")</f>
        <v>Not Implemented Yet</v>
      </c>
      <c r="H106" s="3" t="str">
        <f>IF(Inputs!$B$15="Fixed", IF(K105&gt;H105, -PMT(G106*C106, 360/Inputs!$D$6, Inputs!$B$13), 0), "NOT AVALABLE RN")</f>
        <v>NOT AVALABLE RN</v>
      </c>
      <c r="I106" s="3" t="e">
        <f t="shared" si="21"/>
        <v>#VALUE!</v>
      </c>
      <c r="J106" s="3" t="e">
        <f t="shared" si="22"/>
        <v>#VALUE!</v>
      </c>
      <c r="K106" s="3" t="e">
        <f t="shared" si="36"/>
        <v>#VALUE!</v>
      </c>
      <c r="N106" s="27">
        <f t="shared" si="37"/>
        <v>0</v>
      </c>
      <c r="O106" s="17">
        <f>VLOOKUP(A106,Curves!$B$3:'Curves'!$D$15,3)/(VLOOKUP(A106,Curves!$B$3:'Curves'!$D$15,2)-(VLOOKUP(A106,Curves!$B$3:'Curves'!$D$15,1)-1))</f>
        <v>0</v>
      </c>
      <c r="P106" s="27">
        <f>MIN(N106,(O106*Inputs!$B$35)*$N$5)</f>
        <v>0</v>
      </c>
      <c r="Q106" s="3">
        <f ca="1">IF(ISERROR(Inputs!$B$32*OFFSET(P106,-Inputs!$B$32,0)),0,Inputs!$B$32*OFFSET(P106,-Inputs!$B$32,0))</f>
        <v>0</v>
      </c>
      <c r="R106" s="3">
        <f ca="1">IF(ISERROR((1-Inputs!$B$32)*OFFSET(P106,-Inputs!$B$33,0)),0,(1-Inputs!$B$32)*OFFSET(P106,-Inputs!$B$33,0))</f>
        <v>0</v>
      </c>
      <c r="S106" s="27">
        <f t="shared" si="23"/>
        <v>0</v>
      </c>
      <c r="T106" s="17" t="e">
        <f>S106/Inputs!$B$13</f>
        <v>#DIV/0!</v>
      </c>
      <c r="U106" s="17" t="e">
        <f t="shared" si="19"/>
        <v>#VALUE!</v>
      </c>
      <c r="V106" s="3">
        <f>IF(A106&lt;Inputs!$B$23-Inputs!$B$24,0,IF(A106&lt;Inputs!$B$22-Inputs!$B$24,S106*AB106/12,IF(ISERROR(-PMT(AB106/12,Inputs!$B$20+1-A106-Inputs!$B$24,S106)),0,-PMT(AB106/12,Inputs!$B$20+1-A106-Inputs!$B$24,S106)+IF(A106=Inputs!$B$21-Inputs!$B$24,AB106+PMT(AB106/12,Inputs!$B$20+1-A106-Inputs!$B$24,S106)+(S106*AB106/12),0))))</f>
        <v>0</v>
      </c>
      <c r="W106" s="3" t="e">
        <f t="shared" si="24"/>
        <v>#VALUE!</v>
      </c>
      <c r="X106" s="3" t="e">
        <f t="shared" si="25"/>
        <v>#VALUE!</v>
      </c>
      <c r="Y106" s="17">
        <f>VLOOKUP(A106,Curves!$B$20:'Curves'!$D$32,3)</f>
        <v>0.06</v>
      </c>
      <c r="Z106" s="27">
        <f t="shared" si="26"/>
        <v>0</v>
      </c>
      <c r="AA106" s="3">
        <f t="shared" si="27"/>
        <v>0</v>
      </c>
      <c r="AB106" s="3" t="str">
        <f t="shared" si="28"/>
        <v>Not Implemented Yet</v>
      </c>
      <c r="AC106" s="3" t="e">
        <f t="shared" si="29"/>
        <v>#VALUE!</v>
      </c>
      <c r="AD106" s="3" t="e">
        <f t="shared" ca="1" si="30"/>
        <v>#VALUE!</v>
      </c>
      <c r="AE106" s="17" t="e">
        <f ca="1">AD106/Inputs!$B$13</f>
        <v>#VALUE!</v>
      </c>
      <c r="AF106" s="27">
        <f t="shared" si="31"/>
        <v>0</v>
      </c>
      <c r="AH106" s="17">
        <f>AH105/(1+(Inputs!$B$19)*C105)</f>
        <v>1</v>
      </c>
      <c r="AI106" s="17" t="e">
        <f t="shared" ca="1" si="32"/>
        <v>#VALUE!</v>
      </c>
    </row>
    <row r="107" spans="1:35" ht="13">
      <c r="A107" s="3">
        <f t="shared" si="33"/>
        <v>103</v>
      </c>
      <c r="B107" s="28">
        <f t="shared" si="34"/>
        <v>3102</v>
      </c>
      <c r="C107" s="3">
        <f t="shared" si="35"/>
        <v>8.3333333333333329E-2</v>
      </c>
      <c r="F107" s="3" t="e">
        <f t="shared" si="20"/>
        <v>#VALUE!</v>
      </c>
      <c r="G107" s="3" t="str">
        <f>IF(Inputs!$B$15="Fixed",G106, "Not Implemented Yet")</f>
        <v>Not Implemented Yet</v>
      </c>
      <c r="H107" s="3" t="str">
        <f>IF(Inputs!$B$15="Fixed", IF(K106&gt;H106, -PMT(G107*C107, 360/Inputs!$D$6, Inputs!$B$13), 0), "NOT AVALABLE RN")</f>
        <v>NOT AVALABLE RN</v>
      </c>
      <c r="I107" s="3" t="e">
        <f t="shared" si="21"/>
        <v>#VALUE!</v>
      </c>
      <c r="J107" s="3" t="e">
        <f t="shared" si="22"/>
        <v>#VALUE!</v>
      </c>
      <c r="K107" s="3" t="e">
        <f t="shared" si="36"/>
        <v>#VALUE!</v>
      </c>
      <c r="N107" s="27">
        <f t="shared" si="37"/>
        <v>0</v>
      </c>
      <c r="O107" s="17">
        <f>VLOOKUP(A107,Curves!$B$3:'Curves'!$D$15,3)/(VLOOKUP(A107,Curves!$B$3:'Curves'!$D$15,2)-(VLOOKUP(A107,Curves!$B$3:'Curves'!$D$15,1)-1))</f>
        <v>0</v>
      </c>
      <c r="P107" s="27">
        <f>MIN(N107,(O107*Inputs!$B$35)*$N$5)</f>
        <v>0</v>
      </c>
      <c r="Q107" s="3">
        <f ca="1">IF(ISERROR(Inputs!$B$32*OFFSET(P107,-Inputs!$B$32,0)),0,Inputs!$B$32*OFFSET(P107,-Inputs!$B$32,0))</f>
        <v>0</v>
      </c>
      <c r="R107" s="3">
        <f ca="1">IF(ISERROR((1-Inputs!$B$32)*OFFSET(P107,-Inputs!$B$33,0)),0,(1-Inputs!$B$32)*OFFSET(P107,-Inputs!$B$33,0))</f>
        <v>0</v>
      </c>
      <c r="S107" s="27">
        <f t="shared" si="23"/>
        <v>0</v>
      </c>
      <c r="T107" s="17" t="e">
        <f>S107/Inputs!$B$13</f>
        <v>#DIV/0!</v>
      </c>
      <c r="U107" s="17" t="e">
        <f t="shared" si="19"/>
        <v>#VALUE!</v>
      </c>
      <c r="V107" s="3">
        <f>IF(A107&lt;Inputs!$B$23-Inputs!$B$24,0,IF(A107&lt;Inputs!$B$22-Inputs!$B$24,S107*AB107/12,IF(ISERROR(-PMT(AB107/12,Inputs!$B$20+1-A107-Inputs!$B$24,S107)),0,-PMT(AB107/12,Inputs!$B$20+1-A107-Inputs!$B$24,S107)+IF(A107=Inputs!$B$21-Inputs!$B$24,AB107+PMT(AB107/12,Inputs!$B$20+1-A107-Inputs!$B$24,S107)+(S107*AB107/12),0))))</f>
        <v>0</v>
      </c>
      <c r="W107" s="3" t="e">
        <f t="shared" si="24"/>
        <v>#VALUE!</v>
      </c>
      <c r="X107" s="3" t="e">
        <f t="shared" si="25"/>
        <v>#VALUE!</v>
      </c>
      <c r="Y107" s="17">
        <f>VLOOKUP(A107,Curves!$B$20:'Curves'!$D$32,3)</f>
        <v>0.06</v>
      </c>
      <c r="Z107" s="27">
        <f t="shared" si="26"/>
        <v>0</v>
      </c>
      <c r="AA107" s="3">
        <f t="shared" si="27"/>
        <v>0</v>
      </c>
      <c r="AB107" s="3" t="str">
        <f t="shared" si="28"/>
        <v>Not Implemented Yet</v>
      </c>
      <c r="AC107" s="3" t="e">
        <f t="shared" si="29"/>
        <v>#VALUE!</v>
      </c>
      <c r="AD107" s="3" t="e">
        <f t="shared" ca="1" si="30"/>
        <v>#VALUE!</v>
      </c>
      <c r="AE107" s="17" t="e">
        <f ca="1">AD107/Inputs!$B$13</f>
        <v>#VALUE!</v>
      </c>
      <c r="AF107" s="27">
        <f t="shared" si="31"/>
        <v>0</v>
      </c>
      <c r="AH107" s="17">
        <f>AH106/(1+(Inputs!$B$19)*C106)</f>
        <v>1</v>
      </c>
      <c r="AI107" s="17" t="e">
        <f t="shared" ca="1" si="32"/>
        <v>#VALUE!</v>
      </c>
    </row>
    <row r="108" spans="1:35" ht="13">
      <c r="A108" s="3">
        <f t="shared" si="33"/>
        <v>104</v>
      </c>
      <c r="B108" s="28">
        <f t="shared" si="34"/>
        <v>3132</v>
      </c>
      <c r="C108" s="3">
        <f t="shared" si="35"/>
        <v>8.3333333333333329E-2</v>
      </c>
      <c r="F108" s="3" t="e">
        <f t="shared" si="20"/>
        <v>#VALUE!</v>
      </c>
      <c r="G108" s="3" t="str">
        <f>IF(Inputs!$B$15="Fixed",G107, "Not Implemented Yet")</f>
        <v>Not Implemented Yet</v>
      </c>
      <c r="H108" s="3" t="str">
        <f>IF(Inputs!$B$15="Fixed", IF(K107&gt;H107, -PMT(G108*C108, 360/Inputs!$D$6, Inputs!$B$13), 0), "NOT AVALABLE RN")</f>
        <v>NOT AVALABLE RN</v>
      </c>
      <c r="I108" s="3" t="e">
        <f t="shared" si="21"/>
        <v>#VALUE!</v>
      </c>
      <c r="J108" s="3" t="e">
        <f t="shared" si="22"/>
        <v>#VALUE!</v>
      </c>
      <c r="K108" s="3" t="e">
        <f t="shared" si="36"/>
        <v>#VALUE!</v>
      </c>
      <c r="N108" s="27">
        <f t="shared" si="37"/>
        <v>0</v>
      </c>
      <c r="O108" s="17">
        <f>VLOOKUP(A108,Curves!$B$3:'Curves'!$D$15,3)/(VLOOKUP(A108,Curves!$B$3:'Curves'!$D$15,2)-(VLOOKUP(A108,Curves!$B$3:'Curves'!$D$15,1)-1))</f>
        <v>0</v>
      </c>
      <c r="P108" s="27">
        <f>MIN(N108,(O108*Inputs!$B$35)*$N$5)</f>
        <v>0</v>
      </c>
      <c r="Q108" s="3">
        <f ca="1">IF(ISERROR(Inputs!$B$32*OFFSET(P108,-Inputs!$B$32,0)),0,Inputs!$B$32*OFFSET(P108,-Inputs!$B$32,0))</f>
        <v>0</v>
      </c>
      <c r="R108" s="3">
        <f ca="1">IF(ISERROR((1-Inputs!$B$32)*OFFSET(P108,-Inputs!$B$33,0)),0,(1-Inputs!$B$32)*OFFSET(P108,-Inputs!$B$33,0))</f>
        <v>0</v>
      </c>
      <c r="S108" s="27">
        <f t="shared" si="23"/>
        <v>0</v>
      </c>
      <c r="T108" s="17" t="e">
        <f>S108/Inputs!$B$13</f>
        <v>#DIV/0!</v>
      </c>
      <c r="U108" s="17" t="e">
        <f t="shared" si="19"/>
        <v>#VALUE!</v>
      </c>
      <c r="V108" s="3">
        <f>IF(A108&lt;Inputs!$B$23-Inputs!$B$24,0,IF(A108&lt;Inputs!$B$22-Inputs!$B$24,S108*AB108/12,IF(ISERROR(-PMT(AB108/12,Inputs!$B$20+1-A108-Inputs!$B$24,S108)),0,-PMT(AB108/12,Inputs!$B$20+1-A108-Inputs!$B$24,S108)+IF(A108=Inputs!$B$21-Inputs!$B$24,AB108+PMT(AB108/12,Inputs!$B$20+1-A108-Inputs!$B$24,S108)+(S108*AB108/12),0))))</f>
        <v>0</v>
      </c>
      <c r="W108" s="3" t="e">
        <f t="shared" si="24"/>
        <v>#VALUE!</v>
      </c>
      <c r="X108" s="3" t="e">
        <f t="shared" si="25"/>
        <v>#VALUE!</v>
      </c>
      <c r="Y108" s="17">
        <f>VLOOKUP(A108,Curves!$B$20:'Curves'!$D$32,3)</f>
        <v>0.06</v>
      </c>
      <c r="Z108" s="27">
        <f t="shared" si="26"/>
        <v>0</v>
      </c>
      <c r="AA108" s="3">
        <f t="shared" si="27"/>
        <v>0</v>
      </c>
      <c r="AB108" s="3" t="str">
        <f t="shared" si="28"/>
        <v>Not Implemented Yet</v>
      </c>
      <c r="AC108" s="3" t="e">
        <f t="shared" si="29"/>
        <v>#VALUE!</v>
      </c>
      <c r="AD108" s="3" t="e">
        <f t="shared" ca="1" si="30"/>
        <v>#VALUE!</v>
      </c>
      <c r="AE108" s="17" t="e">
        <f ca="1">AD108/Inputs!$B$13</f>
        <v>#VALUE!</v>
      </c>
      <c r="AF108" s="27">
        <f t="shared" si="31"/>
        <v>0</v>
      </c>
      <c r="AH108" s="17">
        <f>AH107/(1+(Inputs!$B$19)*C107)</f>
        <v>1</v>
      </c>
      <c r="AI108" s="17" t="e">
        <f t="shared" ca="1" si="32"/>
        <v>#VALUE!</v>
      </c>
    </row>
    <row r="109" spans="1:35" ht="13">
      <c r="A109" s="3">
        <f t="shared" si="33"/>
        <v>105</v>
      </c>
      <c r="B109" s="28">
        <f t="shared" si="34"/>
        <v>3163</v>
      </c>
      <c r="C109" s="3">
        <f t="shared" si="35"/>
        <v>8.3333333333333329E-2</v>
      </c>
      <c r="F109" s="3" t="e">
        <f t="shared" si="20"/>
        <v>#VALUE!</v>
      </c>
      <c r="G109" s="3" t="str">
        <f>IF(Inputs!$B$15="Fixed",G108, "Not Implemented Yet")</f>
        <v>Not Implemented Yet</v>
      </c>
      <c r="H109" s="3" t="str">
        <f>IF(Inputs!$B$15="Fixed", IF(K108&gt;H108, -PMT(G109*C109, 360/Inputs!$D$6, Inputs!$B$13), 0), "NOT AVALABLE RN")</f>
        <v>NOT AVALABLE RN</v>
      </c>
      <c r="I109" s="3" t="e">
        <f t="shared" si="21"/>
        <v>#VALUE!</v>
      </c>
      <c r="J109" s="3" t="e">
        <f t="shared" si="22"/>
        <v>#VALUE!</v>
      </c>
      <c r="K109" s="3" t="e">
        <f t="shared" si="36"/>
        <v>#VALUE!</v>
      </c>
      <c r="N109" s="27">
        <f t="shared" si="37"/>
        <v>0</v>
      </c>
      <c r="O109" s="17">
        <f>VLOOKUP(A109,Curves!$B$3:'Curves'!$D$15,3)/(VLOOKUP(A109,Curves!$B$3:'Curves'!$D$15,2)-(VLOOKUP(A109,Curves!$B$3:'Curves'!$D$15,1)-1))</f>
        <v>0</v>
      </c>
      <c r="P109" s="27">
        <f>MIN(N109,(O109*Inputs!$B$35)*$N$5)</f>
        <v>0</v>
      </c>
      <c r="Q109" s="3">
        <f ca="1">IF(ISERROR(Inputs!$B$32*OFFSET(P109,-Inputs!$B$32,0)),0,Inputs!$B$32*OFFSET(P109,-Inputs!$B$32,0))</f>
        <v>0</v>
      </c>
      <c r="R109" s="3">
        <f ca="1">IF(ISERROR((1-Inputs!$B$32)*OFFSET(P109,-Inputs!$B$33,0)),0,(1-Inputs!$B$32)*OFFSET(P109,-Inputs!$B$33,0))</f>
        <v>0</v>
      </c>
      <c r="S109" s="27">
        <f t="shared" si="23"/>
        <v>0</v>
      </c>
      <c r="T109" s="17" t="e">
        <f>S109/Inputs!$B$13</f>
        <v>#DIV/0!</v>
      </c>
      <c r="U109" s="17" t="e">
        <f t="shared" si="19"/>
        <v>#VALUE!</v>
      </c>
      <c r="V109" s="3">
        <f>IF(A109&lt;Inputs!$B$23-Inputs!$B$24,0,IF(A109&lt;Inputs!$B$22-Inputs!$B$24,S109*AB109/12,IF(ISERROR(-PMT(AB109/12,Inputs!$B$20+1-A109-Inputs!$B$24,S109)),0,-PMT(AB109/12,Inputs!$B$20+1-A109-Inputs!$B$24,S109)+IF(A109=Inputs!$B$21-Inputs!$B$24,AB109+PMT(AB109/12,Inputs!$B$20+1-A109-Inputs!$B$24,S109)+(S109*AB109/12),0))))</f>
        <v>0</v>
      </c>
      <c r="W109" s="3" t="e">
        <f t="shared" si="24"/>
        <v>#VALUE!</v>
      </c>
      <c r="X109" s="3" t="e">
        <f t="shared" si="25"/>
        <v>#VALUE!</v>
      </c>
      <c r="Y109" s="17">
        <f>VLOOKUP(A109,Curves!$B$20:'Curves'!$D$32,3)</f>
        <v>0.06</v>
      </c>
      <c r="Z109" s="27">
        <f t="shared" si="26"/>
        <v>0</v>
      </c>
      <c r="AA109" s="3">
        <f t="shared" si="27"/>
        <v>0</v>
      </c>
      <c r="AB109" s="3" t="str">
        <f t="shared" si="28"/>
        <v>Not Implemented Yet</v>
      </c>
      <c r="AC109" s="3" t="e">
        <f t="shared" si="29"/>
        <v>#VALUE!</v>
      </c>
      <c r="AD109" s="3" t="e">
        <f t="shared" ca="1" si="30"/>
        <v>#VALUE!</v>
      </c>
      <c r="AE109" s="17" t="e">
        <f ca="1">AD109/Inputs!$B$13</f>
        <v>#VALUE!</v>
      </c>
      <c r="AF109" s="27">
        <f t="shared" si="31"/>
        <v>0</v>
      </c>
      <c r="AH109" s="17">
        <f>AH108/(1+(Inputs!$B$19)*C108)</f>
        <v>1</v>
      </c>
      <c r="AI109" s="17" t="e">
        <f t="shared" ca="1" si="32"/>
        <v>#VALUE!</v>
      </c>
    </row>
    <row r="110" spans="1:35" ht="13">
      <c r="A110" s="3">
        <f t="shared" si="33"/>
        <v>106</v>
      </c>
      <c r="B110" s="28">
        <f t="shared" si="34"/>
        <v>3194</v>
      </c>
      <c r="C110" s="3">
        <f t="shared" si="35"/>
        <v>8.3333333333333329E-2</v>
      </c>
      <c r="F110" s="3" t="e">
        <f t="shared" si="20"/>
        <v>#VALUE!</v>
      </c>
      <c r="G110" s="3" t="str">
        <f>IF(Inputs!$B$15="Fixed",G109, "Not Implemented Yet")</f>
        <v>Not Implemented Yet</v>
      </c>
      <c r="H110" s="3" t="str">
        <f>IF(Inputs!$B$15="Fixed", IF(K109&gt;H109, -PMT(G110*C110, 360/Inputs!$D$6, Inputs!$B$13), 0), "NOT AVALABLE RN")</f>
        <v>NOT AVALABLE RN</v>
      </c>
      <c r="I110" s="3" t="e">
        <f t="shared" si="21"/>
        <v>#VALUE!</v>
      </c>
      <c r="J110" s="3" t="e">
        <f t="shared" si="22"/>
        <v>#VALUE!</v>
      </c>
      <c r="K110" s="3" t="e">
        <f t="shared" si="36"/>
        <v>#VALUE!</v>
      </c>
      <c r="N110" s="27">
        <f t="shared" si="37"/>
        <v>0</v>
      </c>
      <c r="O110" s="17">
        <f>VLOOKUP(A110,Curves!$B$3:'Curves'!$D$15,3)/(VLOOKUP(A110,Curves!$B$3:'Curves'!$D$15,2)-(VLOOKUP(A110,Curves!$B$3:'Curves'!$D$15,1)-1))</f>
        <v>0</v>
      </c>
      <c r="P110" s="27">
        <f>MIN(N110,(O110*Inputs!$B$35)*$N$5)</f>
        <v>0</v>
      </c>
      <c r="Q110" s="3">
        <f ca="1">IF(ISERROR(Inputs!$B$32*OFFSET(P110,-Inputs!$B$32,0)),0,Inputs!$B$32*OFFSET(P110,-Inputs!$B$32,0))</f>
        <v>0</v>
      </c>
      <c r="R110" s="3">
        <f ca="1">IF(ISERROR((1-Inputs!$B$32)*OFFSET(P110,-Inputs!$B$33,0)),0,(1-Inputs!$B$32)*OFFSET(P110,-Inputs!$B$33,0))</f>
        <v>0</v>
      </c>
      <c r="S110" s="27">
        <f t="shared" si="23"/>
        <v>0</v>
      </c>
      <c r="T110" s="17" t="e">
        <f>S110/Inputs!$B$13</f>
        <v>#DIV/0!</v>
      </c>
      <c r="U110" s="17" t="e">
        <f t="shared" si="19"/>
        <v>#VALUE!</v>
      </c>
      <c r="V110" s="3">
        <f>IF(A110&lt;Inputs!$B$23-Inputs!$B$24,0,IF(A110&lt;Inputs!$B$22-Inputs!$B$24,S110*AB110/12,IF(ISERROR(-PMT(AB110/12,Inputs!$B$20+1-A110-Inputs!$B$24,S110)),0,-PMT(AB110/12,Inputs!$B$20+1-A110-Inputs!$B$24,S110)+IF(A110=Inputs!$B$21-Inputs!$B$24,AB110+PMT(AB110/12,Inputs!$B$20+1-A110-Inputs!$B$24,S110)+(S110*AB110/12),0))))</f>
        <v>0</v>
      </c>
      <c r="W110" s="3" t="e">
        <f t="shared" si="24"/>
        <v>#VALUE!</v>
      </c>
      <c r="X110" s="3" t="e">
        <f t="shared" si="25"/>
        <v>#VALUE!</v>
      </c>
      <c r="Y110" s="17">
        <f>VLOOKUP(A110,Curves!$B$20:'Curves'!$D$32,3)</f>
        <v>0.06</v>
      </c>
      <c r="Z110" s="27">
        <f t="shared" si="26"/>
        <v>0</v>
      </c>
      <c r="AA110" s="3">
        <f t="shared" si="27"/>
        <v>0</v>
      </c>
      <c r="AB110" s="3" t="str">
        <f t="shared" si="28"/>
        <v>Not Implemented Yet</v>
      </c>
      <c r="AC110" s="3" t="e">
        <f t="shared" si="29"/>
        <v>#VALUE!</v>
      </c>
      <c r="AD110" s="3" t="e">
        <f t="shared" ca="1" si="30"/>
        <v>#VALUE!</v>
      </c>
      <c r="AE110" s="17" t="e">
        <f ca="1">AD110/Inputs!$B$13</f>
        <v>#VALUE!</v>
      </c>
      <c r="AF110" s="27">
        <f t="shared" si="31"/>
        <v>0</v>
      </c>
      <c r="AH110" s="17">
        <f>AH109/(1+(Inputs!$B$19)*C109)</f>
        <v>1</v>
      </c>
      <c r="AI110" s="17" t="e">
        <f t="shared" ca="1" si="32"/>
        <v>#VALUE!</v>
      </c>
    </row>
    <row r="111" spans="1:35" ht="13">
      <c r="A111" s="3">
        <f t="shared" si="33"/>
        <v>107</v>
      </c>
      <c r="B111" s="28">
        <f t="shared" si="34"/>
        <v>3224</v>
      </c>
      <c r="C111" s="3">
        <f t="shared" si="35"/>
        <v>8.3333333333333329E-2</v>
      </c>
      <c r="F111" s="3" t="e">
        <f t="shared" si="20"/>
        <v>#VALUE!</v>
      </c>
      <c r="G111" s="3" t="str">
        <f>IF(Inputs!$B$15="Fixed",G110, "Not Implemented Yet")</f>
        <v>Not Implemented Yet</v>
      </c>
      <c r="H111" s="3" t="str">
        <f>IF(Inputs!$B$15="Fixed", IF(K110&gt;H110, -PMT(G111*C111, 360/Inputs!$D$6, Inputs!$B$13), 0), "NOT AVALABLE RN")</f>
        <v>NOT AVALABLE RN</v>
      </c>
      <c r="I111" s="3" t="e">
        <f t="shared" si="21"/>
        <v>#VALUE!</v>
      </c>
      <c r="J111" s="3" t="e">
        <f t="shared" si="22"/>
        <v>#VALUE!</v>
      </c>
      <c r="K111" s="3" t="e">
        <f t="shared" si="36"/>
        <v>#VALUE!</v>
      </c>
      <c r="N111" s="27">
        <f t="shared" si="37"/>
        <v>0</v>
      </c>
      <c r="O111" s="17">
        <f>VLOOKUP(A111,Curves!$B$3:'Curves'!$D$15,3)/(VLOOKUP(A111,Curves!$B$3:'Curves'!$D$15,2)-(VLOOKUP(A111,Curves!$B$3:'Curves'!$D$15,1)-1))</f>
        <v>0</v>
      </c>
      <c r="P111" s="27">
        <f>MIN(N111,(O111*Inputs!$B$35)*$N$5)</f>
        <v>0</v>
      </c>
      <c r="Q111" s="3">
        <f ca="1">IF(ISERROR(Inputs!$B$32*OFFSET(P111,-Inputs!$B$32,0)),0,Inputs!$B$32*OFFSET(P111,-Inputs!$B$32,0))</f>
        <v>0</v>
      </c>
      <c r="R111" s="3">
        <f ca="1">IF(ISERROR((1-Inputs!$B$32)*OFFSET(P111,-Inputs!$B$33,0)),0,(1-Inputs!$B$32)*OFFSET(P111,-Inputs!$B$33,0))</f>
        <v>0</v>
      </c>
      <c r="S111" s="27">
        <f t="shared" si="23"/>
        <v>0</v>
      </c>
      <c r="T111" s="17" t="e">
        <f>S111/Inputs!$B$13</f>
        <v>#DIV/0!</v>
      </c>
      <c r="U111" s="17" t="e">
        <f t="shared" si="19"/>
        <v>#VALUE!</v>
      </c>
      <c r="V111" s="3">
        <f>IF(A111&lt;Inputs!$B$23-Inputs!$B$24,0,IF(A111&lt;Inputs!$B$22-Inputs!$B$24,S111*AB111/12,IF(ISERROR(-PMT(AB111/12,Inputs!$B$20+1-A111-Inputs!$B$24,S111)),0,-PMT(AB111/12,Inputs!$B$20+1-A111-Inputs!$B$24,S111)+IF(A111=Inputs!$B$21-Inputs!$B$24,AB111+PMT(AB111/12,Inputs!$B$20+1-A111-Inputs!$B$24,S111)+(S111*AB111/12),0))))</f>
        <v>0</v>
      </c>
      <c r="W111" s="3" t="e">
        <f t="shared" si="24"/>
        <v>#VALUE!</v>
      </c>
      <c r="X111" s="3" t="e">
        <f t="shared" si="25"/>
        <v>#VALUE!</v>
      </c>
      <c r="Y111" s="17">
        <f>VLOOKUP(A111,Curves!$B$20:'Curves'!$D$32,3)</f>
        <v>0.06</v>
      </c>
      <c r="Z111" s="27">
        <f t="shared" si="26"/>
        <v>0</v>
      </c>
      <c r="AA111" s="3">
        <f t="shared" si="27"/>
        <v>0</v>
      </c>
      <c r="AB111" s="3" t="str">
        <f t="shared" si="28"/>
        <v>Not Implemented Yet</v>
      </c>
      <c r="AC111" s="3" t="e">
        <f t="shared" si="29"/>
        <v>#VALUE!</v>
      </c>
      <c r="AD111" s="3" t="e">
        <f t="shared" ca="1" si="30"/>
        <v>#VALUE!</v>
      </c>
      <c r="AE111" s="17" t="e">
        <f ca="1">AD111/Inputs!$B$13</f>
        <v>#VALUE!</v>
      </c>
      <c r="AF111" s="27">
        <f t="shared" si="31"/>
        <v>0</v>
      </c>
      <c r="AH111" s="17">
        <f>AH110/(1+(Inputs!$B$19)*C110)</f>
        <v>1</v>
      </c>
      <c r="AI111" s="17" t="e">
        <f t="shared" ca="1" si="32"/>
        <v>#VALUE!</v>
      </c>
    </row>
    <row r="112" spans="1:35" ht="13">
      <c r="A112" s="3">
        <f t="shared" si="33"/>
        <v>108</v>
      </c>
      <c r="B112" s="28">
        <f t="shared" si="34"/>
        <v>3255</v>
      </c>
      <c r="C112" s="3">
        <f t="shared" si="35"/>
        <v>8.3333333333333329E-2</v>
      </c>
      <c r="F112" s="3" t="e">
        <f t="shared" si="20"/>
        <v>#VALUE!</v>
      </c>
      <c r="G112" s="3" t="str">
        <f>IF(Inputs!$B$15="Fixed",G111, "Not Implemented Yet")</f>
        <v>Not Implemented Yet</v>
      </c>
      <c r="H112" s="3" t="str">
        <f>IF(Inputs!$B$15="Fixed", IF(K111&gt;H111, -PMT(G112*C112, 360/Inputs!$D$6, Inputs!$B$13), 0), "NOT AVALABLE RN")</f>
        <v>NOT AVALABLE RN</v>
      </c>
      <c r="I112" s="3" t="e">
        <f t="shared" si="21"/>
        <v>#VALUE!</v>
      </c>
      <c r="J112" s="3" t="e">
        <f t="shared" si="22"/>
        <v>#VALUE!</v>
      </c>
      <c r="K112" s="3" t="e">
        <f t="shared" si="36"/>
        <v>#VALUE!</v>
      </c>
      <c r="N112" s="27">
        <f t="shared" si="37"/>
        <v>0</v>
      </c>
      <c r="O112" s="17">
        <f>VLOOKUP(A112,Curves!$B$3:'Curves'!$D$15,3)/(VLOOKUP(A112,Curves!$B$3:'Curves'!$D$15,2)-(VLOOKUP(A112,Curves!$B$3:'Curves'!$D$15,1)-1))</f>
        <v>0</v>
      </c>
      <c r="P112" s="27">
        <f>MIN(N112,(O112*Inputs!$B$35)*$N$5)</f>
        <v>0</v>
      </c>
      <c r="Q112" s="3">
        <f ca="1">IF(ISERROR(Inputs!$B$32*OFFSET(P112,-Inputs!$B$32,0)),0,Inputs!$B$32*OFFSET(P112,-Inputs!$B$32,0))</f>
        <v>0</v>
      </c>
      <c r="R112" s="3">
        <f ca="1">IF(ISERROR((1-Inputs!$B$32)*OFFSET(P112,-Inputs!$B$33,0)),0,(1-Inputs!$B$32)*OFFSET(P112,-Inputs!$B$33,0))</f>
        <v>0</v>
      </c>
      <c r="S112" s="27">
        <f t="shared" si="23"/>
        <v>0</v>
      </c>
      <c r="T112" s="17" t="e">
        <f>S112/Inputs!$B$13</f>
        <v>#DIV/0!</v>
      </c>
      <c r="U112" s="17" t="e">
        <f t="shared" si="19"/>
        <v>#VALUE!</v>
      </c>
      <c r="V112" s="3">
        <f>IF(A112&lt;Inputs!$B$23-Inputs!$B$24,0,IF(A112&lt;Inputs!$B$22-Inputs!$B$24,S112*AB112/12,IF(ISERROR(-PMT(AB112/12,Inputs!$B$20+1-A112-Inputs!$B$24,S112)),0,-PMT(AB112/12,Inputs!$B$20+1-A112-Inputs!$B$24,S112)+IF(A112=Inputs!$B$21-Inputs!$B$24,AB112+PMT(AB112/12,Inputs!$B$20+1-A112-Inputs!$B$24,S112)+(S112*AB112/12),0))))</f>
        <v>0</v>
      </c>
      <c r="W112" s="3" t="e">
        <f t="shared" si="24"/>
        <v>#VALUE!</v>
      </c>
      <c r="X112" s="3" t="e">
        <f t="shared" si="25"/>
        <v>#VALUE!</v>
      </c>
      <c r="Y112" s="17">
        <f>VLOOKUP(A112,Curves!$B$20:'Curves'!$D$32,3)</f>
        <v>0.06</v>
      </c>
      <c r="Z112" s="27">
        <f t="shared" si="26"/>
        <v>0</v>
      </c>
      <c r="AA112" s="3">
        <f t="shared" si="27"/>
        <v>0</v>
      </c>
      <c r="AB112" s="3" t="str">
        <f t="shared" si="28"/>
        <v>Not Implemented Yet</v>
      </c>
      <c r="AC112" s="3" t="e">
        <f t="shared" si="29"/>
        <v>#VALUE!</v>
      </c>
      <c r="AD112" s="3" t="e">
        <f t="shared" ca="1" si="30"/>
        <v>#VALUE!</v>
      </c>
      <c r="AE112" s="17" t="e">
        <f ca="1">AD112/Inputs!$B$13</f>
        <v>#VALUE!</v>
      </c>
      <c r="AF112" s="27">
        <f t="shared" si="31"/>
        <v>0</v>
      </c>
      <c r="AH112" s="17">
        <f>AH111/(1+(Inputs!$B$19)*C111)</f>
        <v>1</v>
      </c>
      <c r="AI112" s="17" t="e">
        <f t="shared" ca="1" si="32"/>
        <v>#VALUE!</v>
      </c>
    </row>
    <row r="113" spans="1:35" ht="13">
      <c r="A113" s="3">
        <f t="shared" si="33"/>
        <v>109</v>
      </c>
      <c r="B113" s="28">
        <f t="shared" si="34"/>
        <v>3285</v>
      </c>
      <c r="C113" s="3">
        <f t="shared" si="35"/>
        <v>8.3333333333333329E-2</v>
      </c>
      <c r="F113" s="3" t="e">
        <f t="shared" si="20"/>
        <v>#VALUE!</v>
      </c>
      <c r="G113" s="3" t="str">
        <f>IF(Inputs!$B$15="Fixed",G112, "Not Implemented Yet")</f>
        <v>Not Implemented Yet</v>
      </c>
      <c r="H113" s="3" t="str">
        <f>IF(Inputs!$B$15="Fixed", IF(K112&gt;H112, -PMT(G113*C113, 360/Inputs!$D$6, Inputs!$B$13), 0), "NOT AVALABLE RN")</f>
        <v>NOT AVALABLE RN</v>
      </c>
      <c r="I113" s="3" t="e">
        <f t="shared" si="21"/>
        <v>#VALUE!</v>
      </c>
      <c r="J113" s="3" t="e">
        <f t="shared" si="22"/>
        <v>#VALUE!</v>
      </c>
      <c r="K113" s="3" t="e">
        <f t="shared" si="36"/>
        <v>#VALUE!</v>
      </c>
      <c r="N113" s="27">
        <f t="shared" si="37"/>
        <v>0</v>
      </c>
      <c r="O113" s="17">
        <f>VLOOKUP(A113,Curves!$B$3:'Curves'!$D$15,3)/(VLOOKUP(A113,Curves!$B$3:'Curves'!$D$15,2)-(VLOOKUP(A113,Curves!$B$3:'Curves'!$D$15,1)-1))</f>
        <v>0</v>
      </c>
      <c r="P113" s="27">
        <f>MIN(N113,(O113*Inputs!$B$35)*$N$5)</f>
        <v>0</v>
      </c>
      <c r="Q113" s="3">
        <f ca="1">IF(ISERROR(Inputs!$B$32*OFFSET(P113,-Inputs!$B$32,0)),0,Inputs!$B$32*OFFSET(P113,-Inputs!$B$32,0))</f>
        <v>0</v>
      </c>
      <c r="R113" s="3">
        <f ca="1">IF(ISERROR((1-Inputs!$B$32)*OFFSET(P113,-Inputs!$B$33,0)),0,(1-Inputs!$B$32)*OFFSET(P113,-Inputs!$B$33,0))</f>
        <v>0</v>
      </c>
      <c r="S113" s="27">
        <f t="shared" si="23"/>
        <v>0</v>
      </c>
      <c r="T113" s="17" t="e">
        <f>S113/Inputs!$B$13</f>
        <v>#DIV/0!</v>
      </c>
      <c r="U113" s="17" t="e">
        <f t="shared" si="19"/>
        <v>#VALUE!</v>
      </c>
      <c r="V113" s="3">
        <f>IF(A113&lt;Inputs!$B$23-Inputs!$B$24,0,IF(A113&lt;Inputs!$B$22-Inputs!$B$24,S113*AB113/12,IF(ISERROR(-PMT(AB113/12,Inputs!$B$20+1-A113-Inputs!$B$24,S113)),0,-PMT(AB113/12,Inputs!$B$20+1-A113-Inputs!$B$24,S113)+IF(A113=Inputs!$B$21-Inputs!$B$24,AB113+PMT(AB113/12,Inputs!$B$20+1-A113-Inputs!$B$24,S113)+(S113*AB113/12),0))))</f>
        <v>0</v>
      </c>
      <c r="W113" s="3" t="e">
        <f t="shared" si="24"/>
        <v>#VALUE!</v>
      </c>
      <c r="X113" s="3" t="e">
        <f t="shared" si="25"/>
        <v>#VALUE!</v>
      </c>
      <c r="Y113" s="17">
        <f>VLOOKUP(A113,Curves!$B$20:'Curves'!$D$32,3)</f>
        <v>0.06</v>
      </c>
      <c r="Z113" s="27">
        <f t="shared" si="26"/>
        <v>0</v>
      </c>
      <c r="AA113" s="3">
        <f t="shared" si="27"/>
        <v>0</v>
      </c>
      <c r="AB113" s="3" t="str">
        <f t="shared" si="28"/>
        <v>Not Implemented Yet</v>
      </c>
      <c r="AC113" s="3" t="e">
        <f t="shared" si="29"/>
        <v>#VALUE!</v>
      </c>
      <c r="AD113" s="3" t="e">
        <f t="shared" ca="1" si="30"/>
        <v>#VALUE!</v>
      </c>
      <c r="AE113" s="17" t="e">
        <f ca="1">AD113/Inputs!$B$13</f>
        <v>#VALUE!</v>
      </c>
      <c r="AF113" s="27">
        <f t="shared" si="31"/>
        <v>0</v>
      </c>
      <c r="AH113" s="17">
        <f>AH112/(1+(Inputs!$B$19)*C112)</f>
        <v>1</v>
      </c>
      <c r="AI113" s="17" t="e">
        <f t="shared" ca="1" si="32"/>
        <v>#VALUE!</v>
      </c>
    </row>
    <row r="114" spans="1:35" ht="13">
      <c r="A114" s="3">
        <f t="shared" si="33"/>
        <v>110</v>
      </c>
      <c r="B114" s="28">
        <f t="shared" si="34"/>
        <v>3316</v>
      </c>
      <c r="C114" s="3">
        <f t="shared" si="35"/>
        <v>8.3333333333333329E-2</v>
      </c>
      <c r="F114" s="3" t="e">
        <f t="shared" si="20"/>
        <v>#VALUE!</v>
      </c>
      <c r="G114" s="3" t="str">
        <f>IF(Inputs!$B$15="Fixed",G113, "Not Implemented Yet")</f>
        <v>Not Implemented Yet</v>
      </c>
      <c r="H114" s="3" t="str">
        <f>IF(Inputs!$B$15="Fixed", IF(K113&gt;H113, -PMT(G114*C114, 360/Inputs!$D$6, Inputs!$B$13), 0), "NOT AVALABLE RN")</f>
        <v>NOT AVALABLE RN</v>
      </c>
      <c r="I114" s="3" t="e">
        <f t="shared" si="21"/>
        <v>#VALUE!</v>
      </c>
      <c r="J114" s="3" t="e">
        <f t="shared" si="22"/>
        <v>#VALUE!</v>
      </c>
      <c r="K114" s="3" t="e">
        <f t="shared" si="36"/>
        <v>#VALUE!</v>
      </c>
      <c r="N114" s="27">
        <f t="shared" si="37"/>
        <v>0</v>
      </c>
      <c r="O114" s="17">
        <f>VLOOKUP(A114,Curves!$B$3:'Curves'!$D$15,3)/(VLOOKUP(A114,Curves!$B$3:'Curves'!$D$15,2)-(VLOOKUP(A114,Curves!$B$3:'Curves'!$D$15,1)-1))</f>
        <v>0</v>
      </c>
      <c r="P114" s="27">
        <f>MIN(N114,(O114*Inputs!$B$35)*$N$5)</f>
        <v>0</v>
      </c>
      <c r="Q114" s="3">
        <f ca="1">IF(ISERROR(Inputs!$B$32*OFFSET(P114,-Inputs!$B$32,0)),0,Inputs!$B$32*OFFSET(P114,-Inputs!$B$32,0))</f>
        <v>0</v>
      </c>
      <c r="R114" s="3">
        <f ca="1">IF(ISERROR((1-Inputs!$B$32)*OFFSET(P114,-Inputs!$B$33,0)),0,(1-Inputs!$B$32)*OFFSET(P114,-Inputs!$B$33,0))</f>
        <v>0</v>
      </c>
      <c r="S114" s="27">
        <f t="shared" si="23"/>
        <v>0</v>
      </c>
      <c r="T114" s="17" t="e">
        <f>S114/Inputs!$B$13</f>
        <v>#DIV/0!</v>
      </c>
      <c r="U114" s="17" t="e">
        <f t="shared" si="19"/>
        <v>#VALUE!</v>
      </c>
      <c r="V114" s="3">
        <f>IF(A114&lt;Inputs!$B$23-Inputs!$B$24,0,IF(A114&lt;Inputs!$B$22-Inputs!$B$24,S114*AB114/12,IF(ISERROR(-PMT(AB114/12,Inputs!$B$20+1-A114-Inputs!$B$24,S114)),0,-PMT(AB114/12,Inputs!$B$20+1-A114-Inputs!$B$24,S114)+IF(A114=Inputs!$B$21-Inputs!$B$24,AB114+PMT(AB114/12,Inputs!$B$20+1-A114-Inputs!$B$24,S114)+(S114*AB114/12),0))))</f>
        <v>0</v>
      </c>
      <c r="W114" s="3" t="e">
        <f t="shared" si="24"/>
        <v>#VALUE!</v>
      </c>
      <c r="X114" s="3" t="e">
        <f t="shared" si="25"/>
        <v>#VALUE!</v>
      </c>
      <c r="Y114" s="17">
        <f>VLOOKUP(A114,Curves!$B$20:'Curves'!$D$32,3)</f>
        <v>0.06</v>
      </c>
      <c r="Z114" s="27">
        <f t="shared" si="26"/>
        <v>0</v>
      </c>
      <c r="AA114" s="3">
        <f t="shared" si="27"/>
        <v>0</v>
      </c>
      <c r="AB114" s="3" t="str">
        <f t="shared" si="28"/>
        <v>Not Implemented Yet</v>
      </c>
      <c r="AC114" s="3" t="e">
        <f t="shared" si="29"/>
        <v>#VALUE!</v>
      </c>
      <c r="AD114" s="3" t="e">
        <f t="shared" ca="1" si="30"/>
        <v>#VALUE!</v>
      </c>
      <c r="AE114" s="17" t="e">
        <f ca="1">AD114/Inputs!$B$13</f>
        <v>#VALUE!</v>
      </c>
      <c r="AF114" s="27">
        <f t="shared" si="31"/>
        <v>0</v>
      </c>
      <c r="AH114" s="17">
        <f>AH113/(1+(Inputs!$B$19)*C113)</f>
        <v>1</v>
      </c>
      <c r="AI114" s="17" t="e">
        <f t="shared" ca="1" si="32"/>
        <v>#VALUE!</v>
      </c>
    </row>
    <row r="115" spans="1:35" ht="13">
      <c r="A115" s="3">
        <f t="shared" si="33"/>
        <v>111</v>
      </c>
      <c r="B115" s="28">
        <f t="shared" si="34"/>
        <v>3347</v>
      </c>
      <c r="C115" s="3">
        <f t="shared" si="35"/>
        <v>8.3333333333333329E-2</v>
      </c>
      <c r="F115" s="3" t="e">
        <f t="shared" si="20"/>
        <v>#VALUE!</v>
      </c>
      <c r="G115" s="3" t="str">
        <f>IF(Inputs!$B$15="Fixed",G114, "Not Implemented Yet")</f>
        <v>Not Implemented Yet</v>
      </c>
      <c r="H115" s="3" t="str">
        <f>IF(Inputs!$B$15="Fixed", IF(K114&gt;H114, -PMT(G115*C115, 360/Inputs!$D$6, Inputs!$B$13), 0), "NOT AVALABLE RN")</f>
        <v>NOT AVALABLE RN</v>
      </c>
      <c r="I115" s="3" t="e">
        <f t="shared" si="21"/>
        <v>#VALUE!</v>
      </c>
      <c r="J115" s="3" t="e">
        <f t="shared" si="22"/>
        <v>#VALUE!</v>
      </c>
      <c r="K115" s="3" t="e">
        <f t="shared" si="36"/>
        <v>#VALUE!</v>
      </c>
      <c r="N115" s="27">
        <f t="shared" si="37"/>
        <v>0</v>
      </c>
      <c r="O115" s="17">
        <f>VLOOKUP(A115,Curves!$B$3:'Curves'!$D$15,3)/(VLOOKUP(A115,Curves!$B$3:'Curves'!$D$15,2)-(VLOOKUP(A115,Curves!$B$3:'Curves'!$D$15,1)-1))</f>
        <v>0</v>
      </c>
      <c r="P115" s="27">
        <f>MIN(N115,(O115*Inputs!$B$35)*$N$5)</f>
        <v>0</v>
      </c>
      <c r="Q115" s="3">
        <f ca="1">IF(ISERROR(Inputs!$B$32*OFFSET(P115,-Inputs!$B$32,0)),0,Inputs!$B$32*OFFSET(P115,-Inputs!$B$32,0))</f>
        <v>0</v>
      </c>
      <c r="R115" s="3">
        <f ca="1">IF(ISERROR((1-Inputs!$B$32)*OFFSET(P115,-Inputs!$B$33,0)),0,(1-Inputs!$B$32)*OFFSET(P115,-Inputs!$B$33,0))</f>
        <v>0</v>
      </c>
      <c r="S115" s="27">
        <f t="shared" si="23"/>
        <v>0</v>
      </c>
      <c r="T115" s="17" t="e">
        <f>S115/Inputs!$B$13</f>
        <v>#DIV/0!</v>
      </c>
      <c r="U115" s="17" t="e">
        <f t="shared" si="19"/>
        <v>#VALUE!</v>
      </c>
      <c r="V115" s="3">
        <f>IF(A115&lt;Inputs!$B$23-Inputs!$B$24,0,IF(A115&lt;Inputs!$B$22-Inputs!$B$24,S115*AB115/12,IF(ISERROR(-PMT(AB115/12,Inputs!$B$20+1-A115-Inputs!$B$24,S115)),0,-PMT(AB115/12,Inputs!$B$20+1-A115-Inputs!$B$24,S115)+IF(A115=Inputs!$B$21-Inputs!$B$24,AB115+PMT(AB115/12,Inputs!$B$20+1-A115-Inputs!$B$24,S115)+(S115*AB115/12),0))))</f>
        <v>0</v>
      </c>
      <c r="W115" s="3" t="e">
        <f t="shared" si="24"/>
        <v>#VALUE!</v>
      </c>
      <c r="X115" s="3" t="e">
        <f t="shared" si="25"/>
        <v>#VALUE!</v>
      </c>
      <c r="Y115" s="17">
        <f>VLOOKUP(A115,Curves!$B$20:'Curves'!$D$32,3)</f>
        <v>0.06</v>
      </c>
      <c r="Z115" s="27">
        <f t="shared" si="26"/>
        <v>0</v>
      </c>
      <c r="AA115" s="3">
        <f t="shared" si="27"/>
        <v>0</v>
      </c>
      <c r="AB115" s="3" t="str">
        <f t="shared" si="28"/>
        <v>Not Implemented Yet</v>
      </c>
      <c r="AC115" s="3" t="e">
        <f t="shared" si="29"/>
        <v>#VALUE!</v>
      </c>
      <c r="AD115" s="3" t="e">
        <f t="shared" ca="1" si="30"/>
        <v>#VALUE!</v>
      </c>
      <c r="AE115" s="17" t="e">
        <f ca="1">AD115/Inputs!$B$13</f>
        <v>#VALUE!</v>
      </c>
      <c r="AF115" s="27">
        <f t="shared" si="31"/>
        <v>0</v>
      </c>
      <c r="AH115" s="17">
        <f>AH114/(1+(Inputs!$B$19)*C114)</f>
        <v>1</v>
      </c>
      <c r="AI115" s="17" t="e">
        <f t="shared" ca="1" si="32"/>
        <v>#VALUE!</v>
      </c>
    </row>
    <row r="116" spans="1:35" ht="13">
      <c r="A116" s="3">
        <f t="shared" si="33"/>
        <v>112</v>
      </c>
      <c r="B116" s="28">
        <f t="shared" si="34"/>
        <v>3375</v>
      </c>
      <c r="C116" s="3">
        <f t="shared" si="35"/>
        <v>8.3333333333333329E-2</v>
      </c>
      <c r="F116" s="3" t="e">
        <f t="shared" si="20"/>
        <v>#VALUE!</v>
      </c>
      <c r="G116" s="3" t="str">
        <f>IF(Inputs!$B$15="Fixed",G115, "Not Implemented Yet")</f>
        <v>Not Implemented Yet</v>
      </c>
      <c r="H116" s="3" t="str">
        <f>IF(Inputs!$B$15="Fixed", IF(K115&gt;H115, -PMT(G116*C116, 360/Inputs!$D$6, Inputs!$B$13), 0), "NOT AVALABLE RN")</f>
        <v>NOT AVALABLE RN</v>
      </c>
      <c r="I116" s="3" t="e">
        <f t="shared" si="21"/>
        <v>#VALUE!</v>
      </c>
      <c r="J116" s="3" t="e">
        <f t="shared" si="22"/>
        <v>#VALUE!</v>
      </c>
      <c r="K116" s="3" t="e">
        <f t="shared" si="36"/>
        <v>#VALUE!</v>
      </c>
      <c r="N116" s="27">
        <f t="shared" si="37"/>
        <v>0</v>
      </c>
      <c r="O116" s="17">
        <f>VLOOKUP(A116,Curves!$B$3:'Curves'!$D$15,3)/(VLOOKUP(A116,Curves!$B$3:'Curves'!$D$15,2)-(VLOOKUP(A116,Curves!$B$3:'Curves'!$D$15,1)-1))</f>
        <v>0</v>
      </c>
      <c r="P116" s="27">
        <f>MIN(N116,(O116*Inputs!$B$35)*$N$5)</f>
        <v>0</v>
      </c>
      <c r="Q116" s="3">
        <f ca="1">IF(ISERROR(Inputs!$B$32*OFFSET(P116,-Inputs!$B$32,0)),0,Inputs!$B$32*OFFSET(P116,-Inputs!$B$32,0))</f>
        <v>0</v>
      </c>
      <c r="R116" s="3">
        <f ca="1">IF(ISERROR((1-Inputs!$B$32)*OFFSET(P116,-Inputs!$B$33,0)),0,(1-Inputs!$B$32)*OFFSET(P116,-Inputs!$B$33,0))</f>
        <v>0</v>
      </c>
      <c r="S116" s="27">
        <f t="shared" si="23"/>
        <v>0</v>
      </c>
      <c r="T116" s="17" t="e">
        <f>S116/Inputs!$B$13</f>
        <v>#DIV/0!</v>
      </c>
      <c r="U116" s="17" t="e">
        <f t="shared" si="19"/>
        <v>#VALUE!</v>
      </c>
      <c r="V116" s="3">
        <f>IF(A116&lt;Inputs!$B$23-Inputs!$B$24,0,IF(A116&lt;Inputs!$B$22-Inputs!$B$24,S116*AB116/12,IF(ISERROR(-PMT(AB116/12,Inputs!$B$20+1-A116-Inputs!$B$24,S116)),0,-PMT(AB116/12,Inputs!$B$20+1-A116-Inputs!$B$24,S116)+IF(A116=Inputs!$B$21-Inputs!$B$24,AB116+PMT(AB116/12,Inputs!$B$20+1-A116-Inputs!$B$24,S116)+(S116*AB116/12),0))))</f>
        <v>0</v>
      </c>
      <c r="W116" s="3" t="e">
        <f t="shared" si="24"/>
        <v>#VALUE!</v>
      </c>
      <c r="X116" s="3" t="e">
        <f t="shared" si="25"/>
        <v>#VALUE!</v>
      </c>
      <c r="Y116" s="17">
        <f>VLOOKUP(A116,Curves!$B$20:'Curves'!$D$32,3)</f>
        <v>0.06</v>
      </c>
      <c r="Z116" s="27">
        <f t="shared" si="26"/>
        <v>0</v>
      </c>
      <c r="AA116" s="3">
        <f t="shared" si="27"/>
        <v>0</v>
      </c>
      <c r="AB116" s="3" t="str">
        <f t="shared" si="28"/>
        <v>Not Implemented Yet</v>
      </c>
      <c r="AC116" s="3" t="e">
        <f t="shared" si="29"/>
        <v>#VALUE!</v>
      </c>
      <c r="AD116" s="3" t="e">
        <f t="shared" ca="1" si="30"/>
        <v>#VALUE!</v>
      </c>
      <c r="AE116" s="17" t="e">
        <f ca="1">AD116/Inputs!$B$13</f>
        <v>#VALUE!</v>
      </c>
      <c r="AF116" s="27">
        <f t="shared" si="31"/>
        <v>0</v>
      </c>
      <c r="AH116" s="17">
        <f>AH115/(1+(Inputs!$B$19)*C115)</f>
        <v>1</v>
      </c>
      <c r="AI116" s="17" t="e">
        <f t="shared" ca="1" si="32"/>
        <v>#VALUE!</v>
      </c>
    </row>
    <row r="117" spans="1:35" ht="13">
      <c r="A117" s="3">
        <f t="shared" si="33"/>
        <v>113</v>
      </c>
      <c r="B117" s="28">
        <f t="shared" si="34"/>
        <v>3406</v>
      </c>
      <c r="C117" s="3">
        <f t="shared" si="35"/>
        <v>8.3333333333333329E-2</v>
      </c>
      <c r="F117" s="3" t="e">
        <f t="shared" si="20"/>
        <v>#VALUE!</v>
      </c>
      <c r="G117" s="3" t="str">
        <f>IF(Inputs!$B$15="Fixed",G116, "Not Implemented Yet")</f>
        <v>Not Implemented Yet</v>
      </c>
      <c r="H117" s="3" t="str">
        <f>IF(Inputs!$B$15="Fixed", IF(K116&gt;H116, -PMT(G117*C117, 360/Inputs!$D$6, Inputs!$B$13), 0), "NOT AVALABLE RN")</f>
        <v>NOT AVALABLE RN</v>
      </c>
      <c r="I117" s="3" t="e">
        <f t="shared" si="21"/>
        <v>#VALUE!</v>
      </c>
      <c r="J117" s="3" t="e">
        <f t="shared" si="22"/>
        <v>#VALUE!</v>
      </c>
      <c r="K117" s="3" t="e">
        <f t="shared" si="36"/>
        <v>#VALUE!</v>
      </c>
      <c r="N117" s="27">
        <f t="shared" si="37"/>
        <v>0</v>
      </c>
      <c r="O117" s="17">
        <f>VLOOKUP(A117,Curves!$B$3:'Curves'!$D$15,3)/(VLOOKUP(A117,Curves!$B$3:'Curves'!$D$15,2)-(VLOOKUP(A117,Curves!$B$3:'Curves'!$D$15,1)-1))</f>
        <v>0</v>
      </c>
      <c r="P117" s="27">
        <f>MIN(N117,(O117*Inputs!$B$35)*$N$5)</f>
        <v>0</v>
      </c>
      <c r="Q117" s="3">
        <f ca="1">IF(ISERROR(Inputs!$B$32*OFFSET(P117,-Inputs!$B$32,0)),0,Inputs!$B$32*OFFSET(P117,-Inputs!$B$32,0))</f>
        <v>0</v>
      </c>
      <c r="R117" s="3">
        <f ca="1">IF(ISERROR((1-Inputs!$B$32)*OFFSET(P117,-Inputs!$B$33,0)),0,(1-Inputs!$B$32)*OFFSET(P117,-Inputs!$B$33,0))</f>
        <v>0</v>
      </c>
      <c r="S117" s="27">
        <f t="shared" si="23"/>
        <v>0</v>
      </c>
      <c r="T117" s="17" t="e">
        <f>S117/Inputs!$B$13</f>
        <v>#DIV/0!</v>
      </c>
      <c r="U117" s="17" t="e">
        <f t="shared" si="19"/>
        <v>#VALUE!</v>
      </c>
      <c r="V117" s="3">
        <f>IF(A117&lt;Inputs!$B$23-Inputs!$B$24,0,IF(A117&lt;Inputs!$B$22-Inputs!$B$24,S117*AB117/12,IF(ISERROR(-PMT(AB117/12,Inputs!$B$20+1-A117-Inputs!$B$24,S117)),0,-PMT(AB117/12,Inputs!$B$20+1-A117-Inputs!$B$24,S117)+IF(A117=Inputs!$B$21-Inputs!$B$24,AB117+PMT(AB117/12,Inputs!$B$20+1-A117-Inputs!$B$24,S117)+(S117*AB117/12),0))))</f>
        <v>0</v>
      </c>
      <c r="W117" s="3" t="e">
        <f t="shared" si="24"/>
        <v>#VALUE!</v>
      </c>
      <c r="X117" s="3" t="e">
        <f t="shared" si="25"/>
        <v>#VALUE!</v>
      </c>
      <c r="Y117" s="17">
        <f>VLOOKUP(A117,Curves!$B$20:'Curves'!$D$32,3)</f>
        <v>0.06</v>
      </c>
      <c r="Z117" s="27">
        <f t="shared" si="26"/>
        <v>0</v>
      </c>
      <c r="AA117" s="3">
        <f t="shared" si="27"/>
        <v>0</v>
      </c>
      <c r="AB117" s="3" t="str">
        <f t="shared" si="28"/>
        <v>Not Implemented Yet</v>
      </c>
      <c r="AC117" s="3" t="e">
        <f t="shared" si="29"/>
        <v>#VALUE!</v>
      </c>
      <c r="AD117" s="3" t="e">
        <f t="shared" ca="1" si="30"/>
        <v>#VALUE!</v>
      </c>
      <c r="AE117" s="17" t="e">
        <f ca="1">AD117/Inputs!$B$13</f>
        <v>#VALUE!</v>
      </c>
      <c r="AF117" s="27">
        <f t="shared" si="31"/>
        <v>0</v>
      </c>
      <c r="AH117" s="17">
        <f>AH116/(1+(Inputs!$B$19)*C116)</f>
        <v>1</v>
      </c>
      <c r="AI117" s="17" t="e">
        <f t="shared" ca="1" si="32"/>
        <v>#VALUE!</v>
      </c>
    </row>
    <row r="118" spans="1:35" ht="13">
      <c r="A118" s="3">
        <f t="shared" si="33"/>
        <v>114</v>
      </c>
      <c r="B118" s="28">
        <f t="shared" si="34"/>
        <v>3436</v>
      </c>
      <c r="C118" s="3">
        <f t="shared" si="35"/>
        <v>8.3333333333333329E-2</v>
      </c>
      <c r="F118" s="3" t="e">
        <f t="shared" si="20"/>
        <v>#VALUE!</v>
      </c>
      <c r="G118" s="3" t="str">
        <f>IF(Inputs!$B$15="Fixed",G117, "Not Implemented Yet")</f>
        <v>Not Implemented Yet</v>
      </c>
      <c r="H118" s="3" t="str">
        <f>IF(Inputs!$B$15="Fixed", IF(K117&gt;H117, -PMT(G118*C118, 360/Inputs!$D$6, Inputs!$B$13), 0), "NOT AVALABLE RN")</f>
        <v>NOT AVALABLE RN</v>
      </c>
      <c r="I118" s="3" t="e">
        <f t="shared" si="21"/>
        <v>#VALUE!</v>
      </c>
      <c r="J118" s="3" t="e">
        <f t="shared" si="22"/>
        <v>#VALUE!</v>
      </c>
      <c r="K118" s="3" t="e">
        <f t="shared" si="36"/>
        <v>#VALUE!</v>
      </c>
      <c r="N118" s="27">
        <f t="shared" si="37"/>
        <v>0</v>
      </c>
      <c r="O118" s="17">
        <f>VLOOKUP(A118,Curves!$B$3:'Curves'!$D$15,3)/(VLOOKUP(A118,Curves!$B$3:'Curves'!$D$15,2)-(VLOOKUP(A118,Curves!$B$3:'Curves'!$D$15,1)-1))</f>
        <v>0</v>
      </c>
      <c r="P118" s="27">
        <f>MIN(N118,(O118*Inputs!$B$35)*$N$5)</f>
        <v>0</v>
      </c>
      <c r="Q118" s="3">
        <f ca="1">IF(ISERROR(Inputs!$B$32*OFFSET(P118,-Inputs!$B$32,0)),0,Inputs!$B$32*OFFSET(P118,-Inputs!$B$32,0))</f>
        <v>0</v>
      </c>
      <c r="R118" s="3">
        <f ca="1">IF(ISERROR((1-Inputs!$B$32)*OFFSET(P118,-Inputs!$B$33,0)),0,(1-Inputs!$B$32)*OFFSET(P118,-Inputs!$B$33,0))</f>
        <v>0</v>
      </c>
      <c r="S118" s="27">
        <f t="shared" si="23"/>
        <v>0</v>
      </c>
      <c r="T118" s="17" t="e">
        <f>S118/Inputs!$B$13</f>
        <v>#DIV/0!</v>
      </c>
      <c r="U118" s="17" t="e">
        <f t="shared" si="19"/>
        <v>#VALUE!</v>
      </c>
      <c r="V118" s="3">
        <f>IF(A118&lt;Inputs!$B$23-Inputs!$B$24,0,IF(A118&lt;Inputs!$B$22-Inputs!$B$24,S118*AB118/12,IF(ISERROR(-PMT(AB118/12,Inputs!$B$20+1-A118-Inputs!$B$24,S118)),0,-PMT(AB118/12,Inputs!$B$20+1-A118-Inputs!$B$24,S118)+IF(A118=Inputs!$B$21-Inputs!$B$24,AB118+PMT(AB118/12,Inputs!$B$20+1-A118-Inputs!$B$24,S118)+(S118*AB118/12),0))))</f>
        <v>0</v>
      </c>
      <c r="W118" s="3" t="e">
        <f t="shared" si="24"/>
        <v>#VALUE!</v>
      </c>
      <c r="X118" s="3" t="e">
        <f t="shared" si="25"/>
        <v>#VALUE!</v>
      </c>
      <c r="Y118" s="17">
        <f>VLOOKUP(A118,Curves!$B$20:'Curves'!$D$32,3)</f>
        <v>0.06</v>
      </c>
      <c r="Z118" s="27">
        <f t="shared" si="26"/>
        <v>0</v>
      </c>
      <c r="AA118" s="3">
        <f t="shared" si="27"/>
        <v>0</v>
      </c>
      <c r="AB118" s="3" t="str">
        <f t="shared" si="28"/>
        <v>Not Implemented Yet</v>
      </c>
      <c r="AC118" s="3" t="e">
        <f t="shared" si="29"/>
        <v>#VALUE!</v>
      </c>
      <c r="AD118" s="3" t="e">
        <f t="shared" ca="1" si="30"/>
        <v>#VALUE!</v>
      </c>
      <c r="AE118" s="17" t="e">
        <f ca="1">AD118/Inputs!$B$13</f>
        <v>#VALUE!</v>
      </c>
      <c r="AF118" s="27">
        <f t="shared" si="31"/>
        <v>0</v>
      </c>
      <c r="AH118" s="17">
        <f>AH117/(1+(Inputs!$B$19)*C117)</f>
        <v>1</v>
      </c>
      <c r="AI118" s="17" t="e">
        <f t="shared" ca="1" si="32"/>
        <v>#VALUE!</v>
      </c>
    </row>
    <row r="119" spans="1:35" ht="13">
      <c r="A119" s="3">
        <f t="shared" si="33"/>
        <v>115</v>
      </c>
      <c r="B119" s="28">
        <f t="shared" si="34"/>
        <v>3467</v>
      </c>
      <c r="C119" s="3">
        <f t="shared" si="35"/>
        <v>8.3333333333333329E-2</v>
      </c>
      <c r="F119" s="3" t="e">
        <f t="shared" si="20"/>
        <v>#VALUE!</v>
      </c>
      <c r="G119" s="3" t="str">
        <f>IF(Inputs!$B$15="Fixed",G118, "Not Implemented Yet")</f>
        <v>Not Implemented Yet</v>
      </c>
      <c r="H119" s="3" t="str">
        <f>IF(Inputs!$B$15="Fixed", IF(K118&gt;H118, -PMT(G119*C119, 360/Inputs!$D$6, Inputs!$B$13), 0), "NOT AVALABLE RN")</f>
        <v>NOT AVALABLE RN</v>
      </c>
      <c r="I119" s="3" t="e">
        <f t="shared" si="21"/>
        <v>#VALUE!</v>
      </c>
      <c r="J119" s="3" t="e">
        <f t="shared" si="22"/>
        <v>#VALUE!</v>
      </c>
      <c r="K119" s="3" t="e">
        <f t="shared" si="36"/>
        <v>#VALUE!</v>
      </c>
      <c r="N119" s="27">
        <f t="shared" si="37"/>
        <v>0</v>
      </c>
      <c r="O119" s="17">
        <f>VLOOKUP(A119,Curves!$B$3:'Curves'!$D$15,3)/(VLOOKUP(A119,Curves!$B$3:'Curves'!$D$15,2)-(VLOOKUP(A119,Curves!$B$3:'Curves'!$D$15,1)-1))</f>
        <v>0</v>
      </c>
      <c r="P119" s="27">
        <f>MIN(N119,(O119*Inputs!$B$35)*$N$5)</f>
        <v>0</v>
      </c>
      <c r="Q119" s="3">
        <f ca="1">IF(ISERROR(Inputs!$B$32*OFFSET(P119,-Inputs!$B$32,0)),0,Inputs!$B$32*OFFSET(P119,-Inputs!$B$32,0))</f>
        <v>0</v>
      </c>
      <c r="R119" s="3">
        <f ca="1">IF(ISERROR((1-Inputs!$B$32)*OFFSET(P119,-Inputs!$B$33,0)),0,(1-Inputs!$B$32)*OFFSET(P119,-Inputs!$B$33,0))</f>
        <v>0</v>
      </c>
      <c r="S119" s="27">
        <f t="shared" si="23"/>
        <v>0</v>
      </c>
      <c r="T119" s="17" t="e">
        <f>S119/Inputs!$B$13</f>
        <v>#DIV/0!</v>
      </c>
      <c r="U119" s="17" t="e">
        <f t="shared" si="19"/>
        <v>#VALUE!</v>
      </c>
      <c r="V119" s="3">
        <f>IF(A119&lt;Inputs!$B$23-Inputs!$B$24,0,IF(A119&lt;Inputs!$B$22-Inputs!$B$24,S119*AB119/12,IF(ISERROR(-PMT(AB119/12,Inputs!$B$20+1-A119-Inputs!$B$24,S119)),0,-PMT(AB119/12,Inputs!$B$20+1-A119-Inputs!$B$24,S119)+IF(A119=Inputs!$B$21-Inputs!$B$24,AB119+PMT(AB119/12,Inputs!$B$20+1-A119-Inputs!$B$24,S119)+(S119*AB119/12),0))))</f>
        <v>0</v>
      </c>
      <c r="W119" s="3" t="e">
        <f t="shared" si="24"/>
        <v>#VALUE!</v>
      </c>
      <c r="X119" s="3" t="e">
        <f t="shared" si="25"/>
        <v>#VALUE!</v>
      </c>
      <c r="Y119" s="17">
        <f>VLOOKUP(A119,Curves!$B$20:'Curves'!$D$32,3)</f>
        <v>0.06</v>
      </c>
      <c r="Z119" s="27">
        <f t="shared" si="26"/>
        <v>0</v>
      </c>
      <c r="AA119" s="3">
        <f t="shared" si="27"/>
        <v>0</v>
      </c>
      <c r="AB119" s="3" t="str">
        <f t="shared" si="28"/>
        <v>Not Implemented Yet</v>
      </c>
      <c r="AC119" s="3" t="e">
        <f t="shared" si="29"/>
        <v>#VALUE!</v>
      </c>
      <c r="AD119" s="3" t="e">
        <f t="shared" ca="1" si="30"/>
        <v>#VALUE!</v>
      </c>
      <c r="AE119" s="17" t="e">
        <f ca="1">AD119/Inputs!$B$13</f>
        <v>#VALUE!</v>
      </c>
      <c r="AF119" s="27">
        <f t="shared" si="31"/>
        <v>0</v>
      </c>
      <c r="AH119" s="17">
        <f>AH118/(1+(Inputs!$B$19)*C118)</f>
        <v>1</v>
      </c>
      <c r="AI119" s="17" t="e">
        <f t="shared" ca="1" si="32"/>
        <v>#VALUE!</v>
      </c>
    </row>
    <row r="120" spans="1:35" ht="13">
      <c r="A120" s="3">
        <f t="shared" si="33"/>
        <v>116</v>
      </c>
      <c r="B120" s="28">
        <f t="shared" si="34"/>
        <v>3497</v>
      </c>
      <c r="C120" s="3">
        <f t="shared" si="35"/>
        <v>8.3333333333333329E-2</v>
      </c>
      <c r="F120" s="3" t="e">
        <f t="shared" si="20"/>
        <v>#VALUE!</v>
      </c>
      <c r="G120" s="3" t="str">
        <f>IF(Inputs!$B$15="Fixed",G119, "Not Implemented Yet")</f>
        <v>Not Implemented Yet</v>
      </c>
      <c r="H120" s="3" t="str">
        <f>IF(Inputs!$B$15="Fixed", IF(K119&gt;H119, -PMT(G120*C120, 360/Inputs!$D$6, Inputs!$B$13), 0), "NOT AVALABLE RN")</f>
        <v>NOT AVALABLE RN</v>
      </c>
      <c r="I120" s="3" t="e">
        <f t="shared" si="21"/>
        <v>#VALUE!</v>
      </c>
      <c r="J120" s="3" t="e">
        <f t="shared" si="22"/>
        <v>#VALUE!</v>
      </c>
      <c r="K120" s="3" t="e">
        <f t="shared" si="36"/>
        <v>#VALUE!</v>
      </c>
      <c r="N120" s="27">
        <f t="shared" si="37"/>
        <v>0</v>
      </c>
      <c r="O120" s="17">
        <f>VLOOKUP(A120,Curves!$B$3:'Curves'!$D$15,3)/(VLOOKUP(A120,Curves!$B$3:'Curves'!$D$15,2)-(VLOOKUP(A120,Curves!$B$3:'Curves'!$D$15,1)-1))</f>
        <v>0</v>
      </c>
      <c r="P120" s="27">
        <f>MIN(N120,(O120*Inputs!$B$35)*$N$5)</f>
        <v>0</v>
      </c>
      <c r="Q120" s="3">
        <f ca="1">IF(ISERROR(Inputs!$B$32*OFFSET(P120,-Inputs!$B$32,0)),0,Inputs!$B$32*OFFSET(P120,-Inputs!$B$32,0))</f>
        <v>0</v>
      </c>
      <c r="R120" s="3">
        <f ca="1">IF(ISERROR((1-Inputs!$B$32)*OFFSET(P120,-Inputs!$B$33,0)),0,(1-Inputs!$B$32)*OFFSET(P120,-Inputs!$B$33,0))</f>
        <v>0</v>
      </c>
      <c r="S120" s="27">
        <f t="shared" si="23"/>
        <v>0</v>
      </c>
      <c r="T120" s="17" t="e">
        <f>S120/Inputs!$B$13</f>
        <v>#DIV/0!</v>
      </c>
      <c r="U120" s="17" t="e">
        <f t="shared" si="19"/>
        <v>#VALUE!</v>
      </c>
      <c r="V120" s="3">
        <f>IF(A120&lt;Inputs!$B$23-Inputs!$B$24,0,IF(A120&lt;Inputs!$B$22-Inputs!$B$24,S120*AB120/12,IF(ISERROR(-PMT(AB120/12,Inputs!$B$20+1-A120-Inputs!$B$24,S120)),0,-PMT(AB120/12,Inputs!$B$20+1-A120-Inputs!$B$24,S120)+IF(A120=Inputs!$B$21-Inputs!$B$24,AB120+PMT(AB120/12,Inputs!$B$20+1-A120-Inputs!$B$24,S120)+(S120*AB120/12),0))))</f>
        <v>0</v>
      </c>
      <c r="W120" s="3" t="e">
        <f t="shared" si="24"/>
        <v>#VALUE!</v>
      </c>
      <c r="X120" s="3" t="e">
        <f t="shared" si="25"/>
        <v>#VALUE!</v>
      </c>
      <c r="Y120" s="17">
        <f>VLOOKUP(A120,Curves!$B$20:'Curves'!$D$32,3)</f>
        <v>0.06</v>
      </c>
      <c r="Z120" s="27">
        <f t="shared" si="26"/>
        <v>0</v>
      </c>
      <c r="AA120" s="3">
        <f t="shared" si="27"/>
        <v>0</v>
      </c>
      <c r="AB120" s="3" t="str">
        <f t="shared" si="28"/>
        <v>Not Implemented Yet</v>
      </c>
      <c r="AC120" s="3" t="e">
        <f t="shared" si="29"/>
        <v>#VALUE!</v>
      </c>
      <c r="AD120" s="3" t="e">
        <f t="shared" ca="1" si="30"/>
        <v>#VALUE!</v>
      </c>
      <c r="AE120" s="17" t="e">
        <f ca="1">AD120/Inputs!$B$13</f>
        <v>#VALUE!</v>
      </c>
      <c r="AF120" s="27">
        <f t="shared" si="31"/>
        <v>0</v>
      </c>
      <c r="AH120" s="17">
        <f>AH119/(1+(Inputs!$B$19)*C119)</f>
        <v>1</v>
      </c>
      <c r="AI120" s="17" t="e">
        <f t="shared" ca="1" si="32"/>
        <v>#VALUE!</v>
      </c>
    </row>
    <row r="121" spans="1:35" ht="13">
      <c r="A121" s="3">
        <f t="shared" si="33"/>
        <v>117</v>
      </c>
      <c r="B121" s="28">
        <f t="shared" si="34"/>
        <v>3528</v>
      </c>
      <c r="C121" s="3">
        <f t="shared" si="35"/>
        <v>8.3333333333333329E-2</v>
      </c>
      <c r="F121" s="3" t="e">
        <f t="shared" si="20"/>
        <v>#VALUE!</v>
      </c>
      <c r="G121" s="3" t="str">
        <f>IF(Inputs!$B$15="Fixed",G120, "Not Implemented Yet")</f>
        <v>Not Implemented Yet</v>
      </c>
      <c r="H121" s="3" t="str">
        <f>IF(Inputs!$B$15="Fixed", IF(K120&gt;H120, -PMT(G121*C121, 360/Inputs!$D$6, Inputs!$B$13), 0), "NOT AVALABLE RN")</f>
        <v>NOT AVALABLE RN</v>
      </c>
      <c r="I121" s="3" t="e">
        <f t="shared" si="21"/>
        <v>#VALUE!</v>
      </c>
      <c r="J121" s="3" t="e">
        <f t="shared" si="22"/>
        <v>#VALUE!</v>
      </c>
      <c r="K121" s="3" t="e">
        <f t="shared" si="36"/>
        <v>#VALUE!</v>
      </c>
      <c r="N121" s="27">
        <f t="shared" si="37"/>
        <v>0</v>
      </c>
      <c r="O121" s="17">
        <f>VLOOKUP(A121,Curves!$B$3:'Curves'!$D$15,3)/(VLOOKUP(A121,Curves!$B$3:'Curves'!$D$15,2)-(VLOOKUP(A121,Curves!$B$3:'Curves'!$D$15,1)-1))</f>
        <v>0</v>
      </c>
      <c r="P121" s="27">
        <f>MIN(N121,(O121*Inputs!$B$35)*$N$5)</f>
        <v>0</v>
      </c>
      <c r="Q121" s="3">
        <f ca="1">IF(ISERROR(Inputs!$B$32*OFFSET(P121,-Inputs!$B$32,0)),0,Inputs!$B$32*OFFSET(P121,-Inputs!$B$32,0))</f>
        <v>0</v>
      </c>
      <c r="R121" s="3">
        <f ca="1">IF(ISERROR((1-Inputs!$B$32)*OFFSET(P121,-Inputs!$B$33,0)),0,(1-Inputs!$B$32)*OFFSET(P121,-Inputs!$B$33,0))</f>
        <v>0</v>
      </c>
      <c r="S121" s="27">
        <f t="shared" si="23"/>
        <v>0</v>
      </c>
      <c r="T121" s="17" t="e">
        <f>S121/Inputs!$B$13</f>
        <v>#DIV/0!</v>
      </c>
      <c r="U121" s="17" t="e">
        <f t="shared" si="19"/>
        <v>#VALUE!</v>
      </c>
      <c r="V121" s="3">
        <f>IF(A121&lt;Inputs!$B$23-Inputs!$B$24,0,IF(A121&lt;Inputs!$B$22-Inputs!$B$24,S121*AB121/12,IF(ISERROR(-PMT(AB121/12,Inputs!$B$20+1-A121-Inputs!$B$24,S121)),0,-PMT(AB121/12,Inputs!$B$20+1-A121-Inputs!$B$24,S121)+IF(A121=Inputs!$B$21-Inputs!$B$24,AB121+PMT(AB121/12,Inputs!$B$20+1-A121-Inputs!$B$24,S121)+(S121*AB121/12),0))))</f>
        <v>0</v>
      </c>
      <c r="W121" s="3" t="e">
        <f t="shared" si="24"/>
        <v>#VALUE!</v>
      </c>
      <c r="X121" s="3" t="e">
        <f t="shared" si="25"/>
        <v>#VALUE!</v>
      </c>
      <c r="Y121" s="17">
        <f>VLOOKUP(A121,Curves!$B$20:'Curves'!$D$32,3)</f>
        <v>0.06</v>
      </c>
      <c r="Z121" s="27">
        <f t="shared" si="26"/>
        <v>0</v>
      </c>
      <c r="AA121" s="3">
        <f t="shared" si="27"/>
        <v>0</v>
      </c>
      <c r="AB121" s="3" t="str">
        <f t="shared" si="28"/>
        <v>Not Implemented Yet</v>
      </c>
      <c r="AC121" s="3" t="e">
        <f t="shared" si="29"/>
        <v>#VALUE!</v>
      </c>
      <c r="AD121" s="3" t="e">
        <f t="shared" ca="1" si="30"/>
        <v>#VALUE!</v>
      </c>
      <c r="AE121" s="17" t="e">
        <f ca="1">AD121/Inputs!$B$13</f>
        <v>#VALUE!</v>
      </c>
      <c r="AF121" s="27">
        <f t="shared" si="31"/>
        <v>0</v>
      </c>
      <c r="AH121" s="17">
        <f>AH120/(1+(Inputs!$B$19)*C120)</f>
        <v>1</v>
      </c>
      <c r="AI121" s="17" t="e">
        <f t="shared" ca="1" si="32"/>
        <v>#VALUE!</v>
      </c>
    </row>
    <row r="122" spans="1:35" ht="13">
      <c r="A122" s="3">
        <f t="shared" si="33"/>
        <v>118</v>
      </c>
      <c r="B122" s="28">
        <f t="shared" si="34"/>
        <v>3559</v>
      </c>
      <c r="C122" s="3">
        <f t="shared" si="35"/>
        <v>8.3333333333333329E-2</v>
      </c>
      <c r="F122" s="3" t="e">
        <f t="shared" si="20"/>
        <v>#VALUE!</v>
      </c>
      <c r="G122" s="3" t="str">
        <f>IF(Inputs!$B$15="Fixed",G121, "Not Implemented Yet")</f>
        <v>Not Implemented Yet</v>
      </c>
      <c r="H122" s="3" t="str">
        <f>IF(Inputs!$B$15="Fixed", IF(K121&gt;H121, -PMT(G122*C122, 360/Inputs!$D$6, Inputs!$B$13), 0), "NOT AVALABLE RN")</f>
        <v>NOT AVALABLE RN</v>
      </c>
      <c r="I122" s="3" t="e">
        <f t="shared" si="21"/>
        <v>#VALUE!</v>
      </c>
      <c r="J122" s="3" t="e">
        <f t="shared" si="22"/>
        <v>#VALUE!</v>
      </c>
      <c r="K122" s="3" t="e">
        <f t="shared" si="36"/>
        <v>#VALUE!</v>
      </c>
      <c r="N122" s="27">
        <f t="shared" si="37"/>
        <v>0</v>
      </c>
      <c r="O122" s="17">
        <f>VLOOKUP(A122,Curves!$B$3:'Curves'!$D$15,3)/(VLOOKUP(A122,Curves!$B$3:'Curves'!$D$15,2)-(VLOOKUP(A122,Curves!$B$3:'Curves'!$D$15,1)-1))</f>
        <v>0</v>
      </c>
      <c r="P122" s="27">
        <f>MIN(N122,(O122*Inputs!$B$35)*$N$5)</f>
        <v>0</v>
      </c>
      <c r="Q122" s="3">
        <f ca="1">IF(ISERROR(Inputs!$B$32*OFFSET(P122,-Inputs!$B$32,0)),0,Inputs!$B$32*OFFSET(P122,-Inputs!$B$32,0))</f>
        <v>0</v>
      </c>
      <c r="R122" s="3">
        <f ca="1">IF(ISERROR((1-Inputs!$B$32)*OFFSET(P122,-Inputs!$B$33,0)),0,(1-Inputs!$B$32)*OFFSET(P122,-Inputs!$B$33,0))</f>
        <v>0</v>
      </c>
      <c r="S122" s="27">
        <f t="shared" si="23"/>
        <v>0</v>
      </c>
      <c r="T122" s="17" t="e">
        <f>S122/Inputs!$B$13</f>
        <v>#DIV/0!</v>
      </c>
      <c r="U122" s="17" t="e">
        <f t="shared" si="19"/>
        <v>#VALUE!</v>
      </c>
      <c r="V122" s="3">
        <f>IF(A122&lt;Inputs!$B$23-Inputs!$B$24,0,IF(A122&lt;Inputs!$B$22-Inputs!$B$24,S122*AB122/12,IF(ISERROR(-PMT(AB122/12,Inputs!$B$20+1-A122-Inputs!$B$24,S122)),0,-PMT(AB122/12,Inputs!$B$20+1-A122-Inputs!$B$24,S122)+IF(A122=Inputs!$B$21-Inputs!$B$24,AB122+PMT(AB122/12,Inputs!$B$20+1-A122-Inputs!$B$24,S122)+(S122*AB122/12),0))))</f>
        <v>0</v>
      </c>
      <c r="W122" s="3" t="e">
        <f t="shared" si="24"/>
        <v>#VALUE!</v>
      </c>
      <c r="X122" s="3" t="e">
        <f t="shared" si="25"/>
        <v>#VALUE!</v>
      </c>
      <c r="Y122" s="17">
        <f>VLOOKUP(A122,Curves!$B$20:'Curves'!$D$32,3)</f>
        <v>0.06</v>
      </c>
      <c r="Z122" s="27">
        <f t="shared" si="26"/>
        <v>0</v>
      </c>
      <c r="AA122" s="3">
        <f t="shared" si="27"/>
        <v>0</v>
      </c>
      <c r="AB122" s="3" t="str">
        <f t="shared" si="28"/>
        <v>Not Implemented Yet</v>
      </c>
      <c r="AC122" s="3" t="e">
        <f t="shared" si="29"/>
        <v>#VALUE!</v>
      </c>
      <c r="AD122" s="3" t="e">
        <f t="shared" ca="1" si="30"/>
        <v>#VALUE!</v>
      </c>
      <c r="AE122" s="17" t="e">
        <f ca="1">AD122/Inputs!$B$13</f>
        <v>#VALUE!</v>
      </c>
      <c r="AF122" s="27">
        <f t="shared" si="31"/>
        <v>0</v>
      </c>
      <c r="AH122" s="17">
        <f>AH121/(1+(Inputs!$B$19)*C121)</f>
        <v>1</v>
      </c>
      <c r="AI122" s="17" t="e">
        <f t="shared" ca="1" si="32"/>
        <v>#VALUE!</v>
      </c>
    </row>
    <row r="123" spans="1:35" ht="13">
      <c r="A123" s="3">
        <f t="shared" si="33"/>
        <v>119</v>
      </c>
      <c r="B123" s="28">
        <f t="shared" si="34"/>
        <v>3589</v>
      </c>
      <c r="C123" s="3">
        <f t="shared" si="35"/>
        <v>8.3333333333333329E-2</v>
      </c>
      <c r="F123" s="3" t="e">
        <f t="shared" si="20"/>
        <v>#VALUE!</v>
      </c>
      <c r="G123" s="3" t="str">
        <f>IF(Inputs!$B$15="Fixed",G122, "Not Implemented Yet")</f>
        <v>Not Implemented Yet</v>
      </c>
      <c r="H123" s="3" t="str">
        <f>IF(Inputs!$B$15="Fixed", IF(K122&gt;H122, -PMT(G123*C123, 360/Inputs!$D$6, Inputs!$B$13), 0), "NOT AVALABLE RN")</f>
        <v>NOT AVALABLE RN</v>
      </c>
      <c r="I123" s="3" t="e">
        <f t="shared" si="21"/>
        <v>#VALUE!</v>
      </c>
      <c r="J123" s="3" t="e">
        <f t="shared" si="22"/>
        <v>#VALUE!</v>
      </c>
      <c r="K123" s="3" t="e">
        <f t="shared" si="36"/>
        <v>#VALUE!</v>
      </c>
      <c r="N123" s="27">
        <f t="shared" si="37"/>
        <v>0</v>
      </c>
      <c r="O123" s="17">
        <f>VLOOKUP(A123,Curves!$B$3:'Curves'!$D$15,3)/(VLOOKUP(A123,Curves!$B$3:'Curves'!$D$15,2)-(VLOOKUP(A123,Curves!$B$3:'Curves'!$D$15,1)-1))</f>
        <v>0</v>
      </c>
      <c r="P123" s="27">
        <f>MIN(N123,(O123*Inputs!$B$35)*$N$5)</f>
        <v>0</v>
      </c>
      <c r="Q123" s="3">
        <f ca="1">IF(ISERROR(Inputs!$B$32*OFFSET(P123,-Inputs!$B$32,0)),0,Inputs!$B$32*OFFSET(P123,-Inputs!$B$32,0))</f>
        <v>0</v>
      </c>
      <c r="R123" s="3">
        <f ca="1">IF(ISERROR((1-Inputs!$B$32)*OFFSET(P123,-Inputs!$B$33,0)),0,(1-Inputs!$B$32)*OFFSET(P123,-Inputs!$B$33,0))</f>
        <v>0</v>
      </c>
      <c r="S123" s="27">
        <f t="shared" si="23"/>
        <v>0</v>
      </c>
      <c r="T123" s="17" t="e">
        <f>S123/Inputs!$B$13</f>
        <v>#DIV/0!</v>
      </c>
      <c r="U123" s="17" t="e">
        <f t="shared" si="19"/>
        <v>#VALUE!</v>
      </c>
      <c r="V123" s="3">
        <f>IF(A123&lt;Inputs!$B$23-Inputs!$B$24,0,IF(A123&lt;Inputs!$B$22-Inputs!$B$24,S123*AB123/12,IF(ISERROR(-PMT(AB123/12,Inputs!$B$20+1-A123-Inputs!$B$24,S123)),0,-PMT(AB123/12,Inputs!$B$20+1-A123-Inputs!$B$24,S123)+IF(A123=Inputs!$B$21-Inputs!$B$24,AB123+PMT(AB123/12,Inputs!$B$20+1-A123-Inputs!$B$24,S123)+(S123*AB123/12),0))))</f>
        <v>0</v>
      </c>
      <c r="W123" s="3" t="e">
        <f t="shared" si="24"/>
        <v>#VALUE!</v>
      </c>
      <c r="X123" s="3" t="e">
        <f t="shared" si="25"/>
        <v>#VALUE!</v>
      </c>
      <c r="Y123" s="17">
        <f>VLOOKUP(A123,Curves!$B$20:'Curves'!$D$32,3)</f>
        <v>0.06</v>
      </c>
      <c r="Z123" s="27">
        <f t="shared" si="26"/>
        <v>0</v>
      </c>
      <c r="AA123" s="3">
        <f t="shared" si="27"/>
        <v>0</v>
      </c>
      <c r="AB123" s="3" t="str">
        <f t="shared" si="28"/>
        <v>Not Implemented Yet</v>
      </c>
      <c r="AC123" s="3" t="e">
        <f t="shared" si="29"/>
        <v>#VALUE!</v>
      </c>
      <c r="AD123" s="3" t="e">
        <f t="shared" ca="1" si="30"/>
        <v>#VALUE!</v>
      </c>
      <c r="AE123" s="17" t="e">
        <f ca="1">AD123/Inputs!$B$13</f>
        <v>#VALUE!</v>
      </c>
      <c r="AF123" s="27">
        <f t="shared" si="31"/>
        <v>0</v>
      </c>
      <c r="AH123" s="17">
        <f>AH122/(1+(Inputs!$B$19)*C122)</f>
        <v>1</v>
      </c>
      <c r="AI123" s="17" t="e">
        <f t="shared" ca="1" si="32"/>
        <v>#VALUE!</v>
      </c>
    </row>
    <row r="124" spans="1:35" ht="13">
      <c r="A124" s="3">
        <f t="shared" si="33"/>
        <v>120</v>
      </c>
      <c r="B124" s="28">
        <f t="shared" si="34"/>
        <v>3620</v>
      </c>
      <c r="C124" s="3">
        <f t="shared" si="35"/>
        <v>8.3333333333333329E-2</v>
      </c>
      <c r="F124" s="3" t="e">
        <f t="shared" si="20"/>
        <v>#VALUE!</v>
      </c>
      <c r="G124" s="3" t="str">
        <f>IF(Inputs!$B$15="Fixed",G123, "Not Implemented Yet")</f>
        <v>Not Implemented Yet</v>
      </c>
      <c r="H124" s="3" t="str">
        <f>IF(Inputs!$B$15="Fixed", IF(K123&gt;H123, -PMT(G124*C124, 360/Inputs!$D$6, Inputs!$B$13), 0), "NOT AVALABLE RN")</f>
        <v>NOT AVALABLE RN</v>
      </c>
      <c r="I124" s="3" t="e">
        <f t="shared" si="21"/>
        <v>#VALUE!</v>
      </c>
      <c r="J124" s="3" t="e">
        <f t="shared" si="22"/>
        <v>#VALUE!</v>
      </c>
      <c r="K124" s="3" t="e">
        <f t="shared" si="36"/>
        <v>#VALUE!</v>
      </c>
      <c r="N124" s="27">
        <f t="shared" si="37"/>
        <v>0</v>
      </c>
      <c r="O124" s="17">
        <f>VLOOKUP(A124,Curves!$B$3:'Curves'!$D$15,3)/(VLOOKUP(A124,Curves!$B$3:'Curves'!$D$15,2)-(VLOOKUP(A124,Curves!$B$3:'Curves'!$D$15,1)-1))</f>
        <v>0</v>
      </c>
      <c r="P124" s="27">
        <f>MIN(N124,(O124*Inputs!$B$35)*$N$5)</f>
        <v>0</v>
      </c>
      <c r="Q124" s="3">
        <f ca="1">IF(ISERROR(Inputs!$B$32*OFFSET(P124,-Inputs!$B$32,0)),0,Inputs!$B$32*OFFSET(P124,-Inputs!$B$32,0))</f>
        <v>0</v>
      </c>
      <c r="R124" s="3">
        <f ca="1">IF(ISERROR((1-Inputs!$B$32)*OFFSET(P124,-Inputs!$B$33,0)),0,(1-Inputs!$B$32)*OFFSET(P124,-Inputs!$B$33,0))</f>
        <v>0</v>
      </c>
      <c r="S124" s="27">
        <f t="shared" si="23"/>
        <v>0</v>
      </c>
      <c r="T124" s="17" t="e">
        <f>S124/Inputs!$B$13</f>
        <v>#DIV/0!</v>
      </c>
      <c r="U124" s="17" t="e">
        <f t="shared" si="19"/>
        <v>#VALUE!</v>
      </c>
      <c r="V124" s="3">
        <f>IF(A124&lt;Inputs!$B$23-Inputs!$B$24,0,IF(A124&lt;Inputs!$B$22-Inputs!$B$24,S124*AB124/12,IF(ISERROR(-PMT(AB124/12,Inputs!$B$20+1-A124-Inputs!$B$24,S124)),0,-PMT(AB124/12,Inputs!$B$20+1-A124-Inputs!$B$24,S124)+IF(A124=Inputs!$B$21-Inputs!$B$24,AB124+PMT(AB124/12,Inputs!$B$20+1-A124-Inputs!$B$24,S124)+(S124*AB124/12),0))))</f>
        <v>0</v>
      </c>
      <c r="W124" s="3" t="e">
        <f t="shared" si="24"/>
        <v>#VALUE!</v>
      </c>
      <c r="X124" s="3" t="e">
        <f t="shared" si="25"/>
        <v>#VALUE!</v>
      </c>
      <c r="Y124" s="17">
        <f>VLOOKUP(A124,Curves!$B$20:'Curves'!$D$32,3)</f>
        <v>0.06</v>
      </c>
      <c r="Z124" s="27">
        <f t="shared" si="26"/>
        <v>0</v>
      </c>
      <c r="AA124" s="3">
        <f t="shared" si="27"/>
        <v>0</v>
      </c>
      <c r="AB124" s="3" t="str">
        <f t="shared" si="28"/>
        <v>Not Implemented Yet</v>
      </c>
      <c r="AC124" s="3" t="e">
        <f t="shared" si="29"/>
        <v>#VALUE!</v>
      </c>
      <c r="AD124" s="3" t="e">
        <f t="shared" ca="1" si="30"/>
        <v>#VALUE!</v>
      </c>
      <c r="AE124" s="17" t="e">
        <f ca="1">AD124/Inputs!$B$13</f>
        <v>#VALUE!</v>
      </c>
      <c r="AF124" s="27">
        <f t="shared" si="31"/>
        <v>0</v>
      </c>
      <c r="AH124" s="17">
        <f>AH123/(1+(Inputs!$B$19)*C123)</f>
        <v>1</v>
      </c>
      <c r="AI124" s="17" t="e">
        <f t="shared" ca="1" si="32"/>
        <v>#VALUE!</v>
      </c>
    </row>
    <row r="125" spans="1:35" ht="13">
      <c r="A125" s="3">
        <f t="shared" si="33"/>
        <v>121</v>
      </c>
      <c r="B125" s="28">
        <f t="shared" si="34"/>
        <v>3650</v>
      </c>
      <c r="C125" s="3">
        <f t="shared" si="35"/>
        <v>8.3333333333333329E-2</v>
      </c>
      <c r="F125" s="3" t="e">
        <f t="shared" si="20"/>
        <v>#VALUE!</v>
      </c>
      <c r="G125" s="3" t="str">
        <f>IF(Inputs!$B$15="Fixed",G124, "Not Implemented Yet")</f>
        <v>Not Implemented Yet</v>
      </c>
      <c r="H125" s="3" t="str">
        <f>IF(Inputs!$B$15="Fixed", IF(K124&gt;H124, -PMT(G125*C125, 360/Inputs!$D$6, Inputs!$B$13), 0), "NOT AVALABLE RN")</f>
        <v>NOT AVALABLE RN</v>
      </c>
      <c r="I125" s="3" t="e">
        <f t="shared" si="21"/>
        <v>#VALUE!</v>
      </c>
      <c r="J125" s="3" t="e">
        <f t="shared" si="22"/>
        <v>#VALUE!</v>
      </c>
      <c r="K125" s="3" t="e">
        <f t="shared" si="36"/>
        <v>#VALUE!</v>
      </c>
      <c r="N125" s="27">
        <f t="shared" si="37"/>
        <v>0</v>
      </c>
      <c r="O125" s="17">
        <f>VLOOKUP(A125,Curves!$B$3:'Curves'!$D$15,3)/(VLOOKUP(A125,Curves!$B$3:'Curves'!$D$15,2)-(VLOOKUP(A125,Curves!$B$3:'Curves'!$D$15,1)-1))</f>
        <v>0</v>
      </c>
      <c r="P125" s="27">
        <f>MIN(N125,(O125*Inputs!$B$35)*$N$5)</f>
        <v>0</v>
      </c>
      <c r="Q125" s="3">
        <f ca="1">IF(ISERROR(Inputs!$B$32*OFFSET(P125,-Inputs!$B$32,0)),0,Inputs!$B$32*OFFSET(P125,-Inputs!$B$32,0))</f>
        <v>0</v>
      </c>
      <c r="R125" s="3">
        <f ca="1">IF(ISERROR((1-Inputs!$B$32)*OFFSET(P125,-Inputs!$B$33,0)),0,(1-Inputs!$B$32)*OFFSET(P125,-Inputs!$B$33,0))</f>
        <v>0</v>
      </c>
      <c r="S125" s="27">
        <f t="shared" si="23"/>
        <v>0</v>
      </c>
      <c r="T125" s="17" t="e">
        <f>S125/Inputs!$B$13</f>
        <v>#DIV/0!</v>
      </c>
      <c r="U125" s="17" t="e">
        <f t="shared" si="19"/>
        <v>#VALUE!</v>
      </c>
      <c r="V125" s="3">
        <f>IF(A125&lt;Inputs!$B$23-Inputs!$B$24,0,IF(A125&lt;Inputs!$B$22-Inputs!$B$24,S125*AB125/12,IF(ISERROR(-PMT(AB125/12,Inputs!$B$20+1-A125-Inputs!$B$24,S125)),0,-PMT(AB125/12,Inputs!$B$20+1-A125-Inputs!$B$24,S125)+IF(A125=Inputs!$B$21-Inputs!$B$24,AB125+PMT(AB125/12,Inputs!$B$20+1-A125-Inputs!$B$24,S125)+(S125*AB125/12),0))))</f>
        <v>0</v>
      </c>
      <c r="W125" s="3" t="e">
        <f t="shared" si="24"/>
        <v>#VALUE!</v>
      </c>
      <c r="X125" s="3" t="e">
        <f t="shared" si="25"/>
        <v>#VALUE!</v>
      </c>
      <c r="Y125" s="17">
        <f>VLOOKUP(A125,Curves!$B$20:'Curves'!$D$32,3)</f>
        <v>0.06</v>
      </c>
      <c r="Z125" s="27">
        <f t="shared" si="26"/>
        <v>0</v>
      </c>
      <c r="AA125" s="3">
        <f t="shared" si="27"/>
        <v>0</v>
      </c>
      <c r="AB125" s="3" t="str">
        <f t="shared" si="28"/>
        <v>Not Implemented Yet</v>
      </c>
      <c r="AC125" s="3" t="e">
        <f t="shared" si="29"/>
        <v>#VALUE!</v>
      </c>
      <c r="AD125" s="3" t="e">
        <f t="shared" ca="1" si="30"/>
        <v>#VALUE!</v>
      </c>
      <c r="AE125" s="17" t="e">
        <f ca="1">AD125/Inputs!$B$13</f>
        <v>#VALUE!</v>
      </c>
      <c r="AF125" s="27">
        <f t="shared" si="31"/>
        <v>0</v>
      </c>
      <c r="AH125" s="17">
        <f>AH124/(1+(Inputs!$B$19)*C124)</f>
        <v>1</v>
      </c>
      <c r="AI125" s="17" t="e">
        <f t="shared" ca="1" si="32"/>
        <v>#VALUE!</v>
      </c>
    </row>
    <row r="126" spans="1:35" ht="13">
      <c r="A126" s="3">
        <f t="shared" si="33"/>
        <v>122</v>
      </c>
      <c r="B126" s="28">
        <f t="shared" si="34"/>
        <v>3681</v>
      </c>
      <c r="C126" s="3">
        <f t="shared" si="35"/>
        <v>8.3333333333333329E-2</v>
      </c>
      <c r="F126" s="3" t="e">
        <f t="shared" si="20"/>
        <v>#VALUE!</v>
      </c>
      <c r="G126" s="3" t="str">
        <f>IF(Inputs!$B$15="Fixed",G125, "Not Implemented Yet")</f>
        <v>Not Implemented Yet</v>
      </c>
      <c r="H126" s="3" t="str">
        <f>IF(Inputs!$B$15="Fixed", IF(K125&gt;H125, -PMT(G126*C126, 360/Inputs!$D$6, Inputs!$B$13), 0), "NOT AVALABLE RN")</f>
        <v>NOT AVALABLE RN</v>
      </c>
      <c r="I126" s="3" t="e">
        <f t="shared" si="21"/>
        <v>#VALUE!</v>
      </c>
      <c r="J126" s="3" t="e">
        <f t="shared" si="22"/>
        <v>#VALUE!</v>
      </c>
      <c r="K126" s="3" t="e">
        <f t="shared" si="36"/>
        <v>#VALUE!</v>
      </c>
      <c r="N126" s="27">
        <f t="shared" si="37"/>
        <v>0</v>
      </c>
      <c r="O126" s="17">
        <f>VLOOKUP(A126,Curves!$B$3:'Curves'!$D$15,3)/(VLOOKUP(A126,Curves!$B$3:'Curves'!$D$15,2)-(VLOOKUP(A126,Curves!$B$3:'Curves'!$D$15,1)-1))</f>
        <v>0</v>
      </c>
      <c r="P126" s="27">
        <f>MIN(N126,(O126*Inputs!$B$35)*$N$5)</f>
        <v>0</v>
      </c>
      <c r="Q126" s="3">
        <f ca="1">IF(ISERROR(Inputs!$B$32*OFFSET(P126,-Inputs!$B$32,0)),0,Inputs!$B$32*OFFSET(P126,-Inputs!$B$32,0))</f>
        <v>0</v>
      </c>
      <c r="R126" s="3">
        <f ca="1">IF(ISERROR((1-Inputs!$B$32)*OFFSET(P126,-Inputs!$B$33,0)),0,(1-Inputs!$B$32)*OFFSET(P126,-Inputs!$B$33,0))</f>
        <v>0</v>
      </c>
      <c r="S126" s="27">
        <f t="shared" si="23"/>
        <v>0</v>
      </c>
      <c r="T126" s="17" t="e">
        <f>S126/Inputs!$B$13</f>
        <v>#DIV/0!</v>
      </c>
      <c r="U126" s="17" t="e">
        <f t="shared" si="19"/>
        <v>#VALUE!</v>
      </c>
      <c r="V126" s="3">
        <f>IF(A126&lt;Inputs!$B$23-Inputs!$B$24,0,IF(A126&lt;Inputs!$B$22-Inputs!$B$24,S126*AB126/12,IF(ISERROR(-PMT(AB126/12,Inputs!$B$20+1-A126-Inputs!$B$24,S126)),0,-PMT(AB126/12,Inputs!$B$20+1-A126-Inputs!$B$24,S126)+IF(A126=Inputs!$B$21-Inputs!$B$24,AB126+PMT(AB126/12,Inputs!$B$20+1-A126-Inputs!$B$24,S126)+(S126*AB126/12),0))))</f>
        <v>0</v>
      </c>
      <c r="W126" s="3" t="e">
        <f t="shared" si="24"/>
        <v>#VALUE!</v>
      </c>
      <c r="X126" s="3" t="e">
        <f t="shared" si="25"/>
        <v>#VALUE!</v>
      </c>
      <c r="Y126" s="17">
        <f>VLOOKUP(A126,Curves!$B$20:'Curves'!$D$32,3)</f>
        <v>0.06</v>
      </c>
      <c r="Z126" s="27">
        <f t="shared" si="26"/>
        <v>0</v>
      </c>
      <c r="AA126" s="3">
        <f t="shared" si="27"/>
        <v>0</v>
      </c>
      <c r="AB126" s="3" t="str">
        <f t="shared" si="28"/>
        <v>Not Implemented Yet</v>
      </c>
      <c r="AC126" s="3" t="e">
        <f t="shared" si="29"/>
        <v>#VALUE!</v>
      </c>
      <c r="AD126" s="3" t="e">
        <f t="shared" ca="1" si="30"/>
        <v>#VALUE!</v>
      </c>
      <c r="AE126" s="17" t="e">
        <f ca="1">AD126/Inputs!$B$13</f>
        <v>#VALUE!</v>
      </c>
      <c r="AF126" s="27">
        <f t="shared" si="31"/>
        <v>0</v>
      </c>
      <c r="AH126" s="17">
        <f>AH125/(1+(Inputs!$B$19)*C125)</f>
        <v>1</v>
      </c>
      <c r="AI126" s="17" t="e">
        <f t="shared" ca="1" si="32"/>
        <v>#VALUE!</v>
      </c>
    </row>
    <row r="127" spans="1:35" ht="13">
      <c r="A127" s="3">
        <f t="shared" si="33"/>
        <v>123</v>
      </c>
      <c r="B127" s="28">
        <f t="shared" si="34"/>
        <v>3712</v>
      </c>
      <c r="C127" s="3">
        <f t="shared" si="35"/>
        <v>8.3333333333333329E-2</v>
      </c>
      <c r="F127" s="3" t="e">
        <f t="shared" si="20"/>
        <v>#VALUE!</v>
      </c>
      <c r="G127" s="3" t="str">
        <f>IF(Inputs!$B$15="Fixed",G126, "Not Implemented Yet")</f>
        <v>Not Implemented Yet</v>
      </c>
      <c r="H127" s="3" t="str">
        <f>IF(Inputs!$B$15="Fixed", IF(K126&gt;H126, -PMT(G127*C127, 360/Inputs!$D$6, Inputs!$B$13), 0), "NOT AVALABLE RN")</f>
        <v>NOT AVALABLE RN</v>
      </c>
      <c r="I127" s="3" t="e">
        <f t="shared" si="21"/>
        <v>#VALUE!</v>
      </c>
      <c r="J127" s="3" t="e">
        <f t="shared" si="22"/>
        <v>#VALUE!</v>
      </c>
      <c r="K127" s="3" t="e">
        <f t="shared" si="36"/>
        <v>#VALUE!</v>
      </c>
      <c r="N127" s="27">
        <f t="shared" si="37"/>
        <v>0</v>
      </c>
      <c r="O127" s="17">
        <f>VLOOKUP(A127,Curves!$B$3:'Curves'!$D$15,3)/(VLOOKUP(A127,Curves!$B$3:'Curves'!$D$15,2)-(VLOOKUP(A127,Curves!$B$3:'Curves'!$D$15,1)-1))</f>
        <v>0</v>
      </c>
      <c r="P127" s="27">
        <f>MIN(N127,(O127*Inputs!$B$35)*$N$5)</f>
        <v>0</v>
      </c>
      <c r="Q127" s="3">
        <f ca="1">IF(ISERROR(Inputs!$B$32*OFFSET(P127,-Inputs!$B$32,0)),0,Inputs!$B$32*OFFSET(P127,-Inputs!$B$32,0))</f>
        <v>0</v>
      </c>
      <c r="R127" s="3">
        <f ca="1">IF(ISERROR((1-Inputs!$B$32)*OFFSET(P127,-Inputs!$B$33,0)),0,(1-Inputs!$B$32)*OFFSET(P127,-Inputs!$B$33,0))</f>
        <v>0</v>
      </c>
      <c r="S127" s="27">
        <f t="shared" si="23"/>
        <v>0</v>
      </c>
      <c r="T127" s="17" t="e">
        <f>S127/Inputs!$B$13</f>
        <v>#DIV/0!</v>
      </c>
      <c r="U127" s="17" t="e">
        <f t="shared" si="19"/>
        <v>#VALUE!</v>
      </c>
      <c r="V127" s="3">
        <f>IF(A127&lt;Inputs!$B$23-Inputs!$B$24,0,IF(A127&lt;Inputs!$B$22-Inputs!$B$24,S127*AB127/12,IF(ISERROR(-PMT(AB127/12,Inputs!$B$20+1-A127-Inputs!$B$24,S127)),0,-PMT(AB127/12,Inputs!$B$20+1-A127-Inputs!$B$24,S127)+IF(A127=Inputs!$B$21-Inputs!$B$24,AB127+PMT(AB127/12,Inputs!$B$20+1-A127-Inputs!$B$24,S127)+(S127*AB127/12),0))))</f>
        <v>0</v>
      </c>
      <c r="W127" s="3" t="e">
        <f t="shared" si="24"/>
        <v>#VALUE!</v>
      </c>
      <c r="X127" s="3" t="e">
        <f t="shared" si="25"/>
        <v>#VALUE!</v>
      </c>
      <c r="Y127" s="17">
        <f>VLOOKUP(A127,Curves!$B$20:'Curves'!$D$32,3)</f>
        <v>0.06</v>
      </c>
      <c r="Z127" s="27">
        <f t="shared" si="26"/>
        <v>0</v>
      </c>
      <c r="AA127" s="3">
        <f t="shared" si="27"/>
        <v>0</v>
      </c>
      <c r="AB127" s="3" t="str">
        <f t="shared" si="28"/>
        <v>Not Implemented Yet</v>
      </c>
      <c r="AC127" s="3" t="e">
        <f t="shared" si="29"/>
        <v>#VALUE!</v>
      </c>
      <c r="AD127" s="3" t="e">
        <f t="shared" ca="1" si="30"/>
        <v>#VALUE!</v>
      </c>
      <c r="AE127" s="17" t="e">
        <f ca="1">AD127/Inputs!$B$13</f>
        <v>#VALUE!</v>
      </c>
      <c r="AF127" s="27">
        <f t="shared" si="31"/>
        <v>0</v>
      </c>
      <c r="AH127" s="17">
        <f>AH126/(1+(Inputs!$B$19)*C126)</f>
        <v>1</v>
      </c>
      <c r="AI127" s="17" t="e">
        <f t="shared" ca="1" si="32"/>
        <v>#VALUE!</v>
      </c>
    </row>
    <row r="128" spans="1:35" ht="13">
      <c r="A128" s="3">
        <f t="shared" si="33"/>
        <v>124</v>
      </c>
      <c r="B128" s="28">
        <f t="shared" si="34"/>
        <v>3740</v>
      </c>
      <c r="C128" s="3">
        <f t="shared" si="35"/>
        <v>8.3333333333333329E-2</v>
      </c>
      <c r="F128" s="3" t="e">
        <f t="shared" si="20"/>
        <v>#VALUE!</v>
      </c>
      <c r="G128" s="3" t="str">
        <f>IF(Inputs!$B$15="Fixed",G127, "Not Implemented Yet")</f>
        <v>Not Implemented Yet</v>
      </c>
      <c r="H128" s="3" t="str">
        <f>IF(Inputs!$B$15="Fixed", IF(K127&gt;H127, -PMT(G128*C128, 360/Inputs!$D$6, Inputs!$B$13), 0), "NOT AVALABLE RN")</f>
        <v>NOT AVALABLE RN</v>
      </c>
      <c r="I128" s="3" t="e">
        <f t="shared" si="21"/>
        <v>#VALUE!</v>
      </c>
      <c r="J128" s="3" t="e">
        <f t="shared" si="22"/>
        <v>#VALUE!</v>
      </c>
      <c r="K128" s="3" t="e">
        <f t="shared" si="36"/>
        <v>#VALUE!</v>
      </c>
      <c r="N128" s="27">
        <f t="shared" si="37"/>
        <v>0</v>
      </c>
      <c r="O128" s="17">
        <f>VLOOKUP(A128,Curves!$B$3:'Curves'!$D$15,3)/(VLOOKUP(A128,Curves!$B$3:'Curves'!$D$15,2)-(VLOOKUP(A128,Curves!$B$3:'Curves'!$D$15,1)-1))</f>
        <v>0</v>
      </c>
      <c r="P128" s="27">
        <f>MIN(N128,(O128*Inputs!$B$35)*$N$5)</f>
        <v>0</v>
      </c>
      <c r="Q128" s="3">
        <f ca="1">IF(ISERROR(Inputs!$B$32*OFFSET(P128,-Inputs!$B$32,0)),0,Inputs!$B$32*OFFSET(P128,-Inputs!$B$32,0))</f>
        <v>0</v>
      </c>
      <c r="R128" s="3">
        <f ca="1">IF(ISERROR((1-Inputs!$B$32)*OFFSET(P128,-Inputs!$B$33,0)),0,(1-Inputs!$B$32)*OFFSET(P128,-Inputs!$B$33,0))</f>
        <v>0</v>
      </c>
      <c r="S128" s="27">
        <f t="shared" si="23"/>
        <v>0</v>
      </c>
      <c r="T128" s="17" t="e">
        <f>S128/Inputs!$B$13</f>
        <v>#DIV/0!</v>
      </c>
      <c r="U128" s="17" t="e">
        <f t="shared" si="19"/>
        <v>#VALUE!</v>
      </c>
      <c r="V128" s="3">
        <f>IF(A128&lt;Inputs!$B$23-Inputs!$B$24,0,IF(A128&lt;Inputs!$B$22-Inputs!$B$24,S128*AB128/12,IF(ISERROR(-PMT(AB128/12,Inputs!$B$20+1-A128-Inputs!$B$24,S128)),0,-PMT(AB128/12,Inputs!$B$20+1-A128-Inputs!$B$24,S128)+IF(A128=Inputs!$B$21-Inputs!$B$24,AB128+PMT(AB128/12,Inputs!$B$20+1-A128-Inputs!$B$24,S128)+(S128*AB128/12),0))))</f>
        <v>0</v>
      </c>
      <c r="W128" s="3" t="e">
        <f t="shared" si="24"/>
        <v>#VALUE!</v>
      </c>
      <c r="X128" s="3" t="e">
        <f t="shared" si="25"/>
        <v>#VALUE!</v>
      </c>
      <c r="Y128" s="17">
        <f>VLOOKUP(A128,Curves!$B$20:'Curves'!$D$32,3)</f>
        <v>0.06</v>
      </c>
      <c r="Z128" s="27">
        <f t="shared" si="26"/>
        <v>0</v>
      </c>
      <c r="AA128" s="3">
        <f t="shared" si="27"/>
        <v>0</v>
      </c>
      <c r="AB128" s="3" t="str">
        <f t="shared" si="28"/>
        <v>Not Implemented Yet</v>
      </c>
      <c r="AC128" s="3" t="e">
        <f t="shared" si="29"/>
        <v>#VALUE!</v>
      </c>
      <c r="AD128" s="3" t="e">
        <f t="shared" ca="1" si="30"/>
        <v>#VALUE!</v>
      </c>
      <c r="AE128" s="17" t="e">
        <f ca="1">AD128/Inputs!$B$13</f>
        <v>#VALUE!</v>
      </c>
      <c r="AF128" s="27">
        <f t="shared" si="31"/>
        <v>0</v>
      </c>
      <c r="AH128" s="17">
        <f>AH127/(1+(Inputs!$B$19)*C127)</f>
        <v>1</v>
      </c>
      <c r="AI128" s="17" t="e">
        <f t="shared" ca="1" si="32"/>
        <v>#VALUE!</v>
      </c>
    </row>
    <row r="129" spans="1:35" ht="13">
      <c r="A129" s="3">
        <f t="shared" si="33"/>
        <v>125</v>
      </c>
      <c r="B129" s="28">
        <f t="shared" si="34"/>
        <v>3771</v>
      </c>
      <c r="C129" s="3">
        <f t="shared" si="35"/>
        <v>8.3333333333333329E-2</v>
      </c>
      <c r="F129" s="3" t="e">
        <f t="shared" si="20"/>
        <v>#VALUE!</v>
      </c>
      <c r="G129" s="3" t="str">
        <f>IF(Inputs!$B$15="Fixed",G128, "Not Implemented Yet")</f>
        <v>Not Implemented Yet</v>
      </c>
      <c r="H129" s="3" t="str">
        <f>IF(Inputs!$B$15="Fixed", IF(K128&gt;H128, -PMT(G129*C129, 360/Inputs!$D$6, Inputs!$B$13), 0), "NOT AVALABLE RN")</f>
        <v>NOT AVALABLE RN</v>
      </c>
      <c r="I129" s="3" t="e">
        <f t="shared" si="21"/>
        <v>#VALUE!</v>
      </c>
      <c r="J129" s="3" t="e">
        <f t="shared" si="22"/>
        <v>#VALUE!</v>
      </c>
      <c r="K129" s="3" t="e">
        <f t="shared" si="36"/>
        <v>#VALUE!</v>
      </c>
      <c r="N129" s="27">
        <f t="shared" si="37"/>
        <v>0</v>
      </c>
      <c r="O129" s="17">
        <f>VLOOKUP(A129,Curves!$B$3:'Curves'!$D$15,3)/(VLOOKUP(A129,Curves!$B$3:'Curves'!$D$15,2)-(VLOOKUP(A129,Curves!$B$3:'Curves'!$D$15,1)-1))</f>
        <v>0</v>
      </c>
      <c r="P129" s="27">
        <f>MIN(N129,(O129*Inputs!$B$35)*$N$5)</f>
        <v>0</v>
      </c>
      <c r="Q129" s="3">
        <f ca="1">IF(ISERROR(Inputs!$B$32*OFFSET(P129,-Inputs!$B$32,0)),0,Inputs!$B$32*OFFSET(P129,-Inputs!$B$32,0))</f>
        <v>0</v>
      </c>
      <c r="R129" s="3">
        <f ca="1">IF(ISERROR((1-Inputs!$B$32)*OFFSET(P129,-Inputs!$B$33,0)),0,(1-Inputs!$B$32)*OFFSET(P129,-Inputs!$B$33,0))</f>
        <v>0</v>
      </c>
      <c r="S129" s="27">
        <f t="shared" si="23"/>
        <v>0</v>
      </c>
      <c r="T129" s="17" t="e">
        <f>S129/Inputs!$B$13</f>
        <v>#DIV/0!</v>
      </c>
      <c r="U129" s="17" t="e">
        <f t="shared" si="19"/>
        <v>#VALUE!</v>
      </c>
      <c r="V129" s="3">
        <f>IF(A129&lt;Inputs!$B$23-Inputs!$B$24,0,IF(A129&lt;Inputs!$B$22-Inputs!$B$24,S129*AB129/12,IF(ISERROR(-PMT(AB129/12,Inputs!$B$20+1-A129-Inputs!$B$24,S129)),0,-PMT(AB129/12,Inputs!$B$20+1-A129-Inputs!$B$24,S129)+IF(A129=Inputs!$B$21-Inputs!$B$24,AB129+PMT(AB129/12,Inputs!$B$20+1-A129-Inputs!$B$24,S129)+(S129*AB129/12),0))))</f>
        <v>0</v>
      </c>
      <c r="W129" s="3" t="e">
        <f t="shared" si="24"/>
        <v>#VALUE!</v>
      </c>
      <c r="X129" s="3" t="e">
        <f t="shared" si="25"/>
        <v>#VALUE!</v>
      </c>
      <c r="Y129" s="17">
        <f>VLOOKUP(A129,Curves!$B$20:'Curves'!$D$32,3)</f>
        <v>0.06</v>
      </c>
      <c r="Z129" s="27">
        <f t="shared" si="26"/>
        <v>0</v>
      </c>
      <c r="AA129" s="3">
        <f t="shared" si="27"/>
        <v>0</v>
      </c>
      <c r="AB129" s="3" t="str">
        <f t="shared" si="28"/>
        <v>Not Implemented Yet</v>
      </c>
      <c r="AC129" s="3" t="e">
        <f t="shared" si="29"/>
        <v>#VALUE!</v>
      </c>
      <c r="AD129" s="3" t="e">
        <f t="shared" ca="1" si="30"/>
        <v>#VALUE!</v>
      </c>
      <c r="AE129" s="17" t="e">
        <f ca="1">AD129/Inputs!$B$13</f>
        <v>#VALUE!</v>
      </c>
      <c r="AF129" s="27">
        <f t="shared" si="31"/>
        <v>0</v>
      </c>
      <c r="AH129" s="17">
        <f>AH128/(1+(Inputs!$B$19)*C128)</f>
        <v>1</v>
      </c>
      <c r="AI129" s="17" t="e">
        <f t="shared" ca="1" si="32"/>
        <v>#VALUE!</v>
      </c>
    </row>
    <row r="130" spans="1:35" ht="13">
      <c r="A130" s="3">
        <f t="shared" si="33"/>
        <v>126</v>
      </c>
      <c r="B130" s="28">
        <f t="shared" si="34"/>
        <v>3801</v>
      </c>
      <c r="C130" s="3">
        <f t="shared" si="35"/>
        <v>8.3333333333333329E-2</v>
      </c>
      <c r="F130" s="3" t="e">
        <f t="shared" si="20"/>
        <v>#VALUE!</v>
      </c>
      <c r="G130" s="3" t="str">
        <f>IF(Inputs!$B$15="Fixed",G129, "Not Implemented Yet")</f>
        <v>Not Implemented Yet</v>
      </c>
      <c r="H130" s="3" t="str">
        <f>IF(Inputs!$B$15="Fixed", IF(K129&gt;H129, -PMT(G130*C130, 360/Inputs!$D$6, Inputs!$B$13), 0), "NOT AVALABLE RN")</f>
        <v>NOT AVALABLE RN</v>
      </c>
      <c r="I130" s="3" t="e">
        <f t="shared" si="21"/>
        <v>#VALUE!</v>
      </c>
      <c r="J130" s="3" t="e">
        <f t="shared" si="22"/>
        <v>#VALUE!</v>
      </c>
      <c r="K130" s="3" t="e">
        <f t="shared" si="36"/>
        <v>#VALUE!</v>
      </c>
      <c r="N130" s="27">
        <f t="shared" si="37"/>
        <v>0</v>
      </c>
      <c r="O130" s="17">
        <f>VLOOKUP(A130,Curves!$B$3:'Curves'!$D$15,3)/(VLOOKUP(A130,Curves!$B$3:'Curves'!$D$15,2)-(VLOOKUP(A130,Curves!$B$3:'Curves'!$D$15,1)-1))</f>
        <v>0</v>
      </c>
      <c r="P130" s="27">
        <f>MIN(N130,(O130*Inputs!$B$35)*$N$5)</f>
        <v>0</v>
      </c>
      <c r="Q130" s="3">
        <f ca="1">IF(ISERROR(Inputs!$B$32*OFFSET(P130,-Inputs!$B$32,0)),0,Inputs!$B$32*OFFSET(P130,-Inputs!$B$32,0))</f>
        <v>0</v>
      </c>
      <c r="R130" s="3">
        <f ca="1">IF(ISERROR((1-Inputs!$B$32)*OFFSET(P130,-Inputs!$B$33,0)),0,(1-Inputs!$B$32)*OFFSET(P130,-Inputs!$B$33,0))</f>
        <v>0</v>
      </c>
      <c r="S130" s="27">
        <f t="shared" si="23"/>
        <v>0</v>
      </c>
      <c r="T130" s="17" t="e">
        <f>S130/Inputs!$B$13</f>
        <v>#DIV/0!</v>
      </c>
      <c r="U130" s="17" t="e">
        <f t="shared" si="19"/>
        <v>#VALUE!</v>
      </c>
      <c r="V130" s="3">
        <f>IF(A130&lt;Inputs!$B$23-Inputs!$B$24,0,IF(A130&lt;Inputs!$B$22-Inputs!$B$24,S130*AB130/12,IF(ISERROR(-PMT(AB130/12,Inputs!$B$20+1-A130-Inputs!$B$24,S130)),0,-PMT(AB130/12,Inputs!$B$20+1-A130-Inputs!$B$24,S130)+IF(A130=Inputs!$B$21-Inputs!$B$24,AB130+PMT(AB130/12,Inputs!$B$20+1-A130-Inputs!$B$24,S130)+(S130*AB130/12),0))))</f>
        <v>0</v>
      </c>
      <c r="W130" s="3" t="e">
        <f t="shared" si="24"/>
        <v>#VALUE!</v>
      </c>
      <c r="X130" s="3" t="e">
        <f t="shared" si="25"/>
        <v>#VALUE!</v>
      </c>
      <c r="Y130" s="17">
        <f>VLOOKUP(A130,Curves!$B$20:'Curves'!$D$32,3)</f>
        <v>0.06</v>
      </c>
      <c r="Z130" s="27">
        <f t="shared" si="26"/>
        <v>0</v>
      </c>
      <c r="AA130" s="3">
        <f t="shared" si="27"/>
        <v>0</v>
      </c>
      <c r="AB130" s="3" t="str">
        <f t="shared" si="28"/>
        <v>Not Implemented Yet</v>
      </c>
      <c r="AC130" s="3" t="e">
        <f t="shared" si="29"/>
        <v>#VALUE!</v>
      </c>
      <c r="AD130" s="3" t="e">
        <f t="shared" ca="1" si="30"/>
        <v>#VALUE!</v>
      </c>
      <c r="AE130" s="17" t="e">
        <f ca="1">AD130/Inputs!$B$13</f>
        <v>#VALUE!</v>
      </c>
      <c r="AF130" s="27">
        <f t="shared" si="31"/>
        <v>0</v>
      </c>
      <c r="AH130" s="17">
        <f>AH129/(1+(Inputs!$B$19)*C129)</f>
        <v>1</v>
      </c>
      <c r="AI130" s="17" t="e">
        <f t="shared" ca="1" si="32"/>
        <v>#VALUE!</v>
      </c>
    </row>
    <row r="131" spans="1:35" ht="13">
      <c r="A131" s="3">
        <f t="shared" si="33"/>
        <v>127</v>
      </c>
      <c r="B131" s="28">
        <f t="shared" si="34"/>
        <v>3832</v>
      </c>
      <c r="C131" s="3">
        <f t="shared" si="35"/>
        <v>8.3333333333333329E-2</v>
      </c>
      <c r="F131" s="3" t="e">
        <f t="shared" si="20"/>
        <v>#VALUE!</v>
      </c>
      <c r="G131" s="3" t="str">
        <f>IF(Inputs!$B$15="Fixed",G130, "Not Implemented Yet")</f>
        <v>Not Implemented Yet</v>
      </c>
      <c r="H131" s="3" t="str">
        <f>IF(Inputs!$B$15="Fixed", IF(K130&gt;H130, -PMT(G131*C131, 360/Inputs!$D$6, Inputs!$B$13), 0), "NOT AVALABLE RN")</f>
        <v>NOT AVALABLE RN</v>
      </c>
      <c r="I131" s="3" t="e">
        <f t="shared" si="21"/>
        <v>#VALUE!</v>
      </c>
      <c r="J131" s="3" t="e">
        <f t="shared" si="22"/>
        <v>#VALUE!</v>
      </c>
      <c r="K131" s="3" t="e">
        <f t="shared" si="36"/>
        <v>#VALUE!</v>
      </c>
      <c r="N131" s="27">
        <f t="shared" si="37"/>
        <v>0</v>
      </c>
      <c r="O131" s="17">
        <f>VLOOKUP(A131,Curves!$B$3:'Curves'!$D$15,3)/(VLOOKUP(A131,Curves!$B$3:'Curves'!$D$15,2)-(VLOOKUP(A131,Curves!$B$3:'Curves'!$D$15,1)-1))</f>
        <v>0</v>
      </c>
      <c r="P131" s="27">
        <f>MIN(N131,(O131*Inputs!$B$35)*$N$5)</f>
        <v>0</v>
      </c>
      <c r="Q131" s="3">
        <f ca="1">IF(ISERROR(Inputs!$B$32*OFFSET(P131,-Inputs!$B$32,0)),0,Inputs!$B$32*OFFSET(P131,-Inputs!$B$32,0))</f>
        <v>0</v>
      </c>
      <c r="R131" s="3">
        <f ca="1">IF(ISERROR((1-Inputs!$B$32)*OFFSET(P131,-Inputs!$B$33,0)),0,(1-Inputs!$B$32)*OFFSET(P131,-Inputs!$B$33,0))</f>
        <v>0</v>
      </c>
      <c r="S131" s="27">
        <f t="shared" si="23"/>
        <v>0</v>
      </c>
      <c r="T131" s="17" t="e">
        <f>S131/Inputs!$B$13</f>
        <v>#DIV/0!</v>
      </c>
      <c r="U131" s="17" t="e">
        <f t="shared" si="19"/>
        <v>#VALUE!</v>
      </c>
      <c r="V131" s="3">
        <f>IF(A131&lt;Inputs!$B$23-Inputs!$B$24,0,IF(A131&lt;Inputs!$B$22-Inputs!$B$24,S131*AB131/12,IF(ISERROR(-PMT(AB131/12,Inputs!$B$20+1-A131-Inputs!$B$24,S131)),0,-PMT(AB131/12,Inputs!$B$20+1-A131-Inputs!$B$24,S131)+IF(A131=Inputs!$B$21-Inputs!$B$24,AB131+PMT(AB131/12,Inputs!$B$20+1-A131-Inputs!$B$24,S131)+(S131*AB131/12),0))))</f>
        <v>0</v>
      </c>
      <c r="W131" s="3" t="e">
        <f t="shared" si="24"/>
        <v>#VALUE!</v>
      </c>
      <c r="X131" s="3" t="e">
        <f t="shared" si="25"/>
        <v>#VALUE!</v>
      </c>
      <c r="Y131" s="17">
        <f>VLOOKUP(A131,Curves!$B$20:'Curves'!$D$32,3)</f>
        <v>0.06</v>
      </c>
      <c r="Z131" s="27">
        <f t="shared" si="26"/>
        <v>0</v>
      </c>
      <c r="AA131" s="3">
        <f t="shared" si="27"/>
        <v>0</v>
      </c>
      <c r="AB131" s="3" t="str">
        <f t="shared" si="28"/>
        <v>Not Implemented Yet</v>
      </c>
      <c r="AC131" s="3" t="e">
        <f t="shared" si="29"/>
        <v>#VALUE!</v>
      </c>
      <c r="AD131" s="3" t="e">
        <f t="shared" ca="1" si="30"/>
        <v>#VALUE!</v>
      </c>
      <c r="AE131" s="17" t="e">
        <f ca="1">AD131/Inputs!$B$13</f>
        <v>#VALUE!</v>
      </c>
      <c r="AF131" s="27">
        <f t="shared" si="31"/>
        <v>0</v>
      </c>
      <c r="AH131" s="17">
        <f>AH130/(1+(Inputs!$B$19)*C130)</f>
        <v>1</v>
      </c>
      <c r="AI131" s="17" t="e">
        <f t="shared" ca="1" si="32"/>
        <v>#VALUE!</v>
      </c>
    </row>
    <row r="132" spans="1:35" ht="13">
      <c r="A132" s="3">
        <f t="shared" si="33"/>
        <v>128</v>
      </c>
      <c r="B132" s="28">
        <f t="shared" si="34"/>
        <v>3862</v>
      </c>
      <c r="C132" s="3">
        <f t="shared" si="35"/>
        <v>8.3333333333333329E-2</v>
      </c>
      <c r="F132" s="3" t="e">
        <f t="shared" si="20"/>
        <v>#VALUE!</v>
      </c>
      <c r="G132" s="3" t="str">
        <f>IF(Inputs!$B$15="Fixed",G131, "Not Implemented Yet")</f>
        <v>Not Implemented Yet</v>
      </c>
      <c r="H132" s="3" t="str">
        <f>IF(Inputs!$B$15="Fixed", IF(K131&gt;H131, -PMT(G132*C132, 360/Inputs!$D$6, Inputs!$B$13), 0), "NOT AVALABLE RN")</f>
        <v>NOT AVALABLE RN</v>
      </c>
      <c r="I132" s="3" t="e">
        <f t="shared" si="21"/>
        <v>#VALUE!</v>
      </c>
      <c r="J132" s="3" t="e">
        <f t="shared" si="22"/>
        <v>#VALUE!</v>
      </c>
      <c r="K132" s="3" t="e">
        <f t="shared" si="36"/>
        <v>#VALUE!</v>
      </c>
      <c r="N132" s="27">
        <f t="shared" si="37"/>
        <v>0</v>
      </c>
      <c r="O132" s="17">
        <f>VLOOKUP(A132,Curves!$B$3:'Curves'!$D$15,3)/(VLOOKUP(A132,Curves!$B$3:'Curves'!$D$15,2)-(VLOOKUP(A132,Curves!$B$3:'Curves'!$D$15,1)-1))</f>
        <v>0</v>
      </c>
      <c r="P132" s="27">
        <f>MIN(N132,(O132*Inputs!$B$35)*$N$5)</f>
        <v>0</v>
      </c>
      <c r="Q132" s="3">
        <f ca="1">IF(ISERROR(Inputs!$B$32*OFFSET(P132,-Inputs!$B$32,0)),0,Inputs!$B$32*OFFSET(P132,-Inputs!$B$32,0))</f>
        <v>0</v>
      </c>
      <c r="R132" s="3">
        <f ca="1">IF(ISERROR((1-Inputs!$B$32)*OFFSET(P132,-Inputs!$B$33,0)),0,(1-Inputs!$B$32)*OFFSET(P132,-Inputs!$B$33,0))</f>
        <v>0</v>
      </c>
      <c r="S132" s="27">
        <f t="shared" si="23"/>
        <v>0</v>
      </c>
      <c r="T132" s="17" t="e">
        <f>S132/Inputs!$B$13</f>
        <v>#DIV/0!</v>
      </c>
      <c r="U132" s="17" t="e">
        <f t="shared" ref="U132:U195" si="38">K132/$K$4</f>
        <v>#VALUE!</v>
      </c>
      <c r="V132" s="3">
        <f>IF(A132&lt;Inputs!$B$23-Inputs!$B$24,0,IF(A132&lt;Inputs!$B$22-Inputs!$B$24,S132*AB132/12,IF(ISERROR(-PMT(AB132/12,Inputs!$B$20+1-A132-Inputs!$B$24,S132)),0,-PMT(AB132/12,Inputs!$B$20+1-A132-Inputs!$B$24,S132)+IF(A132=Inputs!$B$21-Inputs!$B$24,AB132+PMT(AB132/12,Inputs!$B$20+1-A132-Inputs!$B$24,S132)+(S132*AB132/12),0))))</f>
        <v>0</v>
      </c>
      <c r="W132" s="3" t="e">
        <f t="shared" si="24"/>
        <v>#VALUE!</v>
      </c>
      <c r="X132" s="3" t="e">
        <f t="shared" si="25"/>
        <v>#VALUE!</v>
      </c>
      <c r="Y132" s="17">
        <f>VLOOKUP(A132,Curves!$B$20:'Curves'!$D$32,3)</f>
        <v>0.06</v>
      </c>
      <c r="Z132" s="27">
        <f t="shared" si="26"/>
        <v>0</v>
      </c>
      <c r="AA132" s="3">
        <f t="shared" si="27"/>
        <v>0</v>
      </c>
      <c r="AB132" s="3" t="str">
        <f t="shared" si="28"/>
        <v>Not Implemented Yet</v>
      </c>
      <c r="AC132" s="3" t="e">
        <f t="shared" si="29"/>
        <v>#VALUE!</v>
      </c>
      <c r="AD132" s="3" t="e">
        <f t="shared" ca="1" si="30"/>
        <v>#VALUE!</v>
      </c>
      <c r="AE132" s="17" t="e">
        <f ca="1">AD132/Inputs!$B$13</f>
        <v>#VALUE!</v>
      </c>
      <c r="AF132" s="27">
        <f t="shared" si="31"/>
        <v>0</v>
      </c>
      <c r="AH132" s="17">
        <f>AH131/(1+(Inputs!$B$19)*C131)</f>
        <v>1</v>
      </c>
      <c r="AI132" s="17" t="e">
        <f t="shared" ca="1" si="32"/>
        <v>#VALUE!</v>
      </c>
    </row>
    <row r="133" spans="1:35" ht="13">
      <c r="A133" s="3">
        <f t="shared" si="33"/>
        <v>129</v>
      </c>
      <c r="B133" s="28">
        <f t="shared" si="34"/>
        <v>3893</v>
      </c>
      <c r="C133" s="3">
        <f t="shared" si="35"/>
        <v>8.3333333333333329E-2</v>
      </c>
      <c r="F133" s="3" t="e">
        <f t="shared" ref="F133:F196" si="39">K132</f>
        <v>#VALUE!</v>
      </c>
      <c r="G133" s="3" t="str">
        <f>IF(Inputs!$B$15="Fixed",G132, "Not Implemented Yet")</f>
        <v>Not Implemented Yet</v>
      </c>
      <c r="H133" s="3" t="str">
        <f>IF(Inputs!$B$15="Fixed", IF(K132&gt;H132, -PMT(G133*C133, 360/Inputs!$D$6, Inputs!$B$13), 0), "NOT AVALABLE RN")</f>
        <v>NOT AVALABLE RN</v>
      </c>
      <c r="I133" s="3" t="e">
        <f t="shared" ref="I133:I196" si="40">C133*F133*G133</f>
        <v>#VALUE!</v>
      </c>
      <c r="J133" s="3" t="e">
        <f t="shared" ref="J133:J196" si="41">H133-I133</f>
        <v>#VALUE!</v>
      </c>
      <c r="K133" s="3" t="e">
        <f t="shared" si="36"/>
        <v>#VALUE!</v>
      </c>
      <c r="N133" s="27">
        <f t="shared" si="37"/>
        <v>0</v>
      </c>
      <c r="O133" s="17">
        <f>VLOOKUP(A133,Curves!$B$3:'Curves'!$D$15,3)/(VLOOKUP(A133,Curves!$B$3:'Curves'!$D$15,2)-(VLOOKUP(A133,Curves!$B$3:'Curves'!$D$15,1)-1))</f>
        <v>0</v>
      </c>
      <c r="P133" s="27">
        <f>MIN(N133,(O133*Inputs!$B$35)*$N$5)</f>
        <v>0</v>
      </c>
      <c r="Q133" s="3">
        <f ca="1">IF(ISERROR(Inputs!$B$32*OFFSET(P133,-Inputs!$B$32,0)),0,Inputs!$B$32*OFFSET(P133,-Inputs!$B$32,0))</f>
        <v>0</v>
      </c>
      <c r="R133" s="3">
        <f ca="1">IF(ISERROR((1-Inputs!$B$32)*OFFSET(P133,-Inputs!$B$33,0)),0,(1-Inputs!$B$32)*OFFSET(P133,-Inputs!$B$33,0))</f>
        <v>0</v>
      </c>
      <c r="S133" s="27">
        <f t="shared" ref="S133:S196" si="42">N133-P133</f>
        <v>0</v>
      </c>
      <c r="T133" s="17" t="e">
        <f>S133/Inputs!$B$13</f>
        <v>#DIV/0!</v>
      </c>
      <c r="U133" s="17" t="e">
        <f t="shared" si="38"/>
        <v>#VALUE!</v>
      </c>
      <c r="V133" s="3">
        <f>IF(A133&lt;Inputs!$B$23-Inputs!$B$24,0,IF(A133&lt;Inputs!$B$22-Inputs!$B$24,S133*AB133/12,IF(ISERROR(-PMT(AB133/12,Inputs!$B$20+1-A133-Inputs!$B$24,S133)),0,-PMT(AB133/12,Inputs!$B$20+1-A133-Inputs!$B$24,S133)+IF(A133=Inputs!$B$21-Inputs!$B$24,AB133+PMT(AB133/12,Inputs!$B$20+1-A133-Inputs!$B$24,S133)+(S133*AB133/12),0))))</f>
        <v>0</v>
      </c>
      <c r="W133" s="3" t="e">
        <f t="shared" ref="W133:W196" si="43">S133*(AB133/12)</f>
        <v>#VALUE!</v>
      </c>
      <c r="X133" s="3" t="e">
        <f t="shared" ref="X133:X196" si="44">V133-W133</f>
        <v>#VALUE!</v>
      </c>
      <c r="Y133" s="17">
        <f>VLOOKUP(A133,Curves!$B$20:'Curves'!$D$32,3)</f>
        <v>0.06</v>
      </c>
      <c r="Z133" s="27">
        <f t="shared" ref="Z133:Z196" si="45">MIN(S133,S133*(1-(1-Y133)^(1/12)))</f>
        <v>0</v>
      </c>
      <c r="AA133" s="3">
        <f t="shared" ref="AA133:AA196" si="46">(N133-P133)*IFERROR((1-U133/U132),0)</f>
        <v>0</v>
      </c>
      <c r="AB133" s="3" t="str">
        <f t="shared" ref="AB133:AB196" si="47">G133</f>
        <v>Not Implemented Yet</v>
      </c>
      <c r="AC133" s="3" t="e">
        <f t="shared" ref="AC133:AC196" si="48">AB133*C133*(N133-P133)</f>
        <v>#VALUE!</v>
      </c>
      <c r="AD133" s="3" t="e">
        <f t="shared" ref="AD133:AD196" ca="1" si="49">W133+X133+Z133+Q133</f>
        <v>#VALUE!</v>
      </c>
      <c r="AE133" s="17" t="e">
        <f ca="1">AD133/Inputs!$B$13</f>
        <v>#VALUE!</v>
      </c>
      <c r="AF133" s="27">
        <f t="shared" ref="AF133:AF196" si="50">N133-Z133-AA133-P133</f>
        <v>0</v>
      </c>
      <c r="AH133" s="17">
        <f>AH132/(1+(Inputs!$B$19)*C132)</f>
        <v>1</v>
      </c>
      <c r="AI133" s="17" t="e">
        <f t="shared" ref="AI133:AI196" ca="1" si="51">AE133*AH133</f>
        <v>#VALUE!</v>
      </c>
    </row>
    <row r="134" spans="1:35" ht="13">
      <c r="A134" s="3">
        <f t="shared" ref="A134:A197" si="52">A133+1</f>
        <v>130</v>
      </c>
      <c r="B134" s="28">
        <f t="shared" ref="B134:B197" si="53">EDATE(B133, 1)</f>
        <v>3924</v>
      </c>
      <c r="C134" s="3">
        <f t="shared" ref="C134:C197" si="54">C133</f>
        <v>8.3333333333333329E-2</v>
      </c>
      <c r="F134" s="3" t="e">
        <f t="shared" si="39"/>
        <v>#VALUE!</v>
      </c>
      <c r="G134" s="3" t="str">
        <f>IF(Inputs!$B$15="Fixed",G133, "Not Implemented Yet")</f>
        <v>Not Implemented Yet</v>
      </c>
      <c r="H134" s="3" t="str">
        <f>IF(Inputs!$B$15="Fixed", IF(K133&gt;H133, -PMT(G134*C134, 360/Inputs!$D$6, Inputs!$B$13), 0), "NOT AVALABLE RN")</f>
        <v>NOT AVALABLE RN</v>
      </c>
      <c r="I134" s="3" t="e">
        <f t="shared" si="40"/>
        <v>#VALUE!</v>
      </c>
      <c r="J134" s="3" t="e">
        <f t="shared" si="41"/>
        <v>#VALUE!</v>
      </c>
      <c r="K134" s="3" t="e">
        <f t="shared" ref="K134:K197" si="55">K133-J134</f>
        <v>#VALUE!</v>
      </c>
      <c r="N134" s="27">
        <f t="shared" ref="N134:N197" si="56">AF133</f>
        <v>0</v>
      </c>
      <c r="O134" s="17">
        <f>VLOOKUP(A134,Curves!$B$3:'Curves'!$D$15,3)/(VLOOKUP(A134,Curves!$B$3:'Curves'!$D$15,2)-(VLOOKUP(A134,Curves!$B$3:'Curves'!$D$15,1)-1))</f>
        <v>0</v>
      </c>
      <c r="P134" s="27">
        <f>MIN(N134,(O134*Inputs!$B$35)*$N$5)</f>
        <v>0</v>
      </c>
      <c r="Q134" s="3">
        <f ca="1">IF(ISERROR(Inputs!$B$32*OFFSET(P134,-Inputs!$B$32,0)),0,Inputs!$B$32*OFFSET(P134,-Inputs!$B$32,0))</f>
        <v>0</v>
      </c>
      <c r="R134" s="3">
        <f ca="1">IF(ISERROR((1-Inputs!$B$32)*OFFSET(P134,-Inputs!$B$33,0)),0,(1-Inputs!$B$32)*OFFSET(P134,-Inputs!$B$33,0))</f>
        <v>0</v>
      </c>
      <c r="S134" s="27">
        <f t="shared" si="42"/>
        <v>0</v>
      </c>
      <c r="T134" s="17" t="e">
        <f>S134/Inputs!$B$13</f>
        <v>#DIV/0!</v>
      </c>
      <c r="U134" s="17" t="e">
        <f t="shared" si="38"/>
        <v>#VALUE!</v>
      </c>
      <c r="V134" s="3">
        <f>IF(A134&lt;Inputs!$B$23-Inputs!$B$24,0,IF(A134&lt;Inputs!$B$22-Inputs!$B$24,S134*AB134/12,IF(ISERROR(-PMT(AB134/12,Inputs!$B$20+1-A134-Inputs!$B$24,S134)),0,-PMT(AB134/12,Inputs!$B$20+1-A134-Inputs!$B$24,S134)+IF(A134=Inputs!$B$21-Inputs!$B$24,AB134+PMT(AB134/12,Inputs!$B$20+1-A134-Inputs!$B$24,S134)+(S134*AB134/12),0))))</f>
        <v>0</v>
      </c>
      <c r="W134" s="3" t="e">
        <f t="shared" si="43"/>
        <v>#VALUE!</v>
      </c>
      <c r="X134" s="3" t="e">
        <f t="shared" si="44"/>
        <v>#VALUE!</v>
      </c>
      <c r="Y134" s="17">
        <f>VLOOKUP(A134,Curves!$B$20:'Curves'!$D$32,3)</f>
        <v>0.06</v>
      </c>
      <c r="Z134" s="27">
        <f t="shared" si="45"/>
        <v>0</v>
      </c>
      <c r="AA134" s="3">
        <f t="shared" si="46"/>
        <v>0</v>
      </c>
      <c r="AB134" s="3" t="str">
        <f t="shared" si="47"/>
        <v>Not Implemented Yet</v>
      </c>
      <c r="AC134" s="3" t="e">
        <f t="shared" si="48"/>
        <v>#VALUE!</v>
      </c>
      <c r="AD134" s="3" t="e">
        <f t="shared" ca="1" si="49"/>
        <v>#VALUE!</v>
      </c>
      <c r="AE134" s="17" t="e">
        <f ca="1">AD134/Inputs!$B$13</f>
        <v>#VALUE!</v>
      </c>
      <c r="AF134" s="27">
        <f t="shared" si="50"/>
        <v>0</v>
      </c>
      <c r="AH134" s="17">
        <f>AH133/(1+(Inputs!$B$19)*C133)</f>
        <v>1</v>
      </c>
      <c r="AI134" s="17" t="e">
        <f t="shared" ca="1" si="51"/>
        <v>#VALUE!</v>
      </c>
    </row>
    <row r="135" spans="1:35" ht="13">
      <c r="A135" s="3">
        <f t="shared" si="52"/>
        <v>131</v>
      </c>
      <c r="B135" s="28">
        <f t="shared" si="53"/>
        <v>3954</v>
      </c>
      <c r="C135" s="3">
        <f t="shared" si="54"/>
        <v>8.3333333333333329E-2</v>
      </c>
      <c r="F135" s="3" t="e">
        <f t="shared" si="39"/>
        <v>#VALUE!</v>
      </c>
      <c r="G135" s="3" t="str">
        <f>IF(Inputs!$B$15="Fixed",G134, "Not Implemented Yet")</f>
        <v>Not Implemented Yet</v>
      </c>
      <c r="H135" s="3" t="str">
        <f>IF(Inputs!$B$15="Fixed", IF(K134&gt;H134, -PMT(G135*C135, 360/Inputs!$D$6, Inputs!$B$13), 0), "NOT AVALABLE RN")</f>
        <v>NOT AVALABLE RN</v>
      </c>
      <c r="I135" s="3" t="e">
        <f t="shared" si="40"/>
        <v>#VALUE!</v>
      </c>
      <c r="J135" s="3" t="e">
        <f t="shared" si="41"/>
        <v>#VALUE!</v>
      </c>
      <c r="K135" s="3" t="e">
        <f t="shared" si="55"/>
        <v>#VALUE!</v>
      </c>
      <c r="N135" s="27">
        <f t="shared" si="56"/>
        <v>0</v>
      </c>
      <c r="O135" s="17">
        <f>VLOOKUP(A135,Curves!$B$3:'Curves'!$D$15,3)/(VLOOKUP(A135,Curves!$B$3:'Curves'!$D$15,2)-(VLOOKUP(A135,Curves!$B$3:'Curves'!$D$15,1)-1))</f>
        <v>0</v>
      </c>
      <c r="P135" s="27">
        <f>MIN(N135,(O135*Inputs!$B$35)*$N$5)</f>
        <v>0</v>
      </c>
      <c r="Q135" s="3">
        <f ca="1">IF(ISERROR(Inputs!$B$32*OFFSET(P135,-Inputs!$B$32,0)),0,Inputs!$B$32*OFFSET(P135,-Inputs!$B$32,0))</f>
        <v>0</v>
      </c>
      <c r="R135" s="3">
        <f ca="1">IF(ISERROR((1-Inputs!$B$32)*OFFSET(P135,-Inputs!$B$33,0)),0,(1-Inputs!$B$32)*OFFSET(P135,-Inputs!$B$33,0))</f>
        <v>0</v>
      </c>
      <c r="S135" s="27">
        <f t="shared" si="42"/>
        <v>0</v>
      </c>
      <c r="T135" s="17" t="e">
        <f>S135/Inputs!$B$13</f>
        <v>#DIV/0!</v>
      </c>
      <c r="U135" s="17" t="e">
        <f t="shared" si="38"/>
        <v>#VALUE!</v>
      </c>
      <c r="V135" s="3">
        <f>IF(A135&lt;Inputs!$B$23-Inputs!$B$24,0,IF(A135&lt;Inputs!$B$22-Inputs!$B$24,S135*AB135/12,IF(ISERROR(-PMT(AB135/12,Inputs!$B$20+1-A135-Inputs!$B$24,S135)),0,-PMT(AB135/12,Inputs!$B$20+1-A135-Inputs!$B$24,S135)+IF(A135=Inputs!$B$21-Inputs!$B$24,AB135+PMT(AB135/12,Inputs!$B$20+1-A135-Inputs!$B$24,S135)+(S135*AB135/12),0))))</f>
        <v>0</v>
      </c>
      <c r="W135" s="3" t="e">
        <f t="shared" si="43"/>
        <v>#VALUE!</v>
      </c>
      <c r="X135" s="3" t="e">
        <f t="shared" si="44"/>
        <v>#VALUE!</v>
      </c>
      <c r="Y135" s="17">
        <f>VLOOKUP(A135,Curves!$B$20:'Curves'!$D$32,3)</f>
        <v>0.06</v>
      </c>
      <c r="Z135" s="27">
        <f t="shared" si="45"/>
        <v>0</v>
      </c>
      <c r="AA135" s="3">
        <f t="shared" si="46"/>
        <v>0</v>
      </c>
      <c r="AB135" s="3" t="str">
        <f t="shared" si="47"/>
        <v>Not Implemented Yet</v>
      </c>
      <c r="AC135" s="3" t="e">
        <f t="shared" si="48"/>
        <v>#VALUE!</v>
      </c>
      <c r="AD135" s="3" t="e">
        <f t="shared" ca="1" si="49"/>
        <v>#VALUE!</v>
      </c>
      <c r="AE135" s="17" t="e">
        <f ca="1">AD135/Inputs!$B$13</f>
        <v>#VALUE!</v>
      </c>
      <c r="AF135" s="27">
        <f t="shared" si="50"/>
        <v>0</v>
      </c>
      <c r="AH135" s="17">
        <f>AH134/(1+(Inputs!$B$19)*C134)</f>
        <v>1</v>
      </c>
      <c r="AI135" s="17" t="e">
        <f t="shared" ca="1" si="51"/>
        <v>#VALUE!</v>
      </c>
    </row>
    <row r="136" spans="1:35" ht="13">
      <c r="A136" s="3">
        <f t="shared" si="52"/>
        <v>132</v>
      </c>
      <c r="B136" s="28">
        <f t="shared" si="53"/>
        <v>3985</v>
      </c>
      <c r="C136" s="3">
        <f t="shared" si="54"/>
        <v>8.3333333333333329E-2</v>
      </c>
      <c r="F136" s="3" t="e">
        <f t="shared" si="39"/>
        <v>#VALUE!</v>
      </c>
      <c r="G136" s="3" t="str">
        <f>IF(Inputs!$B$15="Fixed",G135, "Not Implemented Yet")</f>
        <v>Not Implemented Yet</v>
      </c>
      <c r="H136" s="3" t="str">
        <f>IF(Inputs!$B$15="Fixed", IF(K135&gt;H135, -PMT(G136*C136, 360/Inputs!$D$6, Inputs!$B$13), 0), "NOT AVALABLE RN")</f>
        <v>NOT AVALABLE RN</v>
      </c>
      <c r="I136" s="3" t="e">
        <f t="shared" si="40"/>
        <v>#VALUE!</v>
      </c>
      <c r="J136" s="3" t="e">
        <f t="shared" si="41"/>
        <v>#VALUE!</v>
      </c>
      <c r="K136" s="3" t="e">
        <f t="shared" si="55"/>
        <v>#VALUE!</v>
      </c>
      <c r="N136" s="27">
        <f t="shared" si="56"/>
        <v>0</v>
      </c>
      <c r="O136" s="17">
        <f>VLOOKUP(A136,Curves!$B$3:'Curves'!$D$15,3)/(VLOOKUP(A136,Curves!$B$3:'Curves'!$D$15,2)-(VLOOKUP(A136,Curves!$B$3:'Curves'!$D$15,1)-1))</f>
        <v>0</v>
      </c>
      <c r="P136" s="27">
        <f>MIN(N136,(O136*Inputs!$B$35)*$N$5)</f>
        <v>0</v>
      </c>
      <c r="Q136" s="3">
        <f ca="1">IF(ISERROR(Inputs!$B$32*OFFSET(P136,-Inputs!$B$32,0)),0,Inputs!$B$32*OFFSET(P136,-Inputs!$B$32,0))</f>
        <v>0</v>
      </c>
      <c r="R136" s="3">
        <f ca="1">IF(ISERROR((1-Inputs!$B$32)*OFFSET(P136,-Inputs!$B$33,0)),0,(1-Inputs!$B$32)*OFFSET(P136,-Inputs!$B$33,0))</f>
        <v>0</v>
      </c>
      <c r="S136" s="27">
        <f t="shared" si="42"/>
        <v>0</v>
      </c>
      <c r="T136" s="17" t="e">
        <f>S136/Inputs!$B$13</f>
        <v>#DIV/0!</v>
      </c>
      <c r="U136" s="17" t="e">
        <f t="shared" si="38"/>
        <v>#VALUE!</v>
      </c>
      <c r="V136" s="3">
        <f>IF(A136&lt;Inputs!$B$23-Inputs!$B$24,0,IF(A136&lt;Inputs!$B$22-Inputs!$B$24,S136*AB136/12,IF(ISERROR(-PMT(AB136/12,Inputs!$B$20+1-A136-Inputs!$B$24,S136)),0,-PMT(AB136/12,Inputs!$B$20+1-A136-Inputs!$B$24,S136)+IF(A136=Inputs!$B$21-Inputs!$B$24,AB136+PMT(AB136/12,Inputs!$B$20+1-A136-Inputs!$B$24,S136)+(S136*AB136/12),0))))</f>
        <v>0</v>
      </c>
      <c r="W136" s="3" t="e">
        <f t="shared" si="43"/>
        <v>#VALUE!</v>
      </c>
      <c r="X136" s="3" t="e">
        <f t="shared" si="44"/>
        <v>#VALUE!</v>
      </c>
      <c r="Y136" s="17">
        <f>VLOOKUP(A136,Curves!$B$20:'Curves'!$D$32,3)</f>
        <v>0.06</v>
      </c>
      <c r="Z136" s="27">
        <f t="shared" si="45"/>
        <v>0</v>
      </c>
      <c r="AA136" s="3">
        <f t="shared" si="46"/>
        <v>0</v>
      </c>
      <c r="AB136" s="3" t="str">
        <f t="shared" si="47"/>
        <v>Not Implemented Yet</v>
      </c>
      <c r="AC136" s="3" t="e">
        <f t="shared" si="48"/>
        <v>#VALUE!</v>
      </c>
      <c r="AD136" s="3" t="e">
        <f t="shared" ca="1" si="49"/>
        <v>#VALUE!</v>
      </c>
      <c r="AE136" s="17" t="e">
        <f ca="1">AD136/Inputs!$B$13</f>
        <v>#VALUE!</v>
      </c>
      <c r="AF136" s="27">
        <f t="shared" si="50"/>
        <v>0</v>
      </c>
      <c r="AH136" s="17">
        <f>AH135/(1+(Inputs!$B$19)*C135)</f>
        <v>1</v>
      </c>
      <c r="AI136" s="17" t="e">
        <f t="shared" ca="1" si="51"/>
        <v>#VALUE!</v>
      </c>
    </row>
    <row r="137" spans="1:35" ht="13">
      <c r="A137" s="3">
        <f t="shared" si="52"/>
        <v>133</v>
      </c>
      <c r="B137" s="28">
        <f t="shared" si="53"/>
        <v>4015</v>
      </c>
      <c r="C137" s="3">
        <f t="shared" si="54"/>
        <v>8.3333333333333329E-2</v>
      </c>
      <c r="F137" s="3" t="e">
        <f t="shared" si="39"/>
        <v>#VALUE!</v>
      </c>
      <c r="G137" s="3" t="str">
        <f>IF(Inputs!$B$15="Fixed",G136, "Not Implemented Yet")</f>
        <v>Not Implemented Yet</v>
      </c>
      <c r="H137" s="3" t="str">
        <f>IF(Inputs!$B$15="Fixed", IF(K136&gt;H136, -PMT(G137*C137, 360/Inputs!$D$6, Inputs!$B$13), 0), "NOT AVALABLE RN")</f>
        <v>NOT AVALABLE RN</v>
      </c>
      <c r="I137" s="3" t="e">
        <f t="shared" si="40"/>
        <v>#VALUE!</v>
      </c>
      <c r="J137" s="3" t="e">
        <f t="shared" si="41"/>
        <v>#VALUE!</v>
      </c>
      <c r="K137" s="3" t="e">
        <f t="shared" si="55"/>
        <v>#VALUE!</v>
      </c>
      <c r="N137" s="27">
        <f t="shared" si="56"/>
        <v>0</v>
      </c>
      <c r="O137" s="17">
        <f>VLOOKUP(A137,Curves!$B$3:'Curves'!$D$15,3)/(VLOOKUP(A137,Curves!$B$3:'Curves'!$D$15,2)-(VLOOKUP(A137,Curves!$B$3:'Curves'!$D$15,1)-1))</f>
        <v>0</v>
      </c>
      <c r="P137" s="27">
        <f>MIN(N137,(O137*Inputs!$B$35)*$N$5)</f>
        <v>0</v>
      </c>
      <c r="Q137" s="3">
        <f ca="1">IF(ISERROR(Inputs!$B$32*OFFSET(P137,-Inputs!$B$32,0)),0,Inputs!$B$32*OFFSET(P137,-Inputs!$B$32,0))</f>
        <v>0</v>
      </c>
      <c r="R137" s="3">
        <f ca="1">IF(ISERROR((1-Inputs!$B$32)*OFFSET(P137,-Inputs!$B$33,0)),0,(1-Inputs!$B$32)*OFFSET(P137,-Inputs!$B$33,0))</f>
        <v>0</v>
      </c>
      <c r="S137" s="27">
        <f t="shared" si="42"/>
        <v>0</v>
      </c>
      <c r="T137" s="17" t="e">
        <f>S137/Inputs!$B$13</f>
        <v>#DIV/0!</v>
      </c>
      <c r="U137" s="17" t="e">
        <f t="shared" si="38"/>
        <v>#VALUE!</v>
      </c>
      <c r="V137" s="3">
        <f>IF(A137&lt;Inputs!$B$23-Inputs!$B$24,0,IF(A137&lt;Inputs!$B$22-Inputs!$B$24,S137*AB137/12,IF(ISERROR(-PMT(AB137/12,Inputs!$B$20+1-A137-Inputs!$B$24,S137)),0,-PMT(AB137/12,Inputs!$B$20+1-A137-Inputs!$B$24,S137)+IF(A137=Inputs!$B$21-Inputs!$B$24,AB137+PMT(AB137/12,Inputs!$B$20+1-A137-Inputs!$B$24,S137)+(S137*AB137/12),0))))</f>
        <v>0</v>
      </c>
      <c r="W137" s="3" t="e">
        <f t="shared" si="43"/>
        <v>#VALUE!</v>
      </c>
      <c r="X137" s="3" t="e">
        <f t="shared" si="44"/>
        <v>#VALUE!</v>
      </c>
      <c r="Y137" s="17">
        <f>VLOOKUP(A137,Curves!$B$20:'Curves'!$D$32,3)</f>
        <v>0.06</v>
      </c>
      <c r="Z137" s="27">
        <f t="shared" si="45"/>
        <v>0</v>
      </c>
      <c r="AA137" s="3">
        <f t="shared" si="46"/>
        <v>0</v>
      </c>
      <c r="AB137" s="3" t="str">
        <f t="shared" si="47"/>
        <v>Not Implemented Yet</v>
      </c>
      <c r="AC137" s="3" t="e">
        <f t="shared" si="48"/>
        <v>#VALUE!</v>
      </c>
      <c r="AD137" s="3" t="e">
        <f t="shared" ca="1" si="49"/>
        <v>#VALUE!</v>
      </c>
      <c r="AE137" s="17" t="e">
        <f ca="1">AD137/Inputs!$B$13</f>
        <v>#VALUE!</v>
      </c>
      <c r="AF137" s="27">
        <f t="shared" si="50"/>
        <v>0</v>
      </c>
      <c r="AH137" s="17">
        <f>AH136/(1+(Inputs!$B$19)*C136)</f>
        <v>1</v>
      </c>
      <c r="AI137" s="17" t="e">
        <f t="shared" ca="1" si="51"/>
        <v>#VALUE!</v>
      </c>
    </row>
    <row r="138" spans="1:35" ht="13">
      <c r="A138" s="3">
        <f t="shared" si="52"/>
        <v>134</v>
      </c>
      <c r="B138" s="28">
        <f t="shared" si="53"/>
        <v>4046</v>
      </c>
      <c r="C138" s="3">
        <f t="shared" si="54"/>
        <v>8.3333333333333329E-2</v>
      </c>
      <c r="F138" s="3" t="e">
        <f t="shared" si="39"/>
        <v>#VALUE!</v>
      </c>
      <c r="G138" s="3" t="str">
        <f>IF(Inputs!$B$15="Fixed",G137, "Not Implemented Yet")</f>
        <v>Not Implemented Yet</v>
      </c>
      <c r="H138" s="3" t="str">
        <f>IF(Inputs!$B$15="Fixed", IF(K137&gt;H137, -PMT(G138*C138, 360/Inputs!$D$6, Inputs!$B$13), 0), "NOT AVALABLE RN")</f>
        <v>NOT AVALABLE RN</v>
      </c>
      <c r="I138" s="3" t="e">
        <f t="shared" si="40"/>
        <v>#VALUE!</v>
      </c>
      <c r="J138" s="3" t="e">
        <f t="shared" si="41"/>
        <v>#VALUE!</v>
      </c>
      <c r="K138" s="3" t="e">
        <f t="shared" si="55"/>
        <v>#VALUE!</v>
      </c>
      <c r="N138" s="27">
        <f t="shared" si="56"/>
        <v>0</v>
      </c>
      <c r="O138" s="17">
        <f>VLOOKUP(A138,Curves!$B$3:'Curves'!$D$15,3)/(VLOOKUP(A138,Curves!$B$3:'Curves'!$D$15,2)-(VLOOKUP(A138,Curves!$B$3:'Curves'!$D$15,1)-1))</f>
        <v>0</v>
      </c>
      <c r="P138" s="27">
        <f>MIN(N138,(O138*Inputs!$B$35)*$N$5)</f>
        <v>0</v>
      </c>
      <c r="Q138" s="3">
        <f ca="1">IF(ISERROR(Inputs!$B$32*OFFSET(P138,-Inputs!$B$32,0)),0,Inputs!$B$32*OFFSET(P138,-Inputs!$B$32,0))</f>
        <v>0</v>
      </c>
      <c r="R138" s="3">
        <f ca="1">IF(ISERROR((1-Inputs!$B$32)*OFFSET(P138,-Inputs!$B$33,0)),0,(1-Inputs!$B$32)*OFFSET(P138,-Inputs!$B$33,0))</f>
        <v>0</v>
      </c>
      <c r="S138" s="27">
        <f t="shared" si="42"/>
        <v>0</v>
      </c>
      <c r="T138" s="17" t="e">
        <f>S138/Inputs!$B$13</f>
        <v>#DIV/0!</v>
      </c>
      <c r="U138" s="17" t="e">
        <f t="shared" si="38"/>
        <v>#VALUE!</v>
      </c>
      <c r="V138" s="3">
        <f>IF(A138&lt;Inputs!$B$23-Inputs!$B$24,0,IF(A138&lt;Inputs!$B$22-Inputs!$B$24,S138*AB138/12,IF(ISERROR(-PMT(AB138/12,Inputs!$B$20+1-A138-Inputs!$B$24,S138)),0,-PMT(AB138/12,Inputs!$B$20+1-A138-Inputs!$B$24,S138)+IF(A138=Inputs!$B$21-Inputs!$B$24,AB138+PMT(AB138/12,Inputs!$B$20+1-A138-Inputs!$B$24,S138)+(S138*AB138/12),0))))</f>
        <v>0</v>
      </c>
      <c r="W138" s="3" t="e">
        <f t="shared" si="43"/>
        <v>#VALUE!</v>
      </c>
      <c r="X138" s="3" t="e">
        <f t="shared" si="44"/>
        <v>#VALUE!</v>
      </c>
      <c r="Y138" s="17">
        <f>VLOOKUP(A138,Curves!$B$20:'Curves'!$D$32,3)</f>
        <v>0.06</v>
      </c>
      <c r="Z138" s="27">
        <f t="shared" si="45"/>
        <v>0</v>
      </c>
      <c r="AA138" s="3">
        <f t="shared" si="46"/>
        <v>0</v>
      </c>
      <c r="AB138" s="3" t="str">
        <f t="shared" si="47"/>
        <v>Not Implemented Yet</v>
      </c>
      <c r="AC138" s="3" t="e">
        <f t="shared" si="48"/>
        <v>#VALUE!</v>
      </c>
      <c r="AD138" s="3" t="e">
        <f t="shared" ca="1" si="49"/>
        <v>#VALUE!</v>
      </c>
      <c r="AE138" s="17" t="e">
        <f ca="1">AD138/Inputs!$B$13</f>
        <v>#VALUE!</v>
      </c>
      <c r="AF138" s="27">
        <f t="shared" si="50"/>
        <v>0</v>
      </c>
      <c r="AH138" s="17">
        <f>AH137/(1+(Inputs!$B$19)*C137)</f>
        <v>1</v>
      </c>
      <c r="AI138" s="17" t="e">
        <f t="shared" ca="1" si="51"/>
        <v>#VALUE!</v>
      </c>
    </row>
    <row r="139" spans="1:35" ht="13">
      <c r="A139" s="3">
        <f t="shared" si="52"/>
        <v>135</v>
      </c>
      <c r="B139" s="28">
        <f t="shared" si="53"/>
        <v>4077</v>
      </c>
      <c r="C139" s="3">
        <f t="shared" si="54"/>
        <v>8.3333333333333329E-2</v>
      </c>
      <c r="F139" s="3" t="e">
        <f t="shared" si="39"/>
        <v>#VALUE!</v>
      </c>
      <c r="G139" s="3" t="str">
        <f>IF(Inputs!$B$15="Fixed",G138, "Not Implemented Yet")</f>
        <v>Not Implemented Yet</v>
      </c>
      <c r="H139" s="3" t="str">
        <f>IF(Inputs!$B$15="Fixed", IF(K138&gt;H138, -PMT(G139*C139, 360/Inputs!$D$6, Inputs!$B$13), 0), "NOT AVALABLE RN")</f>
        <v>NOT AVALABLE RN</v>
      </c>
      <c r="I139" s="3" t="e">
        <f t="shared" si="40"/>
        <v>#VALUE!</v>
      </c>
      <c r="J139" s="3" t="e">
        <f t="shared" si="41"/>
        <v>#VALUE!</v>
      </c>
      <c r="K139" s="3" t="e">
        <f t="shared" si="55"/>
        <v>#VALUE!</v>
      </c>
      <c r="N139" s="27">
        <f t="shared" si="56"/>
        <v>0</v>
      </c>
      <c r="O139" s="17">
        <f>VLOOKUP(A139,Curves!$B$3:'Curves'!$D$15,3)/(VLOOKUP(A139,Curves!$B$3:'Curves'!$D$15,2)-(VLOOKUP(A139,Curves!$B$3:'Curves'!$D$15,1)-1))</f>
        <v>0</v>
      </c>
      <c r="P139" s="27">
        <f>MIN(N139,(O139*Inputs!$B$35)*$N$5)</f>
        <v>0</v>
      </c>
      <c r="Q139" s="3">
        <f ca="1">IF(ISERROR(Inputs!$B$32*OFFSET(P139,-Inputs!$B$32,0)),0,Inputs!$B$32*OFFSET(P139,-Inputs!$B$32,0))</f>
        <v>0</v>
      </c>
      <c r="R139" s="3">
        <f ca="1">IF(ISERROR((1-Inputs!$B$32)*OFFSET(P139,-Inputs!$B$33,0)),0,(1-Inputs!$B$32)*OFFSET(P139,-Inputs!$B$33,0))</f>
        <v>0</v>
      </c>
      <c r="S139" s="27">
        <f t="shared" si="42"/>
        <v>0</v>
      </c>
      <c r="T139" s="17" t="e">
        <f>S139/Inputs!$B$13</f>
        <v>#DIV/0!</v>
      </c>
      <c r="U139" s="17" t="e">
        <f t="shared" si="38"/>
        <v>#VALUE!</v>
      </c>
      <c r="V139" s="3">
        <f>IF(A139&lt;Inputs!$B$23-Inputs!$B$24,0,IF(A139&lt;Inputs!$B$22-Inputs!$B$24,S139*AB139/12,IF(ISERROR(-PMT(AB139/12,Inputs!$B$20+1-A139-Inputs!$B$24,S139)),0,-PMT(AB139/12,Inputs!$B$20+1-A139-Inputs!$B$24,S139)+IF(A139=Inputs!$B$21-Inputs!$B$24,AB139+PMT(AB139/12,Inputs!$B$20+1-A139-Inputs!$B$24,S139)+(S139*AB139/12),0))))</f>
        <v>0</v>
      </c>
      <c r="W139" s="3" t="e">
        <f t="shared" si="43"/>
        <v>#VALUE!</v>
      </c>
      <c r="X139" s="3" t="e">
        <f t="shared" si="44"/>
        <v>#VALUE!</v>
      </c>
      <c r="Y139" s="17">
        <f>VLOOKUP(A139,Curves!$B$20:'Curves'!$D$32,3)</f>
        <v>0.06</v>
      </c>
      <c r="Z139" s="27">
        <f t="shared" si="45"/>
        <v>0</v>
      </c>
      <c r="AA139" s="3">
        <f t="shared" si="46"/>
        <v>0</v>
      </c>
      <c r="AB139" s="3" t="str">
        <f t="shared" si="47"/>
        <v>Not Implemented Yet</v>
      </c>
      <c r="AC139" s="3" t="e">
        <f t="shared" si="48"/>
        <v>#VALUE!</v>
      </c>
      <c r="AD139" s="3" t="e">
        <f t="shared" ca="1" si="49"/>
        <v>#VALUE!</v>
      </c>
      <c r="AE139" s="17" t="e">
        <f ca="1">AD139/Inputs!$B$13</f>
        <v>#VALUE!</v>
      </c>
      <c r="AF139" s="27">
        <f t="shared" si="50"/>
        <v>0</v>
      </c>
      <c r="AH139" s="17">
        <f>AH138/(1+(Inputs!$B$19)*C138)</f>
        <v>1</v>
      </c>
      <c r="AI139" s="17" t="e">
        <f t="shared" ca="1" si="51"/>
        <v>#VALUE!</v>
      </c>
    </row>
    <row r="140" spans="1:35" ht="13">
      <c r="A140" s="3">
        <f t="shared" si="52"/>
        <v>136</v>
      </c>
      <c r="B140" s="28">
        <f t="shared" si="53"/>
        <v>4105</v>
      </c>
      <c r="C140" s="3">
        <f t="shared" si="54"/>
        <v>8.3333333333333329E-2</v>
      </c>
      <c r="F140" s="3" t="e">
        <f t="shared" si="39"/>
        <v>#VALUE!</v>
      </c>
      <c r="G140" s="3" t="str">
        <f>IF(Inputs!$B$15="Fixed",G139, "Not Implemented Yet")</f>
        <v>Not Implemented Yet</v>
      </c>
      <c r="H140" s="3" t="str">
        <f>IF(Inputs!$B$15="Fixed", IF(K139&gt;H139, -PMT(G140*C140, 360/Inputs!$D$6, Inputs!$B$13), 0), "NOT AVALABLE RN")</f>
        <v>NOT AVALABLE RN</v>
      </c>
      <c r="I140" s="3" t="e">
        <f t="shared" si="40"/>
        <v>#VALUE!</v>
      </c>
      <c r="J140" s="3" t="e">
        <f t="shared" si="41"/>
        <v>#VALUE!</v>
      </c>
      <c r="K140" s="3" t="e">
        <f t="shared" si="55"/>
        <v>#VALUE!</v>
      </c>
      <c r="N140" s="27">
        <f t="shared" si="56"/>
        <v>0</v>
      </c>
      <c r="O140" s="17">
        <f>VLOOKUP(A140,Curves!$B$3:'Curves'!$D$15,3)/(VLOOKUP(A140,Curves!$B$3:'Curves'!$D$15,2)-(VLOOKUP(A140,Curves!$B$3:'Curves'!$D$15,1)-1))</f>
        <v>0</v>
      </c>
      <c r="P140" s="27">
        <f>MIN(N140,(O140*Inputs!$B$35)*$N$5)</f>
        <v>0</v>
      </c>
      <c r="Q140" s="3">
        <f ca="1">IF(ISERROR(Inputs!$B$32*OFFSET(P140,-Inputs!$B$32,0)),0,Inputs!$B$32*OFFSET(P140,-Inputs!$B$32,0))</f>
        <v>0</v>
      </c>
      <c r="R140" s="3">
        <f ca="1">IF(ISERROR((1-Inputs!$B$32)*OFFSET(P140,-Inputs!$B$33,0)),0,(1-Inputs!$B$32)*OFFSET(P140,-Inputs!$B$33,0))</f>
        <v>0</v>
      </c>
      <c r="S140" s="27">
        <f t="shared" si="42"/>
        <v>0</v>
      </c>
      <c r="T140" s="17" t="e">
        <f>S140/Inputs!$B$13</f>
        <v>#DIV/0!</v>
      </c>
      <c r="U140" s="17" t="e">
        <f t="shared" si="38"/>
        <v>#VALUE!</v>
      </c>
      <c r="V140" s="3">
        <f>IF(A140&lt;Inputs!$B$23-Inputs!$B$24,0,IF(A140&lt;Inputs!$B$22-Inputs!$B$24,S140*AB140/12,IF(ISERROR(-PMT(AB140/12,Inputs!$B$20+1-A140-Inputs!$B$24,S140)),0,-PMT(AB140/12,Inputs!$B$20+1-A140-Inputs!$B$24,S140)+IF(A140=Inputs!$B$21-Inputs!$B$24,AB140+PMT(AB140/12,Inputs!$B$20+1-A140-Inputs!$B$24,S140)+(S140*AB140/12),0))))</f>
        <v>0</v>
      </c>
      <c r="W140" s="3" t="e">
        <f t="shared" si="43"/>
        <v>#VALUE!</v>
      </c>
      <c r="X140" s="3" t="e">
        <f t="shared" si="44"/>
        <v>#VALUE!</v>
      </c>
      <c r="Y140" s="17">
        <f>VLOOKUP(A140,Curves!$B$20:'Curves'!$D$32,3)</f>
        <v>0.06</v>
      </c>
      <c r="Z140" s="27">
        <f t="shared" si="45"/>
        <v>0</v>
      </c>
      <c r="AA140" s="3">
        <f t="shared" si="46"/>
        <v>0</v>
      </c>
      <c r="AB140" s="3" t="str">
        <f t="shared" si="47"/>
        <v>Not Implemented Yet</v>
      </c>
      <c r="AC140" s="3" t="e">
        <f t="shared" si="48"/>
        <v>#VALUE!</v>
      </c>
      <c r="AD140" s="3" t="e">
        <f t="shared" ca="1" si="49"/>
        <v>#VALUE!</v>
      </c>
      <c r="AE140" s="17" t="e">
        <f ca="1">AD140/Inputs!$B$13</f>
        <v>#VALUE!</v>
      </c>
      <c r="AF140" s="27">
        <f t="shared" si="50"/>
        <v>0</v>
      </c>
      <c r="AH140" s="17">
        <f>AH139/(1+(Inputs!$B$19)*C139)</f>
        <v>1</v>
      </c>
      <c r="AI140" s="17" t="e">
        <f t="shared" ca="1" si="51"/>
        <v>#VALUE!</v>
      </c>
    </row>
    <row r="141" spans="1:35" ht="13">
      <c r="A141" s="3">
        <f t="shared" si="52"/>
        <v>137</v>
      </c>
      <c r="B141" s="28">
        <f t="shared" si="53"/>
        <v>4136</v>
      </c>
      <c r="C141" s="3">
        <f t="shared" si="54"/>
        <v>8.3333333333333329E-2</v>
      </c>
      <c r="F141" s="3" t="e">
        <f t="shared" si="39"/>
        <v>#VALUE!</v>
      </c>
      <c r="G141" s="3" t="str">
        <f>IF(Inputs!$B$15="Fixed",G140, "Not Implemented Yet")</f>
        <v>Not Implemented Yet</v>
      </c>
      <c r="H141" s="3" t="str">
        <f>IF(Inputs!$B$15="Fixed", IF(K140&gt;H140, -PMT(G141*C141, 360/Inputs!$D$6, Inputs!$B$13), 0), "NOT AVALABLE RN")</f>
        <v>NOT AVALABLE RN</v>
      </c>
      <c r="I141" s="3" t="e">
        <f t="shared" si="40"/>
        <v>#VALUE!</v>
      </c>
      <c r="J141" s="3" t="e">
        <f t="shared" si="41"/>
        <v>#VALUE!</v>
      </c>
      <c r="K141" s="3" t="e">
        <f t="shared" si="55"/>
        <v>#VALUE!</v>
      </c>
      <c r="N141" s="27">
        <f t="shared" si="56"/>
        <v>0</v>
      </c>
      <c r="O141" s="17">
        <f>VLOOKUP(A141,Curves!$B$3:'Curves'!$D$15,3)/(VLOOKUP(A141,Curves!$B$3:'Curves'!$D$15,2)-(VLOOKUP(A141,Curves!$B$3:'Curves'!$D$15,1)-1))</f>
        <v>0</v>
      </c>
      <c r="P141" s="27">
        <f>MIN(N141,(O141*Inputs!$B$35)*$N$5)</f>
        <v>0</v>
      </c>
      <c r="Q141" s="3">
        <f ca="1">IF(ISERROR(Inputs!$B$32*OFFSET(P141,-Inputs!$B$32,0)),0,Inputs!$B$32*OFFSET(P141,-Inputs!$B$32,0))</f>
        <v>0</v>
      </c>
      <c r="R141" s="3">
        <f ca="1">IF(ISERROR((1-Inputs!$B$32)*OFFSET(P141,-Inputs!$B$33,0)),0,(1-Inputs!$B$32)*OFFSET(P141,-Inputs!$B$33,0))</f>
        <v>0</v>
      </c>
      <c r="S141" s="27">
        <f t="shared" si="42"/>
        <v>0</v>
      </c>
      <c r="T141" s="17" t="e">
        <f>S141/Inputs!$B$13</f>
        <v>#DIV/0!</v>
      </c>
      <c r="U141" s="17" t="e">
        <f t="shared" si="38"/>
        <v>#VALUE!</v>
      </c>
      <c r="V141" s="3">
        <f>IF(A141&lt;Inputs!$B$23-Inputs!$B$24,0,IF(A141&lt;Inputs!$B$22-Inputs!$B$24,S141*AB141/12,IF(ISERROR(-PMT(AB141/12,Inputs!$B$20+1-A141-Inputs!$B$24,S141)),0,-PMT(AB141/12,Inputs!$B$20+1-A141-Inputs!$B$24,S141)+IF(A141=Inputs!$B$21-Inputs!$B$24,AB141+PMT(AB141/12,Inputs!$B$20+1-A141-Inputs!$B$24,S141)+(S141*AB141/12),0))))</f>
        <v>0</v>
      </c>
      <c r="W141" s="3" t="e">
        <f t="shared" si="43"/>
        <v>#VALUE!</v>
      </c>
      <c r="X141" s="3" t="e">
        <f t="shared" si="44"/>
        <v>#VALUE!</v>
      </c>
      <c r="Y141" s="17">
        <f>VLOOKUP(A141,Curves!$B$20:'Curves'!$D$32,3)</f>
        <v>0.06</v>
      </c>
      <c r="Z141" s="27">
        <f t="shared" si="45"/>
        <v>0</v>
      </c>
      <c r="AA141" s="3">
        <f t="shared" si="46"/>
        <v>0</v>
      </c>
      <c r="AB141" s="3" t="str">
        <f t="shared" si="47"/>
        <v>Not Implemented Yet</v>
      </c>
      <c r="AC141" s="3" t="e">
        <f t="shared" si="48"/>
        <v>#VALUE!</v>
      </c>
      <c r="AD141" s="3" t="e">
        <f t="shared" ca="1" si="49"/>
        <v>#VALUE!</v>
      </c>
      <c r="AE141" s="17" t="e">
        <f ca="1">AD141/Inputs!$B$13</f>
        <v>#VALUE!</v>
      </c>
      <c r="AF141" s="27">
        <f t="shared" si="50"/>
        <v>0</v>
      </c>
      <c r="AH141" s="17">
        <f>AH140/(1+(Inputs!$B$19)*C140)</f>
        <v>1</v>
      </c>
      <c r="AI141" s="17" t="e">
        <f t="shared" ca="1" si="51"/>
        <v>#VALUE!</v>
      </c>
    </row>
    <row r="142" spans="1:35" ht="13">
      <c r="A142" s="3">
        <f t="shared" si="52"/>
        <v>138</v>
      </c>
      <c r="B142" s="28">
        <f t="shared" si="53"/>
        <v>4166</v>
      </c>
      <c r="C142" s="3">
        <f t="shared" si="54"/>
        <v>8.3333333333333329E-2</v>
      </c>
      <c r="F142" s="3" t="e">
        <f t="shared" si="39"/>
        <v>#VALUE!</v>
      </c>
      <c r="G142" s="3" t="str">
        <f>IF(Inputs!$B$15="Fixed",G141, "Not Implemented Yet")</f>
        <v>Not Implemented Yet</v>
      </c>
      <c r="H142" s="3" t="str">
        <f>IF(Inputs!$B$15="Fixed", IF(K141&gt;H141, -PMT(G142*C142, 360/Inputs!$D$6, Inputs!$B$13), 0), "NOT AVALABLE RN")</f>
        <v>NOT AVALABLE RN</v>
      </c>
      <c r="I142" s="3" t="e">
        <f t="shared" si="40"/>
        <v>#VALUE!</v>
      </c>
      <c r="J142" s="3" t="e">
        <f t="shared" si="41"/>
        <v>#VALUE!</v>
      </c>
      <c r="K142" s="3" t="e">
        <f t="shared" si="55"/>
        <v>#VALUE!</v>
      </c>
      <c r="N142" s="27">
        <f t="shared" si="56"/>
        <v>0</v>
      </c>
      <c r="O142" s="17">
        <f>VLOOKUP(A142,Curves!$B$3:'Curves'!$D$15,3)/(VLOOKUP(A142,Curves!$B$3:'Curves'!$D$15,2)-(VLOOKUP(A142,Curves!$B$3:'Curves'!$D$15,1)-1))</f>
        <v>0</v>
      </c>
      <c r="P142" s="27">
        <f>MIN(N142,(O142*Inputs!$B$35)*$N$5)</f>
        <v>0</v>
      </c>
      <c r="Q142" s="3">
        <f ca="1">IF(ISERROR(Inputs!$B$32*OFFSET(P142,-Inputs!$B$32,0)),0,Inputs!$B$32*OFFSET(P142,-Inputs!$B$32,0))</f>
        <v>0</v>
      </c>
      <c r="R142" s="3">
        <f ca="1">IF(ISERROR((1-Inputs!$B$32)*OFFSET(P142,-Inputs!$B$33,0)),0,(1-Inputs!$B$32)*OFFSET(P142,-Inputs!$B$33,0))</f>
        <v>0</v>
      </c>
      <c r="S142" s="27">
        <f t="shared" si="42"/>
        <v>0</v>
      </c>
      <c r="T142" s="17" t="e">
        <f>S142/Inputs!$B$13</f>
        <v>#DIV/0!</v>
      </c>
      <c r="U142" s="17" t="e">
        <f t="shared" si="38"/>
        <v>#VALUE!</v>
      </c>
      <c r="V142" s="3">
        <f>IF(A142&lt;Inputs!$B$23-Inputs!$B$24,0,IF(A142&lt;Inputs!$B$22-Inputs!$B$24,S142*AB142/12,IF(ISERROR(-PMT(AB142/12,Inputs!$B$20+1-A142-Inputs!$B$24,S142)),0,-PMT(AB142/12,Inputs!$B$20+1-A142-Inputs!$B$24,S142)+IF(A142=Inputs!$B$21-Inputs!$B$24,AB142+PMT(AB142/12,Inputs!$B$20+1-A142-Inputs!$B$24,S142)+(S142*AB142/12),0))))</f>
        <v>0</v>
      </c>
      <c r="W142" s="3" t="e">
        <f t="shared" si="43"/>
        <v>#VALUE!</v>
      </c>
      <c r="X142" s="3" t="e">
        <f t="shared" si="44"/>
        <v>#VALUE!</v>
      </c>
      <c r="Y142" s="17">
        <f>VLOOKUP(A142,Curves!$B$20:'Curves'!$D$32,3)</f>
        <v>0.06</v>
      </c>
      <c r="Z142" s="27">
        <f t="shared" si="45"/>
        <v>0</v>
      </c>
      <c r="AA142" s="3">
        <f t="shared" si="46"/>
        <v>0</v>
      </c>
      <c r="AB142" s="3" t="str">
        <f t="shared" si="47"/>
        <v>Not Implemented Yet</v>
      </c>
      <c r="AC142" s="3" t="e">
        <f t="shared" si="48"/>
        <v>#VALUE!</v>
      </c>
      <c r="AD142" s="3" t="e">
        <f t="shared" ca="1" si="49"/>
        <v>#VALUE!</v>
      </c>
      <c r="AE142" s="17" t="e">
        <f ca="1">AD142/Inputs!$B$13</f>
        <v>#VALUE!</v>
      </c>
      <c r="AF142" s="27">
        <f t="shared" si="50"/>
        <v>0</v>
      </c>
      <c r="AH142" s="17">
        <f>AH141/(1+(Inputs!$B$19)*C141)</f>
        <v>1</v>
      </c>
      <c r="AI142" s="17" t="e">
        <f t="shared" ca="1" si="51"/>
        <v>#VALUE!</v>
      </c>
    </row>
    <row r="143" spans="1:35" ht="13">
      <c r="A143" s="3">
        <f t="shared" si="52"/>
        <v>139</v>
      </c>
      <c r="B143" s="28">
        <f t="shared" si="53"/>
        <v>4197</v>
      </c>
      <c r="C143" s="3">
        <f t="shared" si="54"/>
        <v>8.3333333333333329E-2</v>
      </c>
      <c r="F143" s="3" t="e">
        <f t="shared" si="39"/>
        <v>#VALUE!</v>
      </c>
      <c r="G143" s="3" t="str">
        <f>IF(Inputs!$B$15="Fixed",G142, "Not Implemented Yet")</f>
        <v>Not Implemented Yet</v>
      </c>
      <c r="H143" s="3" t="str">
        <f>IF(Inputs!$B$15="Fixed", IF(K142&gt;H142, -PMT(G143*C143, 360/Inputs!$D$6, Inputs!$B$13), 0), "NOT AVALABLE RN")</f>
        <v>NOT AVALABLE RN</v>
      </c>
      <c r="I143" s="3" t="e">
        <f t="shared" si="40"/>
        <v>#VALUE!</v>
      </c>
      <c r="J143" s="3" t="e">
        <f t="shared" si="41"/>
        <v>#VALUE!</v>
      </c>
      <c r="K143" s="3" t="e">
        <f t="shared" si="55"/>
        <v>#VALUE!</v>
      </c>
      <c r="N143" s="27">
        <f t="shared" si="56"/>
        <v>0</v>
      </c>
      <c r="O143" s="17">
        <f>VLOOKUP(A143,Curves!$B$3:'Curves'!$D$15,3)/(VLOOKUP(A143,Curves!$B$3:'Curves'!$D$15,2)-(VLOOKUP(A143,Curves!$B$3:'Curves'!$D$15,1)-1))</f>
        <v>0</v>
      </c>
      <c r="P143" s="27">
        <f>MIN(N143,(O143*Inputs!$B$35)*$N$5)</f>
        <v>0</v>
      </c>
      <c r="Q143" s="3">
        <f ca="1">IF(ISERROR(Inputs!$B$32*OFFSET(P143,-Inputs!$B$32,0)),0,Inputs!$B$32*OFFSET(P143,-Inputs!$B$32,0))</f>
        <v>0</v>
      </c>
      <c r="R143" s="3">
        <f ca="1">IF(ISERROR((1-Inputs!$B$32)*OFFSET(P143,-Inputs!$B$33,0)),0,(1-Inputs!$B$32)*OFFSET(P143,-Inputs!$B$33,0))</f>
        <v>0</v>
      </c>
      <c r="S143" s="27">
        <f t="shared" si="42"/>
        <v>0</v>
      </c>
      <c r="T143" s="17" t="e">
        <f>S143/Inputs!$B$13</f>
        <v>#DIV/0!</v>
      </c>
      <c r="U143" s="17" t="e">
        <f t="shared" si="38"/>
        <v>#VALUE!</v>
      </c>
      <c r="V143" s="3">
        <f>IF(A143&lt;Inputs!$B$23-Inputs!$B$24,0,IF(A143&lt;Inputs!$B$22-Inputs!$B$24,S143*AB143/12,IF(ISERROR(-PMT(AB143/12,Inputs!$B$20+1-A143-Inputs!$B$24,S143)),0,-PMT(AB143/12,Inputs!$B$20+1-A143-Inputs!$B$24,S143)+IF(A143=Inputs!$B$21-Inputs!$B$24,AB143+PMT(AB143/12,Inputs!$B$20+1-A143-Inputs!$B$24,S143)+(S143*AB143/12),0))))</f>
        <v>0</v>
      </c>
      <c r="W143" s="3" t="e">
        <f t="shared" si="43"/>
        <v>#VALUE!</v>
      </c>
      <c r="X143" s="3" t="e">
        <f t="shared" si="44"/>
        <v>#VALUE!</v>
      </c>
      <c r="Y143" s="17">
        <f>VLOOKUP(A143,Curves!$B$20:'Curves'!$D$32,3)</f>
        <v>0.06</v>
      </c>
      <c r="Z143" s="27">
        <f t="shared" si="45"/>
        <v>0</v>
      </c>
      <c r="AA143" s="3">
        <f t="shared" si="46"/>
        <v>0</v>
      </c>
      <c r="AB143" s="3" t="str">
        <f t="shared" si="47"/>
        <v>Not Implemented Yet</v>
      </c>
      <c r="AC143" s="3" t="e">
        <f t="shared" si="48"/>
        <v>#VALUE!</v>
      </c>
      <c r="AD143" s="3" t="e">
        <f t="shared" ca="1" si="49"/>
        <v>#VALUE!</v>
      </c>
      <c r="AE143" s="17" t="e">
        <f ca="1">AD143/Inputs!$B$13</f>
        <v>#VALUE!</v>
      </c>
      <c r="AF143" s="27">
        <f t="shared" si="50"/>
        <v>0</v>
      </c>
      <c r="AH143" s="17">
        <f>AH142/(1+(Inputs!$B$19)*C142)</f>
        <v>1</v>
      </c>
      <c r="AI143" s="17" t="e">
        <f t="shared" ca="1" si="51"/>
        <v>#VALUE!</v>
      </c>
    </row>
    <row r="144" spans="1:35" ht="13">
      <c r="A144" s="3">
        <f t="shared" si="52"/>
        <v>140</v>
      </c>
      <c r="B144" s="28">
        <f t="shared" si="53"/>
        <v>4227</v>
      </c>
      <c r="C144" s="3">
        <f t="shared" si="54"/>
        <v>8.3333333333333329E-2</v>
      </c>
      <c r="F144" s="3" t="e">
        <f t="shared" si="39"/>
        <v>#VALUE!</v>
      </c>
      <c r="G144" s="3" t="str">
        <f>IF(Inputs!$B$15="Fixed",G143, "Not Implemented Yet")</f>
        <v>Not Implemented Yet</v>
      </c>
      <c r="H144" s="3" t="str">
        <f>IF(Inputs!$B$15="Fixed", IF(K143&gt;H143, -PMT(G144*C144, 360/Inputs!$D$6, Inputs!$B$13), 0), "NOT AVALABLE RN")</f>
        <v>NOT AVALABLE RN</v>
      </c>
      <c r="I144" s="3" t="e">
        <f t="shared" si="40"/>
        <v>#VALUE!</v>
      </c>
      <c r="J144" s="3" t="e">
        <f t="shared" si="41"/>
        <v>#VALUE!</v>
      </c>
      <c r="K144" s="3" t="e">
        <f t="shared" si="55"/>
        <v>#VALUE!</v>
      </c>
      <c r="N144" s="27">
        <f t="shared" si="56"/>
        <v>0</v>
      </c>
      <c r="O144" s="17">
        <f>VLOOKUP(A144,Curves!$B$3:'Curves'!$D$15,3)/(VLOOKUP(A144,Curves!$B$3:'Curves'!$D$15,2)-(VLOOKUP(A144,Curves!$B$3:'Curves'!$D$15,1)-1))</f>
        <v>0</v>
      </c>
      <c r="P144" s="27">
        <f>MIN(N144,(O144*Inputs!$B$35)*$N$5)</f>
        <v>0</v>
      </c>
      <c r="Q144" s="3">
        <f ca="1">IF(ISERROR(Inputs!$B$32*OFFSET(P144,-Inputs!$B$32,0)),0,Inputs!$B$32*OFFSET(P144,-Inputs!$B$32,0))</f>
        <v>0</v>
      </c>
      <c r="R144" s="3">
        <f ca="1">IF(ISERROR((1-Inputs!$B$32)*OFFSET(P144,-Inputs!$B$33,0)),0,(1-Inputs!$B$32)*OFFSET(P144,-Inputs!$B$33,0))</f>
        <v>0</v>
      </c>
      <c r="S144" s="27">
        <f t="shared" si="42"/>
        <v>0</v>
      </c>
      <c r="T144" s="17" t="e">
        <f>S144/Inputs!$B$13</f>
        <v>#DIV/0!</v>
      </c>
      <c r="U144" s="17" t="e">
        <f t="shared" si="38"/>
        <v>#VALUE!</v>
      </c>
      <c r="V144" s="3">
        <f>IF(A144&lt;Inputs!$B$23-Inputs!$B$24,0,IF(A144&lt;Inputs!$B$22-Inputs!$B$24,S144*AB144/12,IF(ISERROR(-PMT(AB144/12,Inputs!$B$20+1-A144-Inputs!$B$24,S144)),0,-PMT(AB144/12,Inputs!$B$20+1-A144-Inputs!$B$24,S144)+IF(A144=Inputs!$B$21-Inputs!$B$24,AB144+PMT(AB144/12,Inputs!$B$20+1-A144-Inputs!$B$24,S144)+(S144*AB144/12),0))))</f>
        <v>0</v>
      </c>
      <c r="W144" s="3" t="e">
        <f t="shared" si="43"/>
        <v>#VALUE!</v>
      </c>
      <c r="X144" s="3" t="e">
        <f t="shared" si="44"/>
        <v>#VALUE!</v>
      </c>
      <c r="Y144" s="17">
        <f>VLOOKUP(A144,Curves!$B$20:'Curves'!$D$32,3)</f>
        <v>0.06</v>
      </c>
      <c r="Z144" s="27">
        <f t="shared" si="45"/>
        <v>0</v>
      </c>
      <c r="AA144" s="3">
        <f t="shared" si="46"/>
        <v>0</v>
      </c>
      <c r="AB144" s="3" t="str">
        <f t="shared" si="47"/>
        <v>Not Implemented Yet</v>
      </c>
      <c r="AC144" s="3" t="e">
        <f t="shared" si="48"/>
        <v>#VALUE!</v>
      </c>
      <c r="AD144" s="3" t="e">
        <f t="shared" ca="1" si="49"/>
        <v>#VALUE!</v>
      </c>
      <c r="AE144" s="17" t="e">
        <f ca="1">AD144/Inputs!$B$13</f>
        <v>#VALUE!</v>
      </c>
      <c r="AF144" s="27">
        <f t="shared" si="50"/>
        <v>0</v>
      </c>
      <c r="AH144" s="17">
        <f>AH143/(1+(Inputs!$B$19)*C143)</f>
        <v>1</v>
      </c>
      <c r="AI144" s="17" t="e">
        <f t="shared" ca="1" si="51"/>
        <v>#VALUE!</v>
      </c>
    </row>
    <row r="145" spans="1:35" ht="13">
      <c r="A145" s="3">
        <f t="shared" si="52"/>
        <v>141</v>
      </c>
      <c r="B145" s="28">
        <f t="shared" si="53"/>
        <v>4258</v>
      </c>
      <c r="C145" s="3">
        <f t="shared" si="54"/>
        <v>8.3333333333333329E-2</v>
      </c>
      <c r="F145" s="3" t="e">
        <f t="shared" si="39"/>
        <v>#VALUE!</v>
      </c>
      <c r="G145" s="3" t="str">
        <f>IF(Inputs!$B$15="Fixed",G144, "Not Implemented Yet")</f>
        <v>Not Implemented Yet</v>
      </c>
      <c r="H145" s="3" t="str">
        <f>IF(Inputs!$B$15="Fixed", IF(K144&gt;H144, -PMT(G145*C145, 360/Inputs!$D$6, Inputs!$B$13), 0), "NOT AVALABLE RN")</f>
        <v>NOT AVALABLE RN</v>
      </c>
      <c r="I145" s="3" t="e">
        <f t="shared" si="40"/>
        <v>#VALUE!</v>
      </c>
      <c r="J145" s="3" t="e">
        <f t="shared" si="41"/>
        <v>#VALUE!</v>
      </c>
      <c r="K145" s="3" t="e">
        <f t="shared" si="55"/>
        <v>#VALUE!</v>
      </c>
      <c r="N145" s="27">
        <f t="shared" si="56"/>
        <v>0</v>
      </c>
      <c r="O145" s="17">
        <f>VLOOKUP(A145,Curves!$B$3:'Curves'!$D$15,3)/(VLOOKUP(A145,Curves!$B$3:'Curves'!$D$15,2)-(VLOOKUP(A145,Curves!$B$3:'Curves'!$D$15,1)-1))</f>
        <v>0</v>
      </c>
      <c r="P145" s="27">
        <f>MIN(N145,(O145*Inputs!$B$35)*$N$5)</f>
        <v>0</v>
      </c>
      <c r="Q145" s="3">
        <f ca="1">IF(ISERROR(Inputs!$B$32*OFFSET(P145,-Inputs!$B$32,0)),0,Inputs!$B$32*OFFSET(P145,-Inputs!$B$32,0))</f>
        <v>0</v>
      </c>
      <c r="R145" s="3">
        <f ca="1">IF(ISERROR((1-Inputs!$B$32)*OFFSET(P145,-Inputs!$B$33,0)),0,(1-Inputs!$B$32)*OFFSET(P145,-Inputs!$B$33,0))</f>
        <v>0</v>
      </c>
      <c r="S145" s="27">
        <f t="shared" si="42"/>
        <v>0</v>
      </c>
      <c r="T145" s="17" t="e">
        <f>S145/Inputs!$B$13</f>
        <v>#DIV/0!</v>
      </c>
      <c r="U145" s="17" t="e">
        <f t="shared" si="38"/>
        <v>#VALUE!</v>
      </c>
      <c r="V145" s="3">
        <f>IF(A145&lt;Inputs!$B$23-Inputs!$B$24,0,IF(A145&lt;Inputs!$B$22-Inputs!$B$24,S145*AB145/12,IF(ISERROR(-PMT(AB145/12,Inputs!$B$20+1-A145-Inputs!$B$24,S145)),0,-PMT(AB145/12,Inputs!$B$20+1-A145-Inputs!$B$24,S145)+IF(A145=Inputs!$B$21-Inputs!$B$24,AB145+PMT(AB145/12,Inputs!$B$20+1-A145-Inputs!$B$24,S145)+(S145*AB145/12),0))))</f>
        <v>0</v>
      </c>
      <c r="W145" s="3" t="e">
        <f t="shared" si="43"/>
        <v>#VALUE!</v>
      </c>
      <c r="X145" s="3" t="e">
        <f t="shared" si="44"/>
        <v>#VALUE!</v>
      </c>
      <c r="Y145" s="17">
        <f>VLOOKUP(A145,Curves!$B$20:'Curves'!$D$32,3)</f>
        <v>0.06</v>
      </c>
      <c r="Z145" s="27">
        <f t="shared" si="45"/>
        <v>0</v>
      </c>
      <c r="AA145" s="3">
        <f t="shared" si="46"/>
        <v>0</v>
      </c>
      <c r="AB145" s="3" t="str">
        <f t="shared" si="47"/>
        <v>Not Implemented Yet</v>
      </c>
      <c r="AC145" s="3" t="e">
        <f t="shared" si="48"/>
        <v>#VALUE!</v>
      </c>
      <c r="AD145" s="3" t="e">
        <f t="shared" ca="1" si="49"/>
        <v>#VALUE!</v>
      </c>
      <c r="AE145" s="17" t="e">
        <f ca="1">AD145/Inputs!$B$13</f>
        <v>#VALUE!</v>
      </c>
      <c r="AF145" s="27">
        <f t="shared" si="50"/>
        <v>0</v>
      </c>
      <c r="AH145" s="17">
        <f>AH144/(1+(Inputs!$B$19)*C144)</f>
        <v>1</v>
      </c>
      <c r="AI145" s="17" t="e">
        <f t="shared" ca="1" si="51"/>
        <v>#VALUE!</v>
      </c>
    </row>
    <row r="146" spans="1:35" ht="13">
      <c r="A146" s="3">
        <f t="shared" si="52"/>
        <v>142</v>
      </c>
      <c r="B146" s="28">
        <f t="shared" si="53"/>
        <v>4289</v>
      </c>
      <c r="C146" s="3">
        <f t="shared" si="54"/>
        <v>8.3333333333333329E-2</v>
      </c>
      <c r="F146" s="3" t="e">
        <f t="shared" si="39"/>
        <v>#VALUE!</v>
      </c>
      <c r="G146" s="3" t="str">
        <f>IF(Inputs!$B$15="Fixed",G145, "Not Implemented Yet")</f>
        <v>Not Implemented Yet</v>
      </c>
      <c r="H146" s="3" t="str">
        <f>IF(Inputs!$B$15="Fixed", IF(K145&gt;H145, -PMT(G146*C146, 360/Inputs!$D$6, Inputs!$B$13), 0), "NOT AVALABLE RN")</f>
        <v>NOT AVALABLE RN</v>
      </c>
      <c r="I146" s="3" t="e">
        <f t="shared" si="40"/>
        <v>#VALUE!</v>
      </c>
      <c r="J146" s="3" t="e">
        <f t="shared" si="41"/>
        <v>#VALUE!</v>
      </c>
      <c r="K146" s="3" t="e">
        <f t="shared" si="55"/>
        <v>#VALUE!</v>
      </c>
      <c r="N146" s="27">
        <f t="shared" si="56"/>
        <v>0</v>
      </c>
      <c r="O146" s="17">
        <f>VLOOKUP(A146,Curves!$B$3:'Curves'!$D$15,3)/(VLOOKUP(A146,Curves!$B$3:'Curves'!$D$15,2)-(VLOOKUP(A146,Curves!$B$3:'Curves'!$D$15,1)-1))</f>
        <v>0</v>
      </c>
      <c r="P146" s="27">
        <f>MIN(N146,(O146*Inputs!$B$35)*$N$5)</f>
        <v>0</v>
      </c>
      <c r="Q146" s="3">
        <f ca="1">IF(ISERROR(Inputs!$B$32*OFFSET(P146,-Inputs!$B$32,0)),0,Inputs!$B$32*OFFSET(P146,-Inputs!$B$32,0))</f>
        <v>0</v>
      </c>
      <c r="R146" s="3">
        <f ca="1">IF(ISERROR((1-Inputs!$B$32)*OFFSET(P146,-Inputs!$B$33,0)),0,(1-Inputs!$B$32)*OFFSET(P146,-Inputs!$B$33,0))</f>
        <v>0</v>
      </c>
      <c r="S146" s="27">
        <f t="shared" si="42"/>
        <v>0</v>
      </c>
      <c r="T146" s="17" t="e">
        <f>S146/Inputs!$B$13</f>
        <v>#DIV/0!</v>
      </c>
      <c r="U146" s="17" t="e">
        <f t="shared" si="38"/>
        <v>#VALUE!</v>
      </c>
      <c r="V146" s="3">
        <f>IF(A146&lt;Inputs!$B$23-Inputs!$B$24,0,IF(A146&lt;Inputs!$B$22-Inputs!$B$24,S146*AB146/12,IF(ISERROR(-PMT(AB146/12,Inputs!$B$20+1-A146-Inputs!$B$24,S146)),0,-PMT(AB146/12,Inputs!$B$20+1-A146-Inputs!$B$24,S146)+IF(A146=Inputs!$B$21-Inputs!$B$24,AB146+PMT(AB146/12,Inputs!$B$20+1-A146-Inputs!$B$24,S146)+(S146*AB146/12),0))))</f>
        <v>0</v>
      </c>
      <c r="W146" s="3" t="e">
        <f t="shared" si="43"/>
        <v>#VALUE!</v>
      </c>
      <c r="X146" s="3" t="e">
        <f t="shared" si="44"/>
        <v>#VALUE!</v>
      </c>
      <c r="Y146" s="17">
        <f>VLOOKUP(A146,Curves!$B$20:'Curves'!$D$32,3)</f>
        <v>0.06</v>
      </c>
      <c r="Z146" s="27">
        <f t="shared" si="45"/>
        <v>0</v>
      </c>
      <c r="AA146" s="3">
        <f t="shared" si="46"/>
        <v>0</v>
      </c>
      <c r="AB146" s="3" t="str">
        <f t="shared" si="47"/>
        <v>Not Implemented Yet</v>
      </c>
      <c r="AC146" s="3" t="e">
        <f t="shared" si="48"/>
        <v>#VALUE!</v>
      </c>
      <c r="AD146" s="3" t="e">
        <f t="shared" ca="1" si="49"/>
        <v>#VALUE!</v>
      </c>
      <c r="AE146" s="17" t="e">
        <f ca="1">AD146/Inputs!$B$13</f>
        <v>#VALUE!</v>
      </c>
      <c r="AF146" s="27">
        <f t="shared" si="50"/>
        <v>0</v>
      </c>
      <c r="AH146" s="17">
        <f>AH145/(1+(Inputs!$B$19)*C145)</f>
        <v>1</v>
      </c>
      <c r="AI146" s="17" t="e">
        <f t="shared" ca="1" si="51"/>
        <v>#VALUE!</v>
      </c>
    </row>
    <row r="147" spans="1:35" ht="13">
      <c r="A147" s="3">
        <f t="shared" si="52"/>
        <v>143</v>
      </c>
      <c r="B147" s="28">
        <f t="shared" si="53"/>
        <v>4319</v>
      </c>
      <c r="C147" s="3">
        <f t="shared" si="54"/>
        <v>8.3333333333333329E-2</v>
      </c>
      <c r="F147" s="3" t="e">
        <f t="shared" si="39"/>
        <v>#VALUE!</v>
      </c>
      <c r="G147" s="3" t="str">
        <f>IF(Inputs!$B$15="Fixed",G146, "Not Implemented Yet")</f>
        <v>Not Implemented Yet</v>
      </c>
      <c r="H147" s="3" t="str">
        <f>IF(Inputs!$B$15="Fixed", IF(K146&gt;H146, -PMT(G147*C147, 360/Inputs!$D$6, Inputs!$B$13), 0), "NOT AVALABLE RN")</f>
        <v>NOT AVALABLE RN</v>
      </c>
      <c r="I147" s="3" t="e">
        <f t="shared" si="40"/>
        <v>#VALUE!</v>
      </c>
      <c r="J147" s="3" t="e">
        <f t="shared" si="41"/>
        <v>#VALUE!</v>
      </c>
      <c r="K147" s="3" t="e">
        <f t="shared" si="55"/>
        <v>#VALUE!</v>
      </c>
      <c r="N147" s="27">
        <f t="shared" si="56"/>
        <v>0</v>
      </c>
      <c r="O147" s="17">
        <f>VLOOKUP(A147,Curves!$B$3:'Curves'!$D$15,3)/(VLOOKUP(A147,Curves!$B$3:'Curves'!$D$15,2)-(VLOOKUP(A147,Curves!$B$3:'Curves'!$D$15,1)-1))</f>
        <v>0</v>
      </c>
      <c r="P147" s="27">
        <f>MIN(N147,(O147*Inputs!$B$35)*$N$5)</f>
        <v>0</v>
      </c>
      <c r="Q147" s="3">
        <f ca="1">IF(ISERROR(Inputs!$B$32*OFFSET(P147,-Inputs!$B$32,0)),0,Inputs!$B$32*OFFSET(P147,-Inputs!$B$32,0))</f>
        <v>0</v>
      </c>
      <c r="R147" s="3">
        <f ca="1">IF(ISERROR((1-Inputs!$B$32)*OFFSET(P147,-Inputs!$B$33,0)),0,(1-Inputs!$B$32)*OFFSET(P147,-Inputs!$B$33,0))</f>
        <v>0</v>
      </c>
      <c r="S147" s="27">
        <f t="shared" si="42"/>
        <v>0</v>
      </c>
      <c r="T147" s="17" t="e">
        <f>S147/Inputs!$B$13</f>
        <v>#DIV/0!</v>
      </c>
      <c r="U147" s="17" t="e">
        <f t="shared" si="38"/>
        <v>#VALUE!</v>
      </c>
      <c r="V147" s="3">
        <f>IF(A147&lt;Inputs!$B$23-Inputs!$B$24,0,IF(A147&lt;Inputs!$B$22-Inputs!$B$24,S147*AB147/12,IF(ISERROR(-PMT(AB147/12,Inputs!$B$20+1-A147-Inputs!$B$24,S147)),0,-PMT(AB147/12,Inputs!$B$20+1-A147-Inputs!$B$24,S147)+IF(A147=Inputs!$B$21-Inputs!$B$24,AB147+PMT(AB147/12,Inputs!$B$20+1-A147-Inputs!$B$24,S147)+(S147*AB147/12),0))))</f>
        <v>0</v>
      </c>
      <c r="W147" s="3" t="e">
        <f t="shared" si="43"/>
        <v>#VALUE!</v>
      </c>
      <c r="X147" s="3" t="e">
        <f t="shared" si="44"/>
        <v>#VALUE!</v>
      </c>
      <c r="Y147" s="17">
        <f>VLOOKUP(A147,Curves!$B$20:'Curves'!$D$32,3)</f>
        <v>0.06</v>
      </c>
      <c r="Z147" s="27">
        <f t="shared" si="45"/>
        <v>0</v>
      </c>
      <c r="AA147" s="3">
        <f t="shared" si="46"/>
        <v>0</v>
      </c>
      <c r="AB147" s="3" t="str">
        <f t="shared" si="47"/>
        <v>Not Implemented Yet</v>
      </c>
      <c r="AC147" s="3" t="e">
        <f t="shared" si="48"/>
        <v>#VALUE!</v>
      </c>
      <c r="AD147" s="3" t="e">
        <f t="shared" ca="1" si="49"/>
        <v>#VALUE!</v>
      </c>
      <c r="AE147" s="17" t="e">
        <f ca="1">AD147/Inputs!$B$13</f>
        <v>#VALUE!</v>
      </c>
      <c r="AF147" s="27">
        <f t="shared" si="50"/>
        <v>0</v>
      </c>
      <c r="AH147" s="17">
        <f>AH146/(1+(Inputs!$B$19)*C146)</f>
        <v>1</v>
      </c>
      <c r="AI147" s="17" t="e">
        <f t="shared" ca="1" si="51"/>
        <v>#VALUE!</v>
      </c>
    </row>
    <row r="148" spans="1:35" ht="13">
      <c r="A148" s="3">
        <f t="shared" si="52"/>
        <v>144</v>
      </c>
      <c r="B148" s="28">
        <f t="shared" si="53"/>
        <v>4350</v>
      </c>
      <c r="C148" s="3">
        <f t="shared" si="54"/>
        <v>8.3333333333333329E-2</v>
      </c>
      <c r="F148" s="3" t="e">
        <f t="shared" si="39"/>
        <v>#VALUE!</v>
      </c>
      <c r="G148" s="3" t="str">
        <f>IF(Inputs!$B$15="Fixed",G147, "Not Implemented Yet")</f>
        <v>Not Implemented Yet</v>
      </c>
      <c r="H148" s="3" t="str">
        <f>IF(Inputs!$B$15="Fixed", IF(K147&gt;H147, -PMT(G148*C148, 360/Inputs!$D$6, Inputs!$B$13), 0), "NOT AVALABLE RN")</f>
        <v>NOT AVALABLE RN</v>
      </c>
      <c r="I148" s="3" t="e">
        <f t="shared" si="40"/>
        <v>#VALUE!</v>
      </c>
      <c r="J148" s="3" t="e">
        <f t="shared" si="41"/>
        <v>#VALUE!</v>
      </c>
      <c r="K148" s="3" t="e">
        <f t="shared" si="55"/>
        <v>#VALUE!</v>
      </c>
      <c r="N148" s="27">
        <f t="shared" si="56"/>
        <v>0</v>
      </c>
      <c r="O148" s="17">
        <f>VLOOKUP(A148,Curves!$B$3:'Curves'!$D$15,3)/(VLOOKUP(A148,Curves!$B$3:'Curves'!$D$15,2)-(VLOOKUP(A148,Curves!$B$3:'Curves'!$D$15,1)-1))</f>
        <v>0</v>
      </c>
      <c r="P148" s="27">
        <f>MIN(N148,(O148*Inputs!$B$35)*$N$5)</f>
        <v>0</v>
      </c>
      <c r="Q148" s="3">
        <f ca="1">IF(ISERROR(Inputs!$B$32*OFFSET(P148,-Inputs!$B$32,0)),0,Inputs!$B$32*OFFSET(P148,-Inputs!$B$32,0))</f>
        <v>0</v>
      </c>
      <c r="R148" s="3">
        <f ca="1">IF(ISERROR((1-Inputs!$B$32)*OFFSET(P148,-Inputs!$B$33,0)),0,(1-Inputs!$B$32)*OFFSET(P148,-Inputs!$B$33,0))</f>
        <v>0</v>
      </c>
      <c r="S148" s="27">
        <f t="shared" si="42"/>
        <v>0</v>
      </c>
      <c r="T148" s="17" t="e">
        <f>S148/Inputs!$B$13</f>
        <v>#DIV/0!</v>
      </c>
      <c r="U148" s="17" t="e">
        <f t="shared" si="38"/>
        <v>#VALUE!</v>
      </c>
      <c r="V148" s="3">
        <f>IF(A148&lt;Inputs!$B$23-Inputs!$B$24,0,IF(A148&lt;Inputs!$B$22-Inputs!$B$24,S148*AB148/12,IF(ISERROR(-PMT(AB148/12,Inputs!$B$20+1-A148-Inputs!$B$24,S148)),0,-PMT(AB148/12,Inputs!$B$20+1-A148-Inputs!$B$24,S148)+IF(A148=Inputs!$B$21-Inputs!$B$24,AB148+PMT(AB148/12,Inputs!$B$20+1-A148-Inputs!$B$24,S148)+(S148*AB148/12),0))))</f>
        <v>0</v>
      </c>
      <c r="W148" s="3" t="e">
        <f t="shared" si="43"/>
        <v>#VALUE!</v>
      </c>
      <c r="X148" s="3" t="e">
        <f t="shared" si="44"/>
        <v>#VALUE!</v>
      </c>
      <c r="Y148" s="17">
        <f>VLOOKUP(A148,Curves!$B$20:'Curves'!$D$32,3)</f>
        <v>0.06</v>
      </c>
      <c r="Z148" s="27">
        <f t="shared" si="45"/>
        <v>0</v>
      </c>
      <c r="AA148" s="3">
        <f t="shared" si="46"/>
        <v>0</v>
      </c>
      <c r="AB148" s="3" t="str">
        <f t="shared" si="47"/>
        <v>Not Implemented Yet</v>
      </c>
      <c r="AC148" s="3" t="e">
        <f t="shared" si="48"/>
        <v>#VALUE!</v>
      </c>
      <c r="AD148" s="3" t="e">
        <f t="shared" ca="1" si="49"/>
        <v>#VALUE!</v>
      </c>
      <c r="AE148" s="17" t="e">
        <f ca="1">AD148/Inputs!$B$13</f>
        <v>#VALUE!</v>
      </c>
      <c r="AF148" s="27">
        <f t="shared" si="50"/>
        <v>0</v>
      </c>
      <c r="AH148" s="17">
        <f>AH147/(1+(Inputs!$B$19)*C147)</f>
        <v>1</v>
      </c>
      <c r="AI148" s="17" t="e">
        <f t="shared" ca="1" si="51"/>
        <v>#VALUE!</v>
      </c>
    </row>
    <row r="149" spans="1:35" ht="13">
      <c r="A149" s="3">
        <f t="shared" si="52"/>
        <v>145</v>
      </c>
      <c r="B149" s="28">
        <f t="shared" si="53"/>
        <v>4380</v>
      </c>
      <c r="C149" s="3">
        <f t="shared" si="54"/>
        <v>8.3333333333333329E-2</v>
      </c>
      <c r="F149" s="3" t="e">
        <f t="shared" si="39"/>
        <v>#VALUE!</v>
      </c>
      <c r="G149" s="3" t="str">
        <f>IF(Inputs!$B$15="Fixed",G148, "Not Implemented Yet")</f>
        <v>Not Implemented Yet</v>
      </c>
      <c r="H149" s="3" t="str">
        <f>IF(Inputs!$B$15="Fixed", IF(K148&gt;H148, -PMT(G149*C149, 360/Inputs!$D$6, Inputs!$B$13), 0), "NOT AVALABLE RN")</f>
        <v>NOT AVALABLE RN</v>
      </c>
      <c r="I149" s="3" t="e">
        <f t="shared" si="40"/>
        <v>#VALUE!</v>
      </c>
      <c r="J149" s="3" t="e">
        <f t="shared" si="41"/>
        <v>#VALUE!</v>
      </c>
      <c r="K149" s="3" t="e">
        <f t="shared" si="55"/>
        <v>#VALUE!</v>
      </c>
      <c r="N149" s="27">
        <f t="shared" si="56"/>
        <v>0</v>
      </c>
      <c r="O149" s="17">
        <f>VLOOKUP(A149,Curves!$B$3:'Curves'!$D$15,3)/(VLOOKUP(A149,Curves!$B$3:'Curves'!$D$15,2)-(VLOOKUP(A149,Curves!$B$3:'Curves'!$D$15,1)-1))</f>
        <v>0</v>
      </c>
      <c r="P149" s="27">
        <f>MIN(N149,(O149*Inputs!$B$35)*$N$5)</f>
        <v>0</v>
      </c>
      <c r="Q149" s="3">
        <f ca="1">IF(ISERROR(Inputs!$B$32*OFFSET(P149,-Inputs!$B$32,0)),0,Inputs!$B$32*OFFSET(P149,-Inputs!$B$32,0))</f>
        <v>0</v>
      </c>
      <c r="R149" s="3">
        <f ca="1">IF(ISERROR((1-Inputs!$B$32)*OFFSET(P149,-Inputs!$B$33,0)),0,(1-Inputs!$B$32)*OFFSET(P149,-Inputs!$B$33,0))</f>
        <v>0</v>
      </c>
      <c r="S149" s="27">
        <f t="shared" si="42"/>
        <v>0</v>
      </c>
      <c r="T149" s="17" t="e">
        <f>S149/Inputs!$B$13</f>
        <v>#DIV/0!</v>
      </c>
      <c r="U149" s="17" t="e">
        <f t="shared" si="38"/>
        <v>#VALUE!</v>
      </c>
      <c r="V149" s="3">
        <f>IF(A149&lt;Inputs!$B$23-Inputs!$B$24,0,IF(A149&lt;Inputs!$B$22-Inputs!$B$24,S149*AB149/12,IF(ISERROR(-PMT(AB149/12,Inputs!$B$20+1-A149-Inputs!$B$24,S149)),0,-PMT(AB149/12,Inputs!$B$20+1-A149-Inputs!$B$24,S149)+IF(A149=Inputs!$B$21-Inputs!$B$24,AB149+PMT(AB149/12,Inputs!$B$20+1-A149-Inputs!$B$24,S149)+(S149*AB149/12),0))))</f>
        <v>0</v>
      </c>
      <c r="W149" s="3" t="e">
        <f t="shared" si="43"/>
        <v>#VALUE!</v>
      </c>
      <c r="X149" s="3" t="e">
        <f t="shared" si="44"/>
        <v>#VALUE!</v>
      </c>
      <c r="Y149" s="17">
        <f>VLOOKUP(A149,Curves!$B$20:'Curves'!$D$32,3)</f>
        <v>0.06</v>
      </c>
      <c r="Z149" s="27">
        <f t="shared" si="45"/>
        <v>0</v>
      </c>
      <c r="AA149" s="3">
        <f t="shared" si="46"/>
        <v>0</v>
      </c>
      <c r="AB149" s="3" t="str">
        <f t="shared" si="47"/>
        <v>Not Implemented Yet</v>
      </c>
      <c r="AC149" s="3" t="e">
        <f t="shared" si="48"/>
        <v>#VALUE!</v>
      </c>
      <c r="AD149" s="3" t="e">
        <f t="shared" ca="1" si="49"/>
        <v>#VALUE!</v>
      </c>
      <c r="AE149" s="17" t="e">
        <f ca="1">AD149/Inputs!$B$13</f>
        <v>#VALUE!</v>
      </c>
      <c r="AF149" s="27">
        <f t="shared" si="50"/>
        <v>0</v>
      </c>
      <c r="AH149" s="17">
        <f>AH148/(1+(Inputs!$B$19)*C148)</f>
        <v>1</v>
      </c>
      <c r="AI149" s="17" t="e">
        <f t="shared" ca="1" si="51"/>
        <v>#VALUE!</v>
      </c>
    </row>
    <row r="150" spans="1:35" ht="13">
      <c r="A150" s="3">
        <f t="shared" si="52"/>
        <v>146</v>
      </c>
      <c r="B150" s="28">
        <f t="shared" si="53"/>
        <v>4411</v>
      </c>
      <c r="C150" s="3">
        <f t="shared" si="54"/>
        <v>8.3333333333333329E-2</v>
      </c>
      <c r="F150" s="3" t="e">
        <f t="shared" si="39"/>
        <v>#VALUE!</v>
      </c>
      <c r="G150" s="3" t="str">
        <f>IF(Inputs!$B$15="Fixed",G149, "Not Implemented Yet")</f>
        <v>Not Implemented Yet</v>
      </c>
      <c r="H150" s="3" t="str">
        <f>IF(Inputs!$B$15="Fixed", IF(K149&gt;H149, -PMT(G150*C150, 360/Inputs!$D$6, Inputs!$B$13), 0), "NOT AVALABLE RN")</f>
        <v>NOT AVALABLE RN</v>
      </c>
      <c r="I150" s="3" t="e">
        <f t="shared" si="40"/>
        <v>#VALUE!</v>
      </c>
      <c r="J150" s="3" t="e">
        <f t="shared" si="41"/>
        <v>#VALUE!</v>
      </c>
      <c r="K150" s="3" t="e">
        <f t="shared" si="55"/>
        <v>#VALUE!</v>
      </c>
      <c r="N150" s="27">
        <f t="shared" si="56"/>
        <v>0</v>
      </c>
      <c r="O150" s="17">
        <f>VLOOKUP(A150,Curves!$B$3:'Curves'!$D$15,3)/(VLOOKUP(A150,Curves!$B$3:'Curves'!$D$15,2)-(VLOOKUP(A150,Curves!$B$3:'Curves'!$D$15,1)-1))</f>
        <v>0</v>
      </c>
      <c r="P150" s="27">
        <f>MIN(N150,(O150*Inputs!$B$35)*$N$5)</f>
        <v>0</v>
      </c>
      <c r="Q150" s="3">
        <f ca="1">IF(ISERROR(Inputs!$B$32*OFFSET(P150,-Inputs!$B$32,0)),0,Inputs!$B$32*OFFSET(P150,-Inputs!$B$32,0))</f>
        <v>0</v>
      </c>
      <c r="R150" s="3">
        <f ca="1">IF(ISERROR((1-Inputs!$B$32)*OFFSET(P150,-Inputs!$B$33,0)),0,(1-Inputs!$B$32)*OFFSET(P150,-Inputs!$B$33,0))</f>
        <v>0</v>
      </c>
      <c r="S150" s="27">
        <f t="shared" si="42"/>
        <v>0</v>
      </c>
      <c r="T150" s="17" t="e">
        <f>S150/Inputs!$B$13</f>
        <v>#DIV/0!</v>
      </c>
      <c r="U150" s="17" t="e">
        <f t="shared" si="38"/>
        <v>#VALUE!</v>
      </c>
      <c r="V150" s="3">
        <f>IF(A150&lt;Inputs!$B$23-Inputs!$B$24,0,IF(A150&lt;Inputs!$B$22-Inputs!$B$24,S150*AB150/12,IF(ISERROR(-PMT(AB150/12,Inputs!$B$20+1-A150-Inputs!$B$24,S150)),0,-PMT(AB150/12,Inputs!$B$20+1-A150-Inputs!$B$24,S150)+IF(A150=Inputs!$B$21-Inputs!$B$24,AB150+PMT(AB150/12,Inputs!$B$20+1-A150-Inputs!$B$24,S150)+(S150*AB150/12),0))))</f>
        <v>0</v>
      </c>
      <c r="W150" s="3" t="e">
        <f t="shared" si="43"/>
        <v>#VALUE!</v>
      </c>
      <c r="X150" s="3" t="e">
        <f t="shared" si="44"/>
        <v>#VALUE!</v>
      </c>
      <c r="Y150" s="17">
        <f>VLOOKUP(A150,Curves!$B$20:'Curves'!$D$32,3)</f>
        <v>0.06</v>
      </c>
      <c r="Z150" s="27">
        <f t="shared" si="45"/>
        <v>0</v>
      </c>
      <c r="AA150" s="3">
        <f t="shared" si="46"/>
        <v>0</v>
      </c>
      <c r="AB150" s="3" t="str">
        <f t="shared" si="47"/>
        <v>Not Implemented Yet</v>
      </c>
      <c r="AC150" s="3" t="e">
        <f t="shared" si="48"/>
        <v>#VALUE!</v>
      </c>
      <c r="AD150" s="3" t="e">
        <f t="shared" ca="1" si="49"/>
        <v>#VALUE!</v>
      </c>
      <c r="AE150" s="17" t="e">
        <f ca="1">AD150/Inputs!$B$13</f>
        <v>#VALUE!</v>
      </c>
      <c r="AF150" s="27">
        <f t="shared" si="50"/>
        <v>0</v>
      </c>
      <c r="AH150" s="17">
        <f>AH149/(1+(Inputs!$B$19)*C149)</f>
        <v>1</v>
      </c>
      <c r="AI150" s="17" t="e">
        <f t="shared" ca="1" si="51"/>
        <v>#VALUE!</v>
      </c>
    </row>
    <row r="151" spans="1:35" ht="13">
      <c r="A151" s="3">
        <f t="shared" si="52"/>
        <v>147</v>
      </c>
      <c r="B151" s="28">
        <f t="shared" si="53"/>
        <v>4442</v>
      </c>
      <c r="C151" s="3">
        <f t="shared" si="54"/>
        <v>8.3333333333333329E-2</v>
      </c>
      <c r="F151" s="3" t="e">
        <f t="shared" si="39"/>
        <v>#VALUE!</v>
      </c>
      <c r="G151" s="3" t="str">
        <f>IF(Inputs!$B$15="Fixed",G150, "Not Implemented Yet")</f>
        <v>Not Implemented Yet</v>
      </c>
      <c r="H151" s="3" t="str">
        <f>IF(Inputs!$B$15="Fixed", IF(K150&gt;H150, -PMT(G151*C151, 360/Inputs!$D$6, Inputs!$B$13), 0), "NOT AVALABLE RN")</f>
        <v>NOT AVALABLE RN</v>
      </c>
      <c r="I151" s="3" t="e">
        <f t="shared" si="40"/>
        <v>#VALUE!</v>
      </c>
      <c r="J151" s="3" t="e">
        <f t="shared" si="41"/>
        <v>#VALUE!</v>
      </c>
      <c r="K151" s="3" t="e">
        <f t="shared" si="55"/>
        <v>#VALUE!</v>
      </c>
      <c r="N151" s="27">
        <f t="shared" si="56"/>
        <v>0</v>
      </c>
      <c r="O151" s="17">
        <f>VLOOKUP(A151,Curves!$B$3:'Curves'!$D$15,3)/(VLOOKUP(A151,Curves!$B$3:'Curves'!$D$15,2)-(VLOOKUP(A151,Curves!$B$3:'Curves'!$D$15,1)-1))</f>
        <v>0</v>
      </c>
      <c r="P151" s="27">
        <f>MIN(N151,(O151*Inputs!$B$35)*$N$5)</f>
        <v>0</v>
      </c>
      <c r="Q151" s="3">
        <f ca="1">IF(ISERROR(Inputs!$B$32*OFFSET(P151,-Inputs!$B$32,0)),0,Inputs!$B$32*OFFSET(P151,-Inputs!$B$32,0))</f>
        <v>0</v>
      </c>
      <c r="R151" s="3">
        <f ca="1">IF(ISERROR((1-Inputs!$B$32)*OFFSET(P151,-Inputs!$B$33,0)),0,(1-Inputs!$B$32)*OFFSET(P151,-Inputs!$B$33,0))</f>
        <v>0</v>
      </c>
      <c r="S151" s="27">
        <f t="shared" si="42"/>
        <v>0</v>
      </c>
      <c r="T151" s="17" t="e">
        <f>S151/Inputs!$B$13</f>
        <v>#DIV/0!</v>
      </c>
      <c r="U151" s="17" t="e">
        <f t="shared" si="38"/>
        <v>#VALUE!</v>
      </c>
      <c r="V151" s="3">
        <f>IF(A151&lt;Inputs!$B$23-Inputs!$B$24,0,IF(A151&lt;Inputs!$B$22-Inputs!$B$24,S151*AB151/12,IF(ISERROR(-PMT(AB151/12,Inputs!$B$20+1-A151-Inputs!$B$24,S151)),0,-PMT(AB151/12,Inputs!$B$20+1-A151-Inputs!$B$24,S151)+IF(A151=Inputs!$B$21-Inputs!$B$24,AB151+PMT(AB151/12,Inputs!$B$20+1-A151-Inputs!$B$24,S151)+(S151*AB151/12),0))))</f>
        <v>0</v>
      </c>
      <c r="W151" s="3" t="e">
        <f t="shared" si="43"/>
        <v>#VALUE!</v>
      </c>
      <c r="X151" s="3" t="e">
        <f t="shared" si="44"/>
        <v>#VALUE!</v>
      </c>
      <c r="Y151" s="17">
        <f>VLOOKUP(A151,Curves!$B$20:'Curves'!$D$32,3)</f>
        <v>0.06</v>
      </c>
      <c r="Z151" s="27">
        <f t="shared" si="45"/>
        <v>0</v>
      </c>
      <c r="AA151" s="3">
        <f t="shared" si="46"/>
        <v>0</v>
      </c>
      <c r="AB151" s="3" t="str">
        <f t="shared" si="47"/>
        <v>Not Implemented Yet</v>
      </c>
      <c r="AC151" s="3" t="e">
        <f t="shared" si="48"/>
        <v>#VALUE!</v>
      </c>
      <c r="AD151" s="3" t="e">
        <f t="shared" ca="1" si="49"/>
        <v>#VALUE!</v>
      </c>
      <c r="AE151" s="17" t="e">
        <f ca="1">AD151/Inputs!$B$13</f>
        <v>#VALUE!</v>
      </c>
      <c r="AF151" s="27">
        <f t="shared" si="50"/>
        <v>0</v>
      </c>
      <c r="AH151" s="17">
        <f>AH150/(1+(Inputs!$B$19)*C150)</f>
        <v>1</v>
      </c>
      <c r="AI151" s="17" t="e">
        <f t="shared" ca="1" si="51"/>
        <v>#VALUE!</v>
      </c>
    </row>
    <row r="152" spans="1:35" ht="13">
      <c r="A152" s="3">
        <f t="shared" si="52"/>
        <v>148</v>
      </c>
      <c r="B152" s="28">
        <f t="shared" si="53"/>
        <v>4471</v>
      </c>
      <c r="C152" s="3">
        <f t="shared" si="54"/>
        <v>8.3333333333333329E-2</v>
      </c>
      <c r="F152" s="3" t="e">
        <f t="shared" si="39"/>
        <v>#VALUE!</v>
      </c>
      <c r="G152" s="3" t="str">
        <f>IF(Inputs!$B$15="Fixed",G151, "Not Implemented Yet")</f>
        <v>Not Implemented Yet</v>
      </c>
      <c r="H152" s="3" t="str">
        <f>IF(Inputs!$B$15="Fixed", IF(K151&gt;H151, -PMT(G152*C152, 360/Inputs!$D$6, Inputs!$B$13), 0), "NOT AVALABLE RN")</f>
        <v>NOT AVALABLE RN</v>
      </c>
      <c r="I152" s="3" t="e">
        <f t="shared" si="40"/>
        <v>#VALUE!</v>
      </c>
      <c r="J152" s="3" t="e">
        <f t="shared" si="41"/>
        <v>#VALUE!</v>
      </c>
      <c r="K152" s="3" t="e">
        <f t="shared" si="55"/>
        <v>#VALUE!</v>
      </c>
      <c r="N152" s="27">
        <f t="shared" si="56"/>
        <v>0</v>
      </c>
      <c r="O152" s="17">
        <f>VLOOKUP(A152,Curves!$B$3:'Curves'!$D$15,3)/(VLOOKUP(A152,Curves!$B$3:'Curves'!$D$15,2)-(VLOOKUP(A152,Curves!$B$3:'Curves'!$D$15,1)-1))</f>
        <v>0</v>
      </c>
      <c r="P152" s="27">
        <f>MIN(N152,(O152*Inputs!$B$35)*$N$5)</f>
        <v>0</v>
      </c>
      <c r="Q152" s="3">
        <f ca="1">IF(ISERROR(Inputs!$B$32*OFFSET(P152,-Inputs!$B$32,0)),0,Inputs!$B$32*OFFSET(P152,-Inputs!$B$32,0))</f>
        <v>0</v>
      </c>
      <c r="R152" s="3">
        <f ca="1">IF(ISERROR((1-Inputs!$B$32)*OFFSET(P152,-Inputs!$B$33,0)),0,(1-Inputs!$B$32)*OFFSET(P152,-Inputs!$B$33,0))</f>
        <v>0</v>
      </c>
      <c r="S152" s="27">
        <f t="shared" si="42"/>
        <v>0</v>
      </c>
      <c r="T152" s="17" t="e">
        <f>S152/Inputs!$B$13</f>
        <v>#DIV/0!</v>
      </c>
      <c r="U152" s="17" t="e">
        <f t="shared" si="38"/>
        <v>#VALUE!</v>
      </c>
      <c r="V152" s="3">
        <f>IF(A152&lt;Inputs!$B$23-Inputs!$B$24,0,IF(A152&lt;Inputs!$B$22-Inputs!$B$24,S152*AB152/12,IF(ISERROR(-PMT(AB152/12,Inputs!$B$20+1-A152-Inputs!$B$24,S152)),0,-PMT(AB152/12,Inputs!$B$20+1-A152-Inputs!$B$24,S152)+IF(A152=Inputs!$B$21-Inputs!$B$24,AB152+PMT(AB152/12,Inputs!$B$20+1-A152-Inputs!$B$24,S152)+(S152*AB152/12),0))))</f>
        <v>0</v>
      </c>
      <c r="W152" s="3" t="e">
        <f t="shared" si="43"/>
        <v>#VALUE!</v>
      </c>
      <c r="X152" s="3" t="e">
        <f t="shared" si="44"/>
        <v>#VALUE!</v>
      </c>
      <c r="Y152" s="17">
        <f>VLOOKUP(A152,Curves!$B$20:'Curves'!$D$32,3)</f>
        <v>0.06</v>
      </c>
      <c r="Z152" s="27">
        <f t="shared" si="45"/>
        <v>0</v>
      </c>
      <c r="AA152" s="3">
        <f t="shared" si="46"/>
        <v>0</v>
      </c>
      <c r="AB152" s="3" t="str">
        <f t="shared" si="47"/>
        <v>Not Implemented Yet</v>
      </c>
      <c r="AC152" s="3" t="e">
        <f t="shared" si="48"/>
        <v>#VALUE!</v>
      </c>
      <c r="AD152" s="3" t="e">
        <f t="shared" ca="1" si="49"/>
        <v>#VALUE!</v>
      </c>
      <c r="AE152" s="17" t="e">
        <f ca="1">AD152/Inputs!$B$13</f>
        <v>#VALUE!</v>
      </c>
      <c r="AF152" s="27">
        <f t="shared" si="50"/>
        <v>0</v>
      </c>
      <c r="AH152" s="17">
        <f>AH151/(1+(Inputs!$B$19)*C151)</f>
        <v>1</v>
      </c>
      <c r="AI152" s="17" t="e">
        <f t="shared" ca="1" si="51"/>
        <v>#VALUE!</v>
      </c>
    </row>
    <row r="153" spans="1:35" ht="13">
      <c r="A153" s="3">
        <f t="shared" si="52"/>
        <v>149</v>
      </c>
      <c r="B153" s="28">
        <f t="shared" si="53"/>
        <v>4502</v>
      </c>
      <c r="C153" s="3">
        <f t="shared" si="54"/>
        <v>8.3333333333333329E-2</v>
      </c>
      <c r="F153" s="3" t="e">
        <f t="shared" si="39"/>
        <v>#VALUE!</v>
      </c>
      <c r="G153" s="3" t="str">
        <f>IF(Inputs!$B$15="Fixed",G152, "Not Implemented Yet")</f>
        <v>Not Implemented Yet</v>
      </c>
      <c r="H153" s="3" t="str">
        <f>IF(Inputs!$B$15="Fixed", IF(K152&gt;H152, -PMT(G153*C153, 360/Inputs!$D$6, Inputs!$B$13), 0), "NOT AVALABLE RN")</f>
        <v>NOT AVALABLE RN</v>
      </c>
      <c r="I153" s="3" t="e">
        <f t="shared" si="40"/>
        <v>#VALUE!</v>
      </c>
      <c r="J153" s="3" t="e">
        <f t="shared" si="41"/>
        <v>#VALUE!</v>
      </c>
      <c r="K153" s="3" t="e">
        <f t="shared" si="55"/>
        <v>#VALUE!</v>
      </c>
      <c r="N153" s="27">
        <f t="shared" si="56"/>
        <v>0</v>
      </c>
      <c r="O153" s="17">
        <f>VLOOKUP(A153,Curves!$B$3:'Curves'!$D$15,3)/(VLOOKUP(A153,Curves!$B$3:'Curves'!$D$15,2)-(VLOOKUP(A153,Curves!$B$3:'Curves'!$D$15,1)-1))</f>
        <v>0</v>
      </c>
      <c r="P153" s="27">
        <f>MIN(N153,(O153*Inputs!$B$35)*$N$5)</f>
        <v>0</v>
      </c>
      <c r="Q153" s="3">
        <f ca="1">IF(ISERROR(Inputs!$B$32*OFFSET(P153,-Inputs!$B$32,0)),0,Inputs!$B$32*OFFSET(P153,-Inputs!$B$32,0))</f>
        <v>0</v>
      </c>
      <c r="R153" s="3">
        <f ca="1">IF(ISERROR((1-Inputs!$B$32)*OFFSET(P153,-Inputs!$B$33,0)),0,(1-Inputs!$B$32)*OFFSET(P153,-Inputs!$B$33,0))</f>
        <v>0</v>
      </c>
      <c r="S153" s="27">
        <f t="shared" si="42"/>
        <v>0</v>
      </c>
      <c r="T153" s="17" t="e">
        <f>S153/Inputs!$B$13</f>
        <v>#DIV/0!</v>
      </c>
      <c r="U153" s="17" t="e">
        <f t="shared" si="38"/>
        <v>#VALUE!</v>
      </c>
      <c r="V153" s="3">
        <f>IF(A153&lt;Inputs!$B$23-Inputs!$B$24,0,IF(A153&lt;Inputs!$B$22-Inputs!$B$24,S153*AB153/12,IF(ISERROR(-PMT(AB153/12,Inputs!$B$20+1-A153-Inputs!$B$24,S153)),0,-PMT(AB153/12,Inputs!$B$20+1-A153-Inputs!$B$24,S153)+IF(A153=Inputs!$B$21-Inputs!$B$24,AB153+PMT(AB153/12,Inputs!$B$20+1-A153-Inputs!$B$24,S153)+(S153*AB153/12),0))))</f>
        <v>0</v>
      </c>
      <c r="W153" s="3" t="e">
        <f t="shared" si="43"/>
        <v>#VALUE!</v>
      </c>
      <c r="X153" s="3" t="e">
        <f t="shared" si="44"/>
        <v>#VALUE!</v>
      </c>
      <c r="Y153" s="17">
        <f>VLOOKUP(A153,Curves!$B$20:'Curves'!$D$32,3)</f>
        <v>0.06</v>
      </c>
      <c r="Z153" s="27">
        <f t="shared" si="45"/>
        <v>0</v>
      </c>
      <c r="AA153" s="3">
        <f t="shared" si="46"/>
        <v>0</v>
      </c>
      <c r="AB153" s="3" t="str">
        <f t="shared" si="47"/>
        <v>Not Implemented Yet</v>
      </c>
      <c r="AC153" s="3" t="e">
        <f t="shared" si="48"/>
        <v>#VALUE!</v>
      </c>
      <c r="AD153" s="3" t="e">
        <f t="shared" ca="1" si="49"/>
        <v>#VALUE!</v>
      </c>
      <c r="AE153" s="17" t="e">
        <f ca="1">AD153/Inputs!$B$13</f>
        <v>#VALUE!</v>
      </c>
      <c r="AF153" s="27">
        <f t="shared" si="50"/>
        <v>0</v>
      </c>
      <c r="AH153" s="17">
        <f>AH152/(1+(Inputs!$B$19)*C152)</f>
        <v>1</v>
      </c>
      <c r="AI153" s="17" t="e">
        <f t="shared" ca="1" si="51"/>
        <v>#VALUE!</v>
      </c>
    </row>
    <row r="154" spans="1:35" ht="13">
      <c r="A154" s="3">
        <f t="shared" si="52"/>
        <v>150</v>
      </c>
      <c r="B154" s="28">
        <f t="shared" si="53"/>
        <v>4532</v>
      </c>
      <c r="C154" s="3">
        <f t="shared" si="54"/>
        <v>8.3333333333333329E-2</v>
      </c>
      <c r="F154" s="3" t="e">
        <f t="shared" si="39"/>
        <v>#VALUE!</v>
      </c>
      <c r="G154" s="3" t="str">
        <f>IF(Inputs!$B$15="Fixed",G153, "Not Implemented Yet")</f>
        <v>Not Implemented Yet</v>
      </c>
      <c r="H154" s="3" t="str">
        <f>IF(Inputs!$B$15="Fixed", IF(K153&gt;H153, -PMT(G154*C154, 360/Inputs!$D$6, Inputs!$B$13), 0), "NOT AVALABLE RN")</f>
        <v>NOT AVALABLE RN</v>
      </c>
      <c r="I154" s="3" t="e">
        <f t="shared" si="40"/>
        <v>#VALUE!</v>
      </c>
      <c r="J154" s="3" t="e">
        <f t="shared" si="41"/>
        <v>#VALUE!</v>
      </c>
      <c r="K154" s="3" t="e">
        <f t="shared" si="55"/>
        <v>#VALUE!</v>
      </c>
      <c r="N154" s="27">
        <f t="shared" si="56"/>
        <v>0</v>
      </c>
      <c r="O154" s="17">
        <f>VLOOKUP(A154,Curves!$B$3:'Curves'!$D$15,3)/(VLOOKUP(A154,Curves!$B$3:'Curves'!$D$15,2)-(VLOOKUP(A154,Curves!$B$3:'Curves'!$D$15,1)-1))</f>
        <v>0</v>
      </c>
      <c r="P154" s="27">
        <f>MIN(N154,(O154*Inputs!$B$35)*$N$5)</f>
        <v>0</v>
      </c>
      <c r="Q154" s="3">
        <f ca="1">IF(ISERROR(Inputs!$B$32*OFFSET(P154,-Inputs!$B$32,0)),0,Inputs!$B$32*OFFSET(P154,-Inputs!$B$32,0))</f>
        <v>0</v>
      </c>
      <c r="R154" s="3">
        <f ca="1">IF(ISERROR((1-Inputs!$B$32)*OFFSET(P154,-Inputs!$B$33,0)),0,(1-Inputs!$B$32)*OFFSET(P154,-Inputs!$B$33,0))</f>
        <v>0</v>
      </c>
      <c r="S154" s="27">
        <f t="shared" si="42"/>
        <v>0</v>
      </c>
      <c r="T154" s="17" t="e">
        <f>S154/Inputs!$B$13</f>
        <v>#DIV/0!</v>
      </c>
      <c r="U154" s="17" t="e">
        <f t="shared" si="38"/>
        <v>#VALUE!</v>
      </c>
      <c r="V154" s="3">
        <f>IF(A154&lt;Inputs!$B$23-Inputs!$B$24,0,IF(A154&lt;Inputs!$B$22-Inputs!$B$24,S154*AB154/12,IF(ISERROR(-PMT(AB154/12,Inputs!$B$20+1-A154-Inputs!$B$24,S154)),0,-PMT(AB154/12,Inputs!$B$20+1-A154-Inputs!$B$24,S154)+IF(A154=Inputs!$B$21-Inputs!$B$24,AB154+PMT(AB154/12,Inputs!$B$20+1-A154-Inputs!$B$24,S154)+(S154*AB154/12),0))))</f>
        <v>0</v>
      </c>
      <c r="W154" s="3" t="e">
        <f t="shared" si="43"/>
        <v>#VALUE!</v>
      </c>
      <c r="X154" s="3" t="e">
        <f t="shared" si="44"/>
        <v>#VALUE!</v>
      </c>
      <c r="Y154" s="17">
        <f>VLOOKUP(A154,Curves!$B$20:'Curves'!$D$32,3)</f>
        <v>0.06</v>
      </c>
      <c r="Z154" s="27">
        <f t="shared" si="45"/>
        <v>0</v>
      </c>
      <c r="AA154" s="3">
        <f t="shared" si="46"/>
        <v>0</v>
      </c>
      <c r="AB154" s="3" t="str">
        <f t="shared" si="47"/>
        <v>Not Implemented Yet</v>
      </c>
      <c r="AC154" s="3" t="e">
        <f t="shared" si="48"/>
        <v>#VALUE!</v>
      </c>
      <c r="AD154" s="3" t="e">
        <f t="shared" ca="1" si="49"/>
        <v>#VALUE!</v>
      </c>
      <c r="AE154" s="17" t="e">
        <f ca="1">AD154/Inputs!$B$13</f>
        <v>#VALUE!</v>
      </c>
      <c r="AF154" s="27">
        <f t="shared" si="50"/>
        <v>0</v>
      </c>
      <c r="AH154" s="17">
        <f>AH153/(1+(Inputs!$B$19)*C153)</f>
        <v>1</v>
      </c>
      <c r="AI154" s="17" t="e">
        <f t="shared" ca="1" si="51"/>
        <v>#VALUE!</v>
      </c>
    </row>
    <row r="155" spans="1:35" ht="13">
      <c r="A155" s="3">
        <f t="shared" si="52"/>
        <v>151</v>
      </c>
      <c r="B155" s="28">
        <f t="shared" si="53"/>
        <v>4563</v>
      </c>
      <c r="C155" s="3">
        <f t="shared" si="54"/>
        <v>8.3333333333333329E-2</v>
      </c>
      <c r="F155" s="3" t="e">
        <f t="shared" si="39"/>
        <v>#VALUE!</v>
      </c>
      <c r="G155" s="3" t="str">
        <f>IF(Inputs!$B$15="Fixed",G154, "Not Implemented Yet")</f>
        <v>Not Implemented Yet</v>
      </c>
      <c r="H155" s="3" t="str">
        <f>IF(Inputs!$B$15="Fixed", IF(K154&gt;H154, -PMT(G155*C155, 360/Inputs!$D$6, Inputs!$B$13), 0), "NOT AVALABLE RN")</f>
        <v>NOT AVALABLE RN</v>
      </c>
      <c r="I155" s="3" t="e">
        <f t="shared" si="40"/>
        <v>#VALUE!</v>
      </c>
      <c r="J155" s="3" t="e">
        <f t="shared" si="41"/>
        <v>#VALUE!</v>
      </c>
      <c r="K155" s="3" t="e">
        <f t="shared" si="55"/>
        <v>#VALUE!</v>
      </c>
      <c r="N155" s="27">
        <f t="shared" si="56"/>
        <v>0</v>
      </c>
      <c r="O155" s="17">
        <f>VLOOKUP(A155,Curves!$B$3:'Curves'!$D$15,3)/(VLOOKUP(A155,Curves!$B$3:'Curves'!$D$15,2)-(VLOOKUP(A155,Curves!$B$3:'Curves'!$D$15,1)-1))</f>
        <v>0</v>
      </c>
      <c r="P155" s="27">
        <f>MIN(N155,(O155*Inputs!$B$35)*$N$5)</f>
        <v>0</v>
      </c>
      <c r="Q155" s="3">
        <f ca="1">IF(ISERROR(Inputs!$B$32*OFFSET(P155,-Inputs!$B$32,0)),0,Inputs!$B$32*OFFSET(P155,-Inputs!$B$32,0))</f>
        <v>0</v>
      </c>
      <c r="R155" s="3">
        <f ca="1">IF(ISERROR((1-Inputs!$B$32)*OFFSET(P155,-Inputs!$B$33,0)),0,(1-Inputs!$B$32)*OFFSET(P155,-Inputs!$B$33,0))</f>
        <v>0</v>
      </c>
      <c r="S155" s="27">
        <f t="shared" si="42"/>
        <v>0</v>
      </c>
      <c r="T155" s="17" t="e">
        <f>S155/Inputs!$B$13</f>
        <v>#DIV/0!</v>
      </c>
      <c r="U155" s="17" t="e">
        <f t="shared" si="38"/>
        <v>#VALUE!</v>
      </c>
      <c r="V155" s="3">
        <f>IF(A155&lt;Inputs!$B$23-Inputs!$B$24,0,IF(A155&lt;Inputs!$B$22-Inputs!$B$24,S155*AB155/12,IF(ISERROR(-PMT(AB155/12,Inputs!$B$20+1-A155-Inputs!$B$24,S155)),0,-PMT(AB155/12,Inputs!$B$20+1-A155-Inputs!$B$24,S155)+IF(A155=Inputs!$B$21-Inputs!$B$24,AB155+PMT(AB155/12,Inputs!$B$20+1-A155-Inputs!$B$24,S155)+(S155*AB155/12),0))))</f>
        <v>0</v>
      </c>
      <c r="W155" s="3" t="e">
        <f t="shared" si="43"/>
        <v>#VALUE!</v>
      </c>
      <c r="X155" s="3" t="e">
        <f t="shared" si="44"/>
        <v>#VALUE!</v>
      </c>
      <c r="Y155" s="17">
        <f>VLOOKUP(A155,Curves!$B$20:'Curves'!$D$32,3)</f>
        <v>0.06</v>
      </c>
      <c r="Z155" s="27">
        <f t="shared" si="45"/>
        <v>0</v>
      </c>
      <c r="AA155" s="3">
        <f t="shared" si="46"/>
        <v>0</v>
      </c>
      <c r="AB155" s="3" t="str">
        <f t="shared" si="47"/>
        <v>Not Implemented Yet</v>
      </c>
      <c r="AC155" s="3" t="e">
        <f t="shared" si="48"/>
        <v>#VALUE!</v>
      </c>
      <c r="AD155" s="3" t="e">
        <f t="shared" ca="1" si="49"/>
        <v>#VALUE!</v>
      </c>
      <c r="AE155" s="17" t="e">
        <f ca="1">AD155/Inputs!$B$13</f>
        <v>#VALUE!</v>
      </c>
      <c r="AF155" s="27">
        <f t="shared" si="50"/>
        <v>0</v>
      </c>
      <c r="AH155" s="17">
        <f>AH154/(1+(Inputs!$B$19)*C154)</f>
        <v>1</v>
      </c>
      <c r="AI155" s="17" t="e">
        <f t="shared" ca="1" si="51"/>
        <v>#VALUE!</v>
      </c>
    </row>
    <row r="156" spans="1:35" ht="13">
      <c r="A156" s="3">
        <f t="shared" si="52"/>
        <v>152</v>
      </c>
      <c r="B156" s="28">
        <f t="shared" si="53"/>
        <v>4593</v>
      </c>
      <c r="C156" s="3">
        <f t="shared" si="54"/>
        <v>8.3333333333333329E-2</v>
      </c>
      <c r="F156" s="3" t="e">
        <f t="shared" si="39"/>
        <v>#VALUE!</v>
      </c>
      <c r="G156" s="3" t="str">
        <f>IF(Inputs!$B$15="Fixed",G155, "Not Implemented Yet")</f>
        <v>Not Implemented Yet</v>
      </c>
      <c r="H156" s="3" t="str">
        <f>IF(Inputs!$B$15="Fixed", IF(K155&gt;H155, -PMT(G156*C156, 360/Inputs!$D$6, Inputs!$B$13), 0), "NOT AVALABLE RN")</f>
        <v>NOT AVALABLE RN</v>
      </c>
      <c r="I156" s="3" t="e">
        <f t="shared" si="40"/>
        <v>#VALUE!</v>
      </c>
      <c r="J156" s="3" t="e">
        <f t="shared" si="41"/>
        <v>#VALUE!</v>
      </c>
      <c r="K156" s="3" t="e">
        <f t="shared" si="55"/>
        <v>#VALUE!</v>
      </c>
      <c r="N156" s="27">
        <f t="shared" si="56"/>
        <v>0</v>
      </c>
      <c r="O156" s="17">
        <f>VLOOKUP(A156,Curves!$B$3:'Curves'!$D$15,3)/(VLOOKUP(A156,Curves!$B$3:'Curves'!$D$15,2)-(VLOOKUP(A156,Curves!$B$3:'Curves'!$D$15,1)-1))</f>
        <v>0</v>
      </c>
      <c r="P156" s="27">
        <f>MIN(N156,(O156*Inputs!$B$35)*$N$5)</f>
        <v>0</v>
      </c>
      <c r="Q156" s="3">
        <f ca="1">IF(ISERROR(Inputs!$B$32*OFFSET(P156,-Inputs!$B$32,0)),0,Inputs!$B$32*OFFSET(P156,-Inputs!$B$32,0))</f>
        <v>0</v>
      </c>
      <c r="R156" s="3">
        <f ca="1">IF(ISERROR((1-Inputs!$B$32)*OFFSET(P156,-Inputs!$B$33,0)),0,(1-Inputs!$B$32)*OFFSET(P156,-Inputs!$B$33,0))</f>
        <v>0</v>
      </c>
      <c r="S156" s="27">
        <f t="shared" si="42"/>
        <v>0</v>
      </c>
      <c r="T156" s="17" t="e">
        <f>S156/Inputs!$B$13</f>
        <v>#DIV/0!</v>
      </c>
      <c r="U156" s="17" t="e">
        <f t="shared" si="38"/>
        <v>#VALUE!</v>
      </c>
      <c r="V156" s="3">
        <f>IF(A156&lt;Inputs!$B$23-Inputs!$B$24,0,IF(A156&lt;Inputs!$B$22-Inputs!$B$24,S156*AB156/12,IF(ISERROR(-PMT(AB156/12,Inputs!$B$20+1-A156-Inputs!$B$24,S156)),0,-PMT(AB156/12,Inputs!$B$20+1-A156-Inputs!$B$24,S156)+IF(A156=Inputs!$B$21-Inputs!$B$24,AB156+PMT(AB156/12,Inputs!$B$20+1-A156-Inputs!$B$24,S156)+(S156*AB156/12),0))))</f>
        <v>0</v>
      </c>
      <c r="W156" s="3" t="e">
        <f t="shared" si="43"/>
        <v>#VALUE!</v>
      </c>
      <c r="X156" s="3" t="e">
        <f t="shared" si="44"/>
        <v>#VALUE!</v>
      </c>
      <c r="Y156" s="17">
        <f>VLOOKUP(A156,Curves!$B$20:'Curves'!$D$32,3)</f>
        <v>0.06</v>
      </c>
      <c r="Z156" s="27">
        <f t="shared" si="45"/>
        <v>0</v>
      </c>
      <c r="AA156" s="3">
        <f t="shared" si="46"/>
        <v>0</v>
      </c>
      <c r="AB156" s="3" t="str">
        <f t="shared" si="47"/>
        <v>Not Implemented Yet</v>
      </c>
      <c r="AC156" s="3" t="e">
        <f t="shared" si="48"/>
        <v>#VALUE!</v>
      </c>
      <c r="AD156" s="3" t="e">
        <f t="shared" ca="1" si="49"/>
        <v>#VALUE!</v>
      </c>
      <c r="AE156" s="17" t="e">
        <f ca="1">AD156/Inputs!$B$13</f>
        <v>#VALUE!</v>
      </c>
      <c r="AF156" s="27">
        <f t="shared" si="50"/>
        <v>0</v>
      </c>
      <c r="AH156" s="17">
        <f>AH155/(1+(Inputs!$B$19)*C155)</f>
        <v>1</v>
      </c>
      <c r="AI156" s="17" t="e">
        <f t="shared" ca="1" si="51"/>
        <v>#VALUE!</v>
      </c>
    </row>
    <row r="157" spans="1:35" ht="13">
      <c r="A157" s="3">
        <f t="shared" si="52"/>
        <v>153</v>
      </c>
      <c r="B157" s="28">
        <f t="shared" si="53"/>
        <v>4624</v>
      </c>
      <c r="C157" s="3">
        <f t="shared" si="54"/>
        <v>8.3333333333333329E-2</v>
      </c>
      <c r="F157" s="3" t="e">
        <f t="shared" si="39"/>
        <v>#VALUE!</v>
      </c>
      <c r="G157" s="3" t="str">
        <f>IF(Inputs!$B$15="Fixed",G156, "Not Implemented Yet")</f>
        <v>Not Implemented Yet</v>
      </c>
      <c r="H157" s="3" t="str">
        <f>IF(Inputs!$B$15="Fixed", IF(K156&gt;H156, -PMT(G157*C157, 360/Inputs!$D$6, Inputs!$B$13), 0), "NOT AVALABLE RN")</f>
        <v>NOT AVALABLE RN</v>
      </c>
      <c r="I157" s="3" t="e">
        <f t="shared" si="40"/>
        <v>#VALUE!</v>
      </c>
      <c r="J157" s="3" t="e">
        <f t="shared" si="41"/>
        <v>#VALUE!</v>
      </c>
      <c r="K157" s="3" t="e">
        <f t="shared" si="55"/>
        <v>#VALUE!</v>
      </c>
      <c r="N157" s="27">
        <f t="shared" si="56"/>
        <v>0</v>
      </c>
      <c r="O157" s="17">
        <f>VLOOKUP(A157,Curves!$B$3:'Curves'!$D$15,3)/(VLOOKUP(A157,Curves!$B$3:'Curves'!$D$15,2)-(VLOOKUP(A157,Curves!$B$3:'Curves'!$D$15,1)-1))</f>
        <v>0</v>
      </c>
      <c r="P157" s="27">
        <f>MIN(N157,(O157*Inputs!$B$35)*$N$5)</f>
        <v>0</v>
      </c>
      <c r="Q157" s="3">
        <f ca="1">IF(ISERROR(Inputs!$B$32*OFFSET(P157,-Inputs!$B$32,0)),0,Inputs!$B$32*OFFSET(P157,-Inputs!$B$32,0))</f>
        <v>0</v>
      </c>
      <c r="R157" s="3">
        <f ca="1">IF(ISERROR((1-Inputs!$B$32)*OFFSET(P157,-Inputs!$B$33,0)),0,(1-Inputs!$B$32)*OFFSET(P157,-Inputs!$B$33,0))</f>
        <v>0</v>
      </c>
      <c r="S157" s="27">
        <f t="shared" si="42"/>
        <v>0</v>
      </c>
      <c r="T157" s="17" t="e">
        <f>S157/Inputs!$B$13</f>
        <v>#DIV/0!</v>
      </c>
      <c r="U157" s="17" t="e">
        <f t="shared" si="38"/>
        <v>#VALUE!</v>
      </c>
      <c r="V157" s="3">
        <f>IF(A157&lt;Inputs!$B$23-Inputs!$B$24,0,IF(A157&lt;Inputs!$B$22-Inputs!$B$24,S157*AB157/12,IF(ISERROR(-PMT(AB157/12,Inputs!$B$20+1-A157-Inputs!$B$24,S157)),0,-PMT(AB157/12,Inputs!$B$20+1-A157-Inputs!$B$24,S157)+IF(A157=Inputs!$B$21-Inputs!$B$24,AB157+PMT(AB157/12,Inputs!$B$20+1-A157-Inputs!$B$24,S157)+(S157*AB157/12),0))))</f>
        <v>0</v>
      </c>
      <c r="W157" s="3" t="e">
        <f t="shared" si="43"/>
        <v>#VALUE!</v>
      </c>
      <c r="X157" s="3" t="e">
        <f t="shared" si="44"/>
        <v>#VALUE!</v>
      </c>
      <c r="Y157" s="17">
        <f>VLOOKUP(A157,Curves!$B$20:'Curves'!$D$32,3)</f>
        <v>0.06</v>
      </c>
      <c r="Z157" s="27">
        <f t="shared" si="45"/>
        <v>0</v>
      </c>
      <c r="AA157" s="3">
        <f t="shared" si="46"/>
        <v>0</v>
      </c>
      <c r="AB157" s="3" t="str">
        <f t="shared" si="47"/>
        <v>Not Implemented Yet</v>
      </c>
      <c r="AC157" s="3" t="e">
        <f t="shared" si="48"/>
        <v>#VALUE!</v>
      </c>
      <c r="AD157" s="3" t="e">
        <f t="shared" ca="1" si="49"/>
        <v>#VALUE!</v>
      </c>
      <c r="AE157" s="17" t="e">
        <f ca="1">AD157/Inputs!$B$13</f>
        <v>#VALUE!</v>
      </c>
      <c r="AF157" s="27">
        <f t="shared" si="50"/>
        <v>0</v>
      </c>
      <c r="AH157" s="17">
        <f>AH156/(1+(Inputs!$B$19)*C156)</f>
        <v>1</v>
      </c>
      <c r="AI157" s="17" t="e">
        <f t="shared" ca="1" si="51"/>
        <v>#VALUE!</v>
      </c>
    </row>
    <row r="158" spans="1:35" ht="13">
      <c r="A158" s="3">
        <f t="shared" si="52"/>
        <v>154</v>
      </c>
      <c r="B158" s="28">
        <f t="shared" si="53"/>
        <v>4655</v>
      </c>
      <c r="C158" s="3">
        <f t="shared" si="54"/>
        <v>8.3333333333333329E-2</v>
      </c>
      <c r="F158" s="3" t="e">
        <f t="shared" si="39"/>
        <v>#VALUE!</v>
      </c>
      <c r="G158" s="3" t="str">
        <f>IF(Inputs!$B$15="Fixed",G157, "Not Implemented Yet")</f>
        <v>Not Implemented Yet</v>
      </c>
      <c r="H158" s="3" t="str">
        <f>IF(Inputs!$B$15="Fixed", IF(K157&gt;H157, -PMT(G158*C158, 360/Inputs!$D$6, Inputs!$B$13), 0), "NOT AVALABLE RN")</f>
        <v>NOT AVALABLE RN</v>
      </c>
      <c r="I158" s="3" t="e">
        <f t="shared" si="40"/>
        <v>#VALUE!</v>
      </c>
      <c r="J158" s="3" t="e">
        <f t="shared" si="41"/>
        <v>#VALUE!</v>
      </c>
      <c r="K158" s="3" t="e">
        <f t="shared" si="55"/>
        <v>#VALUE!</v>
      </c>
      <c r="N158" s="27">
        <f t="shared" si="56"/>
        <v>0</v>
      </c>
      <c r="O158" s="17">
        <f>VLOOKUP(A158,Curves!$B$3:'Curves'!$D$15,3)/(VLOOKUP(A158,Curves!$B$3:'Curves'!$D$15,2)-(VLOOKUP(A158,Curves!$B$3:'Curves'!$D$15,1)-1))</f>
        <v>0</v>
      </c>
      <c r="P158" s="27">
        <f>MIN(N158,(O158*Inputs!$B$35)*$N$5)</f>
        <v>0</v>
      </c>
      <c r="Q158" s="3">
        <f ca="1">IF(ISERROR(Inputs!$B$32*OFFSET(P158,-Inputs!$B$32,0)),0,Inputs!$B$32*OFFSET(P158,-Inputs!$B$32,0))</f>
        <v>0</v>
      </c>
      <c r="R158" s="3">
        <f ca="1">IF(ISERROR((1-Inputs!$B$32)*OFFSET(P158,-Inputs!$B$33,0)),0,(1-Inputs!$B$32)*OFFSET(P158,-Inputs!$B$33,0))</f>
        <v>0</v>
      </c>
      <c r="S158" s="27">
        <f t="shared" si="42"/>
        <v>0</v>
      </c>
      <c r="T158" s="17" t="e">
        <f>S158/Inputs!$B$13</f>
        <v>#DIV/0!</v>
      </c>
      <c r="U158" s="17" t="e">
        <f t="shared" si="38"/>
        <v>#VALUE!</v>
      </c>
      <c r="V158" s="3">
        <f>IF(A158&lt;Inputs!$B$23-Inputs!$B$24,0,IF(A158&lt;Inputs!$B$22-Inputs!$B$24,S158*AB158/12,IF(ISERROR(-PMT(AB158/12,Inputs!$B$20+1-A158-Inputs!$B$24,S158)),0,-PMT(AB158/12,Inputs!$B$20+1-A158-Inputs!$B$24,S158)+IF(A158=Inputs!$B$21-Inputs!$B$24,AB158+PMT(AB158/12,Inputs!$B$20+1-A158-Inputs!$B$24,S158)+(S158*AB158/12),0))))</f>
        <v>0</v>
      </c>
      <c r="W158" s="3" t="e">
        <f t="shared" si="43"/>
        <v>#VALUE!</v>
      </c>
      <c r="X158" s="3" t="e">
        <f t="shared" si="44"/>
        <v>#VALUE!</v>
      </c>
      <c r="Y158" s="17">
        <f>VLOOKUP(A158,Curves!$B$20:'Curves'!$D$32,3)</f>
        <v>0.06</v>
      </c>
      <c r="Z158" s="27">
        <f t="shared" si="45"/>
        <v>0</v>
      </c>
      <c r="AA158" s="3">
        <f t="shared" si="46"/>
        <v>0</v>
      </c>
      <c r="AB158" s="3" t="str">
        <f t="shared" si="47"/>
        <v>Not Implemented Yet</v>
      </c>
      <c r="AC158" s="3" t="e">
        <f t="shared" si="48"/>
        <v>#VALUE!</v>
      </c>
      <c r="AD158" s="3" t="e">
        <f t="shared" ca="1" si="49"/>
        <v>#VALUE!</v>
      </c>
      <c r="AE158" s="17" t="e">
        <f ca="1">AD158/Inputs!$B$13</f>
        <v>#VALUE!</v>
      </c>
      <c r="AF158" s="27">
        <f t="shared" si="50"/>
        <v>0</v>
      </c>
      <c r="AH158" s="17">
        <f>AH157/(1+(Inputs!$B$19)*C157)</f>
        <v>1</v>
      </c>
      <c r="AI158" s="17" t="e">
        <f t="shared" ca="1" si="51"/>
        <v>#VALUE!</v>
      </c>
    </row>
    <row r="159" spans="1:35" ht="13">
      <c r="A159" s="3">
        <f t="shared" si="52"/>
        <v>155</v>
      </c>
      <c r="B159" s="28">
        <f t="shared" si="53"/>
        <v>4685</v>
      </c>
      <c r="C159" s="3">
        <f t="shared" si="54"/>
        <v>8.3333333333333329E-2</v>
      </c>
      <c r="F159" s="3" t="e">
        <f t="shared" si="39"/>
        <v>#VALUE!</v>
      </c>
      <c r="G159" s="3" t="str">
        <f>IF(Inputs!$B$15="Fixed",G158, "Not Implemented Yet")</f>
        <v>Not Implemented Yet</v>
      </c>
      <c r="H159" s="3" t="str">
        <f>IF(Inputs!$B$15="Fixed", IF(K158&gt;H158, -PMT(G159*C159, 360/Inputs!$D$6, Inputs!$B$13), 0), "NOT AVALABLE RN")</f>
        <v>NOT AVALABLE RN</v>
      </c>
      <c r="I159" s="3" t="e">
        <f t="shared" si="40"/>
        <v>#VALUE!</v>
      </c>
      <c r="J159" s="3" t="e">
        <f t="shared" si="41"/>
        <v>#VALUE!</v>
      </c>
      <c r="K159" s="3" t="e">
        <f t="shared" si="55"/>
        <v>#VALUE!</v>
      </c>
      <c r="N159" s="27">
        <f t="shared" si="56"/>
        <v>0</v>
      </c>
      <c r="O159" s="17">
        <f>VLOOKUP(A159,Curves!$B$3:'Curves'!$D$15,3)/(VLOOKUP(A159,Curves!$B$3:'Curves'!$D$15,2)-(VLOOKUP(A159,Curves!$B$3:'Curves'!$D$15,1)-1))</f>
        <v>0</v>
      </c>
      <c r="P159" s="27">
        <f>MIN(N159,(O159*Inputs!$B$35)*$N$5)</f>
        <v>0</v>
      </c>
      <c r="Q159" s="3">
        <f ca="1">IF(ISERROR(Inputs!$B$32*OFFSET(P159,-Inputs!$B$32,0)),0,Inputs!$B$32*OFFSET(P159,-Inputs!$B$32,0))</f>
        <v>0</v>
      </c>
      <c r="R159" s="3">
        <f ca="1">IF(ISERROR((1-Inputs!$B$32)*OFFSET(P159,-Inputs!$B$33,0)),0,(1-Inputs!$B$32)*OFFSET(P159,-Inputs!$B$33,0))</f>
        <v>0</v>
      </c>
      <c r="S159" s="27">
        <f t="shared" si="42"/>
        <v>0</v>
      </c>
      <c r="T159" s="17" t="e">
        <f>S159/Inputs!$B$13</f>
        <v>#DIV/0!</v>
      </c>
      <c r="U159" s="17" t="e">
        <f t="shared" si="38"/>
        <v>#VALUE!</v>
      </c>
      <c r="V159" s="3">
        <f>IF(A159&lt;Inputs!$B$23-Inputs!$B$24,0,IF(A159&lt;Inputs!$B$22-Inputs!$B$24,S159*AB159/12,IF(ISERROR(-PMT(AB159/12,Inputs!$B$20+1-A159-Inputs!$B$24,S159)),0,-PMT(AB159/12,Inputs!$B$20+1-A159-Inputs!$B$24,S159)+IF(A159=Inputs!$B$21-Inputs!$B$24,AB159+PMT(AB159/12,Inputs!$B$20+1-A159-Inputs!$B$24,S159)+(S159*AB159/12),0))))</f>
        <v>0</v>
      </c>
      <c r="W159" s="3" t="e">
        <f t="shared" si="43"/>
        <v>#VALUE!</v>
      </c>
      <c r="X159" s="3" t="e">
        <f t="shared" si="44"/>
        <v>#VALUE!</v>
      </c>
      <c r="Y159" s="17">
        <f>VLOOKUP(A159,Curves!$B$20:'Curves'!$D$32,3)</f>
        <v>0.06</v>
      </c>
      <c r="Z159" s="27">
        <f t="shared" si="45"/>
        <v>0</v>
      </c>
      <c r="AA159" s="3">
        <f t="shared" si="46"/>
        <v>0</v>
      </c>
      <c r="AB159" s="3" t="str">
        <f t="shared" si="47"/>
        <v>Not Implemented Yet</v>
      </c>
      <c r="AC159" s="3" t="e">
        <f t="shared" si="48"/>
        <v>#VALUE!</v>
      </c>
      <c r="AD159" s="3" t="e">
        <f t="shared" ca="1" si="49"/>
        <v>#VALUE!</v>
      </c>
      <c r="AE159" s="17" t="e">
        <f ca="1">AD159/Inputs!$B$13</f>
        <v>#VALUE!</v>
      </c>
      <c r="AF159" s="27">
        <f t="shared" si="50"/>
        <v>0</v>
      </c>
      <c r="AH159" s="17">
        <f>AH158/(1+(Inputs!$B$19)*C158)</f>
        <v>1</v>
      </c>
      <c r="AI159" s="17" t="e">
        <f t="shared" ca="1" si="51"/>
        <v>#VALUE!</v>
      </c>
    </row>
    <row r="160" spans="1:35" ht="13">
      <c r="A160" s="3">
        <f t="shared" si="52"/>
        <v>156</v>
      </c>
      <c r="B160" s="28">
        <f t="shared" si="53"/>
        <v>4716</v>
      </c>
      <c r="C160" s="3">
        <f t="shared" si="54"/>
        <v>8.3333333333333329E-2</v>
      </c>
      <c r="F160" s="3" t="e">
        <f t="shared" si="39"/>
        <v>#VALUE!</v>
      </c>
      <c r="G160" s="3" t="str">
        <f>IF(Inputs!$B$15="Fixed",G159, "Not Implemented Yet")</f>
        <v>Not Implemented Yet</v>
      </c>
      <c r="H160" s="3" t="str">
        <f>IF(Inputs!$B$15="Fixed", IF(K159&gt;H159, -PMT(G160*C160, 360/Inputs!$D$6, Inputs!$B$13), 0), "NOT AVALABLE RN")</f>
        <v>NOT AVALABLE RN</v>
      </c>
      <c r="I160" s="3" t="e">
        <f t="shared" si="40"/>
        <v>#VALUE!</v>
      </c>
      <c r="J160" s="3" t="e">
        <f t="shared" si="41"/>
        <v>#VALUE!</v>
      </c>
      <c r="K160" s="3" t="e">
        <f t="shared" si="55"/>
        <v>#VALUE!</v>
      </c>
      <c r="N160" s="27">
        <f t="shared" si="56"/>
        <v>0</v>
      </c>
      <c r="O160" s="17">
        <f>VLOOKUP(A160,Curves!$B$3:'Curves'!$D$15,3)/(VLOOKUP(A160,Curves!$B$3:'Curves'!$D$15,2)-(VLOOKUP(A160,Curves!$B$3:'Curves'!$D$15,1)-1))</f>
        <v>0</v>
      </c>
      <c r="P160" s="27">
        <f>MIN(N160,(O160*Inputs!$B$35)*$N$5)</f>
        <v>0</v>
      </c>
      <c r="Q160" s="3">
        <f ca="1">IF(ISERROR(Inputs!$B$32*OFFSET(P160,-Inputs!$B$32,0)),0,Inputs!$B$32*OFFSET(P160,-Inputs!$B$32,0))</f>
        <v>0</v>
      </c>
      <c r="R160" s="3">
        <f ca="1">IF(ISERROR((1-Inputs!$B$32)*OFFSET(P160,-Inputs!$B$33,0)),0,(1-Inputs!$B$32)*OFFSET(P160,-Inputs!$B$33,0))</f>
        <v>0</v>
      </c>
      <c r="S160" s="27">
        <f t="shared" si="42"/>
        <v>0</v>
      </c>
      <c r="T160" s="17" t="e">
        <f>S160/Inputs!$B$13</f>
        <v>#DIV/0!</v>
      </c>
      <c r="U160" s="17" t="e">
        <f t="shared" si="38"/>
        <v>#VALUE!</v>
      </c>
      <c r="V160" s="3">
        <f>IF(A160&lt;Inputs!$B$23-Inputs!$B$24,0,IF(A160&lt;Inputs!$B$22-Inputs!$B$24,S160*AB160/12,IF(ISERROR(-PMT(AB160/12,Inputs!$B$20+1-A160-Inputs!$B$24,S160)),0,-PMT(AB160/12,Inputs!$B$20+1-A160-Inputs!$B$24,S160)+IF(A160=Inputs!$B$21-Inputs!$B$24,AB160+PMT(AB160/12,Inputs!$B$20+1-A160-Inputs!$B$24,S160)+(S160*AB160/12),0))))</f>
        <v>0</v>
      </c>
      <c r="W160" s="3" t="e">
        <f t="shared" si="43"/>
        <v>#VALUE!</v>
      </c>
      <c r="X160" s="3" t="e">
        <f t="shared" si="44"/>
        <v>#VALUE!</v>
      </c>
      <c r="Y160" s="17">
        <f>VLOOKUP(A160,Curves!$B$20:'Curves'!$D$32,3)</f>
        <v>0.06</v>
      </c>
      <c r="Z160" s="27">
        <f t="shared" si="45"/>
        <v>0</v>
      </c>
      <c r="AA160" s="3">
        <f t="shared" si="46"/>
        <v>0</v>
      </c>
      <c r="AB160" s="3" t="str">
        <f t="shared" si="47"/>
        <v>Not Implemented Yet</v>
      </c>
      <c r="AC160" s="3" t="e">
        <f t="shared" si="48"/>
        <v>#VALUE!</v>
      </c>
      <c r="AD160" s="3" t="e">
        <f t="shared" ca="1" si="49"/>
        <v>#VALUE!</v>
      </c>
      <c r="AE160" s="17" t="e">
        <f ca="1">AD160/Inputs!$B$13</f>
        <v>#VALUE!</v>
      </c>
      <c r="AF160" s="27">
        <f t="shared" si="50"/>
        <v>0</v>
      </c>
      <c r="AH160" s="17">
        <f>AH159/(1+(Inputs!$B$19)*C159)</f>
        <v>1</v>
      </c>
      <c r="AI160" s="17" t="e">
        <f t="shared" ca="1" si="51"/>
        <v>#VALUE!</v>
      </c>
    </row>
    <row r="161" spans="1:35" ht="13">
      <c r="A161" s="3">
        <f t="shared" si="52"/>
        <v>157</v>
      </c>
      <c r="B161" s="28">
        <f t="shared" si="53"/>
        <v>4746</v>
      </c>
      <c r="C161" s="3">
        <f t="shared" si="54"/>
        <v>8.3333333333333329E-2</v>
      </c>
      <c r="F161" s="3" t="e">
        <f t="shared" si="39"/>
        <v>#VALUE!</v>
      </c>
      <c r="G161" s="3" t="str">
        <f>IF(Inputs!$B$15="Fixed",G160, "Not Implemented Yet")</f>
        <v>Not Implemented Yet</v>
      </c>
      <c r="H161" s="3" t="str">
        <f>IF(Inputs!$B$15="Fixed", IF(K160&gt;H160, -PMT(G161*C161, 360/Inputs!$D$6, Inputs!$B$13), 0), "NOT AVALABLE RN")</f>
        <v>NOT AVALABLE RN</v>
      </c>
      <c r="I161" s="3" t="e">
        <f t="shared" si="40"/>
        <v>#VALUE!</v>
      </c>
      <c r="J161" s="3" t="e">
        <f t="shared" si="41"/>
        <v>#VALUE!</v>
      </c>
      <c r="K161" s="3" t="e">
        <f t="shared" si="55"/>
        <v>#VALUE!</v>
      </c>
      <c r="N161" s="27">
        <f t="shared" si="56"/>
        <v>0</v>
      </c>
      <c r="O161" s="17">
        <f>VLOOKUP(A161,Curves!$B$3:'Curves'!$D$15,3)/(VLOOKUP(A161,Curves!$B$3:'Curves'!$D$15,2)-(VLOOKUP(A161,Curves!$B$3:'Curves'!$D$15,1)-1))</f>
        <v>0</v>
      </c>
      <c r="P161" s="27">
        <f>MIN(N161,(O161*Inputs!$B$35)*$N$5)</f>
        <v>0</v>
      </c>
      <c r="Q161" s="3">
        <f ca="1">IF(ISERROR(Inputs!$B$32*OFFSET(P161,-Inputs!$B$32,0)),0,Inputs!$B$32*OFFSET(P161,-Inputs!$B$32,0))</f>
        <v>0</v>
      </c>
      <c r="R161" s="3">
        <f ca="1">IF(ISERROR((1-Inputs!$B$32)*OFFSET(P161,-Inputs!$B$33,0)),0,(1-Inputs!$B$32)*OFFSET(P161,-Inputs!$B$33,0))</f>
        <v>0</v>
      </c>
      <c r="S161" s="27">
        <f t="shared" si="42"/>
        <v>0</v>
      </c>
      <c r="T161" s="17" t="e">
        <f>S161/Inputs!$B$13</f>
        <v>#DIV/0!</v>
      </c>
      <c r="U161" s="17" t="e">
        <f t="shared" si="38"/>
        <v>#VALUE!</v>
      </c>
      <c r="V161" s="3">
        <f>IF(A161&lt;Inputs!$B$23-Inputs!$B$24,0,IF(A161&lt;Inputs!$B$22-Inputs!$B$24,S161*AB161/12,IF(ISERROR(-PMT(AB161/12,Inputs!$B$20+1-A161-Inputs!$B$24,S161)),0,-PMT(AB161/12,Inputs!$B$20+1-A161-Inputs!$B$24,S161)+IF(A161=Inputs!$B$21-Inputs!$B$24,AB161+PMT(AB161/12,Inputs!$B$20+1-A161-Inputs!$B$24,S161)+(S161*AB161/12),0))))</f>
        <v>0</v>
      </c>
      <c r="W161" s="3" t="e">
        <f t="shared" si="43"/>
        <v>#VALUE!</v>
      </c>
      <c r="X161" s="3" t="e">
        <f t="shared" si="44"/>
        <v>#VALUE!</v>
      </c>
      <c r="Y161" s="17">
        <f>VLOOKUP(A161,Curves!$B$20:'Curves'!$D$32,3)</f>
        <v>0.06</v>
      </c>
      <c r="Z161" s="27">
        <f t="shared" si="45"/>
        <v>0</v>
      </c>
      <c r="AA161" s="3">
        <f t="shared" si="46"/>
        <v>0</v>
      </c>
      <c r="AB161" s="3" t="str">
        <f t="shared" si="47"/>
        <v>Not Implemented Yet</v>
      </c>
      <c r="AC161" s="3" t="e">
        <f t="shared" si="48"/>
        <v>#VALUE!</v>
      </c>
      <c r="AD161" s="3" t="e">
        <f t="shared" ca="1" si="49"/>
        <v>#VALUE!</v>
      </c>
      <c r="AE161" s="17" t="e">
        <f ca="1">AD161/Inputs!$B$13</f>
        <v>#VALUE!</v>
      </c>
      <c r="AF161" s="27">
        <f t="shared" si="50"/>
        <v>0</v>
      </c>
      <c r="AH161" s="17">
        <f>AH160/(1+(Inputs!$B$19)*C160)</f>
        <v>1</v>
      </c>
      <c r="AI161" s="17" t="e">
        <f t="shared" ca="1" si="51"/>
        <v>#VALUE!</v>
      </c>
    </row>
    <row r="162" spans="1:35" ht="13">
      <c r="A162" s="3">
        <f t="shared" si="52"/>
        <v>158</v>
      </c>
      <c r="B162" s="28">
        <f t="shared" si="53"/>
        <v>4777</v>
      </c>
      <c r="C162" s="3">
        <f t="shared" si="54"/>
        <v>8.3333333333333329E-2</v>
      </c>
      <c r="F162" s="3" t="e">
        <f t="shared" si="39"/>
        <v>#VALUE!</v>
      </c>
      <c r="G162" s="3" t="str">
        <f>IF(Inputs!$B$15="Fixed",G161, "Not Implemented Yet")</f>
        <v>Not Implemented Yet</v>
      </c>
      <c r="H162" s="3" t="str">
        <f>IF(Inputs!$B$15="Fixed", IF(K161&gt;H161, -PMT(G162*C162, 360/Inputs!$D$6, Inputs!$B$13), 0), "NOT AVALABLE RN")</f>
        <v>NOT AVALABLE RN</v>
      </c>
      <c r="I162" s="3" t="e">
        <f t="shared" si="40"/>
        <v>#VALUE!</v>
      </c>
      <c r="J162" s="3" t="e">
        <f t="shared" si="41"/>
        <v>#VALUE!</v>
      </c>
      <c r="K162" s="3" t="e">
        <f t="shared" si="55"/>
        <v>#VALUE!</v>
      </c>
      <c r="N162" s="27">
        <f t="shared" si="56"/>
        <v>0</v>
      </c>
      <c r="O162" s="17">
        <f>VLOOKUP(A162,Curves!$B$3:'Curves'!$D$15,3)/(VLOOKUP(A162,Curves!$B$3:'Curves'!$D$15,2)-(VLOOKUP(A162,Curves!$B$3:'Curves'!$D$15,1)-1))</f>
        <v>0</v>
      </c>
      <c r="P162" s="27">
        <f>MIN(N162,(O162*Inputs!$B$35)*$N$5)</f>
        <v>0</v>
      </c>
      <c r="Q162" s="3">
        <f ca="1">IF(ISERROR(Inputs!$B$32*OFFSET(P162,-Inputs!$B$32,0)),0,Inputs!$B$32*OFFSET(P162,-Inputs!$B$32,0))</f>
        <v>0</v>
      </c>
      <c r="R162" s="3">
        <f ca="1">IF(ISERROR((1-Inputs!$B$32)*OFFSET(P162,-Inputs!$B$33,0)),0,(1-Inputs!$B$32)*OFFSET(P162,-Inputs!$B$33,0))</f>
        <v>0</v>
      </c>
      <c r="S162" s="27">
        <f t="shared" si="42"/>
        <v>0</v>
      </c>
      <c r="T162" s="17" t="e">
        <f>S162/Inputs!$B$13</f>
        <v>#DIV/0!</v>
      </c>
      <c r="U162" s="17" t="e">
        <f t="shared" si="38"/>
        <v>#VALUE!</v>
      </c>
      <c r="V162" s="3">
        <f>IF(A162&lt;Inputs!$B$23-Inputs!$B$24,0,IF(A162&lt;Inputs!$B$22-Inputs!$B$24,S162*AB162/12,IF(ISERROR(-PMT(AB162/12,Inputs!$B$20+1-A162-Inputs!$B$24,S162)),0,-PMT(AB162/12,Inputs!$B$20+1-A162-Inputs!$B$24,S162)+IF(A162=Inputs!$B$21-Inputs!$B$24,AB162+PMT(AB162/12,Inputs!$B$20+1-A162-Inputs!$B$24,S162)+(S162*AB162/12),0))))</f>
        <v>0</v>
      </c>
      <c r="W162" s="3" t="e">
        <f t="shared" si="43"/>
        <v>#VALUE!</v>
      </c>
      <c r="X162" s="3" t="e">
        <f t="shared" si="44"/>
        <v>#VALUE!</v>
      </c>
      <c r="Y162" s="17">
        <f>VLOOKUP(A162,Curves!$B$20:'Curves'!$D$32,3)</f>
        <v>0.06</v>
      </c>
      <c r="Z162" s="27">
        <f t="shared" si="45"/>
        <v>0</v>
      </c>
      <c r="AA162" s="3">
        <f t="shared" si="46"/>
        <v>0</v>
      </c>
      <c r="AB162" s="3" t="str">
        <f t="shared" si="47"/>
        <v>Not Implemented Yet</v>
      </c>
      <c r="AC162" s="3" t="e">
        <f t="shared" si="48"/>
        <v>#VALUE!</v>
      </c>
      <c r="AD162" s="3" t="e">
        <f t="shared" ca="1" si="49"/>
        <v>#VALUE!</v>
      </c>
      <c r="AE162" s="17" t="e">
        <f ca="1">AD162/Inputs!$B$13</f>
        <v>#VALUE!</v>
      </c>
      <c r="AF162" s="27">
        <f t="shared" si="50"/>
        <v>0</v>
      </c>
      <c r="AH162" s="17">
        <f>AH161/(1+(Inputs!$B$19)*C161)</f>
        <v>1</v>
      </c>
      <c r="AI162" s="17" t="e">
        <f t="shared" ca="1" si="51"/>
        <v>#VALUE!</v>
      </c>
    </row>
    <row r="163" spans="1:35" ht="13">
      <c r="A163" s="3">
        <f t="shared" si="52"/>
        <v>159</v>
      </c>
      <c r="B163" s="28">
        <f t="shared" si="53"/>
        <v>4808</v>
      </c>
      <c r="C163" s="3">
        <f t="shared" si="54"/>
        <v>8.3333333333333329E-2</v>
      </c>
      <c r="F163" s="3" t="e">
        <f t="shared" si="39"/>
        <v>#VALUE!</v>
      </c>
      <c r="G163" s="3" t="str">
        <f>IF(Inputs!$B$15="Fixed",G162, "Not Implemented Yet")</f>
        <v>Not Implemented Yet</v>
      </c>
      <c r="H163" s="3" t="str">
        <f>IF(Inputs!$B$15="Fixed", IF(K162&gt;H162, -PMT(G163*C163, 360/Inputs!$D$6, Inputs!$B$13), 0), "NOT AVALABLE RN")</f>
        <v>NOT AVALABLE RN</v>
      </c>
      <c r="I163" s="3" t="e">
        <f t="shared" si="40"/>
        <v>#VALUE!</v>
      </c>
      <c r="J163" s="3" t="e">
        <f t="shared" si="41"/>
        <v>#VALUE!</v>
      </c>
      <c r="K163" s="3" t="e">
        <f t="shared" si="55"/>
        <v>#VALUE!</v>
      </c>
      <c r="N163" s="27">
        <f t="shared" si="56"/>
        <v>0</v>
      </c>
      <c r="O163" s="17">
        <f>VLOOKUP(A163,Curves!$B$3:'Curves'!$D$15,3)/(VLOOKUP(A163,Curves!$B$3:'Curves'!$D$15,2)-(VLOOKUP(A163,Curves!$B$3:'Curves'!$D$15,1)-1))</f>
        <v>0</v>
      </c>
      <c r="P163" s="27">
        <f>MIN(N163,(O163*Inputs!$B$35)*$N$5)</f>
        <v>0</v>
      </c>
      <c r="Q163" s="3">
        <f ca="1">IF(ISERROR(Inputs!$B$32*OFFSET(P163,-Inputs!$B$32,0)),0,Inputs!$B$32*OFFSET(P163,-Inputs!$B$32,0))</f>
        <v>0</v>
      </c>
      <c r="R163" s="3">
        <f ca="1">IF(ISERROR((1-Inputs!$B$32)*OFFSET(P163,-Inputs!$B$33,0)),0,(1-Inputs!$B$32)*OFFSET(P163,-Inputs!$B$33,0))</f>
        <v>0</v>
      </c>
      <c r="S163" s="27">
        <f t="shared" si="42"/>
        <v>0</v>
      </c>
      <c r="T163" s="17" t="e">
        <f>S163/Inputs!$B$13</f>
        <v>#DIV/0!</v>
      </c>
      <c r="U163" s="17" t="e">
        <f t="shared" si="38"/>
        <v>#VALUE!</v>
      </c>
      <c r="V163" s="3">
        <f>IF(A163&lt;Inputs!$B$23-Inputs!$B$24,0,IF(A163&lt;Inputs!$B$22-Inputs!$B$24,S163*AB163/12,IF(ISERROR(-PMT(AB163/12,Inputs!$B$20+1-A163-Inputs!$B$24,S163)),0,-PMT(AB163/12,Inputs!$B$20+1-A163-Inputs!$B$24,S163)+IF(A163=Inputs!$B$21-Inputs!$B$24,AB163+PMT(AB163/12,Inputs!$B$20+1-A163-Inputs!$B$24,S163)+(S163*AB163/12),0))))</f>
        <v>0</v>
      </c>
      <c r="W163" s="3" t="e">
        <f t="shared" si="43"/>
        <v>#VALUE!</v>
      </c>
      <c r="X163" s="3" t="e">
        <f t="shared" si="44"/>
        <v>#VALUE!</v>
      </c>
      <c r="Y163" s="17">
        <f>VLOOKUP(A163,Curves!$B$20:'Curves'!$D$32,3)</f>
        <v>0.06</v>
      </c>
      <c r="Z163" s="27">
        <f t="shared" si="45"/>
        <v>0</v>
      </c>
      <c r="AA163" s="3">
        <f t="shared" si="46"/>
        <v>0</v>
      </c>
      <c r="AB163" s="3" t="str">
        <f t="shared" si="47"/>
        <v>Not Implemented Yet</v>
      </c>
      <c r="AC163" s="3" t="e">
        <f t="shared" si="48"/>
        <v>#VALUE!</v>
      </c>
      <c r="AD163" s="3" t="e">
        <f t="shared" ca="1" si="49"/>
        <v>#VALUE!</v>
      </c>
      <c r="AE163" s="17" t="e">
        <f ca="1">AD163/Inputs!$B$13</f>
        <v>#VALUE!</v>
      </c>
      <c r="AF163" s="27">
        <f t="shared" si="50"/>
        <v>0</v>
      </c>
      <c r="AH163" s="17">
        <f>AH162/(1+(Inputs!$B$19)*C162)</f>
        <v>1</v>
      </c>
      <c r="AI163" s="17" t="e">
        <f t="shared" ca="1" si="51"/>
        <v>#VALUE!</v>
      </c>
    </row>
    <row r="164" spans="1:35" ht="13">
      <c r="A164" s="3">
        <f t="shared" si="52"/>
        <v>160</v>
      </c>
      <c r="B164" s="28">
        <f t="shared" si="53"/>
        <v>4836</v>
      </c>
      <c r="C164" s="3">
        <f t="shared" si="54"/>
        <v>8.3333333333333329E-2</v>
      </c>
      <c r="F164" s="3" t="e">
        <f t="shared" si="39"/>
        <v>#VALUE!</v>
      </c>
      <c r="G164" s="3" t="str">
        <f>IF(Inputs!$B$15="Fixed",G163, "Not Implemented Yet")</f>
        <v>Not Implemented Yet</v>
      </c>
      <c r="H164" s="3" t="str">
        <f>IF(Inputs!$B$15="Fixed", IF(K163&gt;H163, -PMT(G164*C164, 360/Inputs!$D$6, Inputs!$B$13), 0), "NOT AVALABLE RN")</f>
        <v>NOT AVALABLE RN</v>
      </c>
      <c r="I164" s="3" t="e">
        <f t="shared" si="40"/>
        <v>#VALUE!</v>
      </c>
      <c r="J164" s="3" t="e">
        <f t="shared" si="41"/>
        <v>#VALUE!</v>
      </c>
      <c r="K164" s="3" t="e">
        <f t="shared" si="55"/>
        <v>#VALUE!</v>
      </c>
      <c r="N164" s="27">
        <f t="shared" si="56"/>
        <v>0</v>
      </c>
      <c r="O164" s="17">
        <f>VLOOKUP(A164,Curves!$B$3:'Curves'!$D$15,3)/(VLOOKUP(A164,Curves!$B$3:'Curves'!$D$15,2)-(VLOOKUP(A164,Curves!$B$3:'Curves'!$D$15,1)-1))</f>
        <v>0</v>
      </c>
      <c r="P164" s="27">
        <f>MIN(N164,(O164*Inputs!$B$35)*$N$5)</f>
        <v>0</v>
      </c>
      <c r="Q164" s="3">
        <f ca="1">IF(ISERROR(Inputs!$B$32*OFFSET(P164,-Inputs!$B$32,0)),0,Inputs!$B$32*OFFSET(P164,-Inputs!$B$32,0))</f>
        <v>0</v>
      </c>
      <c r="R164" s="3">
        <f ca="1">IF(ISERROR((1-Inputs!$B$32)*OFFSET(P164,-Inputs!$B$33,0)),0,(1-Inputs!$B$32)*OFFSET(P164,-Inputs!$B$33,0))</f>
        <v>0</v>
      </c>
      <c r="S164" s="27">
        <f t="shared" si="42"/>
        <v>0</v>
      </c>
      <c r="T164" s="17" t="e">
        <f>S164/Inputs!$B$13</f>
        <v>#DIV/0!</v>
      </c>
      <c r="U164" s="17" t="e">
        <f t="shared" si="38"/>
        <v>#VALUE!</v>
      </c>
      <c r="V164" s="3">
        <f>IF(A164&lt;Inputs!$B$23-Inputs!$B$24,0,IF(A164&lt;Inputs!$B$22-Inputs!$B$24,S164*AB164/12,IF(ISERROR(-PMT(AB164/12,Inputs!$B$20+1-A164-Inputs!$B$24,S164)),0,-PMT(AB164/12,Inputs!$B$20+1-A164-Inputs!$B$24,S164)+IF(A164=Inputs!$B$21-Inputs!$B$24,AB164+PMT(AB164/12,Inputs!$B$20+1-A164-Inputs!$B$24,S164)+(S164*AB164/12),0))))</f>
        <v>0</v>
      </c>
      <c r="W164" s="3" t="e">
        <f t="shared" si="43"/>
        <v>#VALUE!</v>
      </c>
      <c r="X164" s="3" t="e">
        <f t="shared" si="44"/>
        <v>#VALUE!</v>
      </c>
      <c r="Y164" s="17">
        <f>VLOOKUP(A164,Curves!$B$20:'Curves'!$D$32,3)</f>
        <v>0.06</v>
      </c>
      <c r="Z164" s="27">
        <f t="shared" si="45"/>
        <v>0</v>
      </c>
      <c r="AA164" s="3">
        <f t="shared" si="46"/>
        <v>0</v>
      </c>
      <c r="AB164" s="3" t="str">
        <f t="shared" si="47"/>
        <v>Not Implemented Yet</v>
      </c>
      <c r="AC164" s="3" t="e">
        <f t="shared" si="48"/>
        <v>#VALUE!</v>
      </c>
      <c r="AD164" s="3" t="e">
        <f t="shared" ca="1" si="49"/>
        <v>#VALUE!</v>
      </c>
      <c r="AE164" s="17" t="e">
        <f ca="1">AD164/Inputs!$B$13</f>
        <v>#VALUE!</v>
      </c>
      <c r="AF164" s="27">
        <f t="shared" si="50"/>
        <v>0</v>
      </c>
      <c r="AH164" s="17">
        <f>AH163/(1+(Inputs!$B$19)*C163)</f>
        <v>1</v>
      </c>
      <c r="AI164" s="17" t="e">
        <f t="shared" ca="1" si="51"/>
        <v>#VALUE!</v>
      </c>
    </row>
    <row r="165" spans="1:35" ht="13">
      <c r="A165" s="3">
        <f t="shared" si="52"/>
        <v>161</v>
      </c>
      <c r="B165" s="28">
        <f t="shared" si="53"/>
        <v>4867</v>
      </c>
      <c r="C165" s="3">
        <f t="shared" si="54"/>
        <v>8.3333333333333329E-2</v>
      </c>
      <c r="F165" s="3" t="e">
        <f t="shared" si="39"/>
        <v>#VALUE!</v>
      </c>
      <c r="G165" s="3" t="str">
        <f>IF(Inputs!$B$15="Fixed",G164, "Not Implemented Yet")</f>
        <v>Not Implemented Yet</v>
      </c>
      <c r="H165" s="3" t="str">
        <f>IF(Inputs!$B$15="Fixed", IF(K164&gt;H164, -PMT(G165*C165, 360/Inputs!$D$6, Inputs!$B$13), 0), "NOT AVALABLE RN")</f>
        <v>NOT AVALABLE RN</v>
      </c>
      <c r="I165" s="3" t="e">
        <f t="shared" si="40"/>
        <v>#VALUE!</v>
      </c>
      <c r="J165" s="3" t="e">
        <f t="shared" si="41"/>
        <v>#VALUE!</v>
      </c>
      <c r="K165" s="3" t="e">
        <f t="shared" si="55"/>
        <v>#VALUE!</v>
      </c>
      <c r="N165" s="27">
        <f t="shared" si="56"/>
        <v>0</v>
      </c>
      <c r="O165" s="17">
        <f>VLOOKUP(A165,Curves!$B$3:'Curves'!$D$15,3)/(VLOOKUP(A165,Curves!$B$3:'Curves'!$D$15,2)-(VLOOKUP(A165,Curves!$B$3:'Curves'!$D$15,1)-1))</f>
        <v>0</v>
      </c>
      <c r="P165" s="27">
        <f>MIN(N165,(O165*Inputs!$B$35)*$N$5)</f>
        <v>0</v>
      </c>
      <c r="Q165" s="3">
        <f ca="1">IF(ISERROR(Inputs!$B$32*OFFSET(P165,-Inputs!$B$32,0)),0,Inputs!$B$32*OFFSET(P165,-Inputs!$B$32,0))</f>
        <v>0</v>
      </c>
      <c r="R165" s="3">
        <f ca="1">IF(ISERROR((1-Inputs!$B$32)*OFFSET(P165,-Inputs!$B$33,0)),0,(1-Inputs!$B$32)*OFFSET(P165,-Inputs!$B$33,0))</f>
        <v>0</v>
      </c>
      <c r="S165" s="27">
        <f t="shared" si="42"/>
        <v>0</v>
      </c>
      <c r="T165" s="17" t="e">
        <f>S165/Inputs!$B$13</f>
        <v>#DIV/0!</v>
      </c>
      <c r="U165" s="17" t="e">
        <f t="shared" si="38"/>
        <v>#VALUE!</v>
      </c>
      <c r="V165" s="3">
        <f>IF(A165&lt;Inputs!$B$23-Inputs!$B$24,0,IF(A165&lt;Inputs!$B$22-Inputs!$B$24,S165*AB165/12,IF(ISERROR(-PMT(AB165/12,Inputs!$B$20+1-A165-Inputs!$B$24,S165)),0,-PMT(AB165/12,Inputs!$B$20+1-A165-Inputs!$B$24,S165)+IF(A165=Inputs!$B$21-Inputs!$B$24,AB165+PMT(AB165/12,Inputs!$B$20+1-A165-Inputs!$B$24,S165)+(S165*AB165/12),0))))</f>
        <v>0</v>
      </c>
      <c r="W165" s="3" t="e">
        <f t="shared" si="43"/>
        <v>#VALUE!</v>
      </c>
      <c r="X165" s="3" t="e">
        <f t="shared" si="44"/>
        <v>#VALUE!</v>
      </c>
      <c r="Y165" s="17">
        <f>VLOOKUP(A165,Curves!$B$20:'Curves'!$D$32,3)</f>
        <v>0.06</v>
      </c>
      <c r="Z165" s="27">
        <f t="shared" si="45"/>
        <v>0</v>
      </c>
      <c r="AA165" s="3">
        <f t="shared" si="46"/>
        <v>0</v>
      </c>
      <c r="AB165" s="3" t="str">
        <f t="shared" si="47"/>
        <v>Not Implemented Yet</v>
      </c>
      <c r="AC165" s="3" t="e">
        <f t="shared" si="48"/>
        <v>#VALUE!</v>
      </c>
      <c r="AD165" s="3" t="e">
        <f t="shared" ca="1" si="49"/>
        <v>#VALUE!</v>
      </c>
      <c r="AE165" s="17" t="e">
        <f ca="1">AD165/Inputs!$B$13</f>
        <v>#VALUE!</v>
      </c>
      <c r="AF165" s="27">
        <f t="shared" si="50"/>
        <v>0</v>
      </c>
      <c r="AH165" s="17">
        <f>AH164/(1+(Inputs!$B$19)*C164)</f>
        <v>1</v>
      </c>
      <c r="AI165" s="17" t="e">
        <f t="shared" ca="1" si="51"/>
        <v>#VALUE!</v>
      </c>
    </row>
    <row r="166" spans="1:35" ht="13">
      <c r="A166" s="3">
        <f t="shared" si="52"/>
        <v>162</v>
      </c>
      <c r="B166" s="28">
        <f t="shared" si="53"/>
        <v>4897</v>
      </c>
      <c r="C166" s="3">
        <f t="shared" si="54"/>
        <v>8.3333333333333329E-2</v>
      </c>
      <c r="F166" s="3" t="e">
        <f t="shared" si="39"/>
        <v>#VALUE!</v>
      </c>
      <c r="G166" s="3" t="str">
        <f>IF(Inputs!$B$15="Fixed",G165, "Not Implemented Yet")</f>
        <v>Not Implemented Yet</v>
      </c>
      <c r="H166" s="3" t="str">
        <f>IF(Inputs!$B$15="Fixed", IF(K165&gt;H165, -PMT(G166*C166, 360/Inputs!$D$6, Inputs!$B$13), 0), "NOT AVALABLE RN")</f>
        <v>NOT AVALABLE RN</v>
      </c>
      <c r="I166" s="3" t="e">
        <f t="shared" si="40"/>
        <v>#VALUE!</v>
      </c>
      <c r="J166" s="3" t="e">
        <f t="shared" si="41"/>
        <v>#VALUE!</v>
      </c>
      <c r="K166" s="3" t="e">
        <f t="shared" si="55"/>
        <v>#VALUE!</v>
      </c>
      <c r="N166" s="27">
        <f t="shared" si="56"/>
        <v>0</v>
      </c>
      <c r="O166" s="17">
        <f>VLOOKUP(A166,Curves!$B$3:'Curves'!$D$15,3)/(VLOOKUP(A166,Curves!$B$3:'Curves'!$D$15,2)-(VLOOKUP(A166,Curves!$B$3:'Curves'!$D$15,1)-1))</f>
        <v>0</v>
      </c>
      <c r="P166" s="27">
        <f>MIN(N166,(O166*Inputs!$B$35)*$N$5)</f>
        <v>0</v>
      </c>
      <c r="Q166" s="3">
        <f ca="1">IF(ISERROR(Inputs!$B$32*OFFSET(P166,-Inputs!$B$32,0)),0,Inputs!$B$32*OFFSET(P166,-Inputs!$B$32,0))</f>
        <v>0</v>
      </c>
      <c r="R166" s="3">
        <f ca="1">IF(ISERROR((1-Inputs!$B$32)*OFFSET(P166,-Inputs!$B$33,0)),0,(1-Inputs!$B$32)*OFFSET(P166,-Inputs!$B$33,0))</f>
        <v>0</v>
      </c>
      <c r="S166" s="27">
        <f t="shared" si="42"/>
        <v>0</v>
      </c>
      <c r="T166" s="17" t="e">
        <f>S166/Inputs!$B$13</f>
        <v>#DIV/0!</v>
      </c>
      <c r="U166" s="17" t="e">
        <f t="shared" si="38"/>
        <v>#VALUE!</v>
      </c>
      <c r="V166" s="3">
        <f>IF(A166&lt;Inputs!$B$23-Inputs!$B$24,0,IF(A166&lt;Inputs!$B$22-Inputs!$B$24,S166*AB166/12,IF(ISERROR(-PMT(AB166/12,Inputs!$B$20+1-A166-Inputs!$B$24,S166)),0,-PMT(AB166/12,Inputs!$B$20+1-A166-Inputs!$B$24,S166)+IF(A166=Inputs!$B$21-Inputs!$B$24,AB166+PMT(AB166/12,Inputs!$B$20+1-A166-Inputs!$B$24,S166)+(S166*AB166/12),0))))</f>
        <v>0</v>
      </c>
      <c r="W166" s="3" t="e">
        <f t="shared" si="43"/>
        <v>#VALUE!</v>
      </c>
      <c r="X166" s="3" t="e">
        <f t="shared" si="44"/>
        <v>#VALUE!</v>
      </c>
      <c r="Y166" s="17">
        <f>VLOOKUP(A166,Curves!$B$20:'Curves'!$D$32,3)</f>
        <v>0.06</v>
      </c>
      <c r="Z166" s="27">
        <f t="shared" si="45"/>
        <v>0</v>
      </c>
      <c r="AA166" s="3">
        <f t="shared" si="46"/>
        <v>0</v>
      </c>
      <c r="AB166" s="3" t="str">
        <f t="shared" si="47"/>
        <v>Not Implemented Yet</v>
      </c>
      <c r="AC166" s="3" t="e">
        <f t="shared" si="48"/>
        <v>#VALUE!</v>
      </c>
      <c r="AD166" s="3" t="e">
        <f t="shared" ca="1" si="49"/>
        <v>#VALUE!</v>
      </c>
      <c r="AE166" s="17" t="e">
        <f ca="1">AD166/Inputs!$B$13</f>
        <v>#VALUE!</v>
      </c>
      <c r="AF166" s="27">
        <f t="shared" si="50"/>
        <v>0</v>
      </c>
      <c r="AH166" s="17">
        <f>AH165/(1+(Inputs!$B$19)*C165)</f>
        <v>1</v>
      </c>
      <c r="AI166" s="17" t="e">
        <f t="shared" ca="1" si="51"/>
        <v>#VALUE!</v>
      </c>
    </row>
    <row r="167" spans="1:35" ht="13">
      <c r="A167" s="3">
        <f t="shared" si="52"/>
        <v>163</v>
      </c>
      <c r="B167" s="28">
        <f t="shared" si="53"/>
        <v>4928</v>
      </c>
      <c r="C167" s="3">
        <f t="shared" si="54"/>
        <v>8.3333333333333329E-2</v>
      </c>
      <c r="F167" s="3" t="e">
        <f t="shared" si="39"/>
        <v>#VALUE!</v>
      </c>
      <c r="G167" s="3" t="str">
        <f>IF(Inputs!$B$15="Fixed",G166, "Not Implemented Yet")</f>
        <v>Not Implemented Yet</v>
      </c>
      <c r="H167" s="3" t="str">
        <f>IF(Inputs!$B$15="Fixed", IF(K166&gt;H166, -PMT(G167*C167, 360/Inputs!$D$6, Inputs!$B$13), 0), "NOT AVALABLE RN")</f>
        <v>NOT AVALABLE RN</v>
      </c>
      <c r="I167" s="3" t="e">
        <f t="shared" si="40"/>
        <v>#VALUE!</v>
      </c>
      <c r="J167" s="3" t="e">
        <f t="shared" si="41"/>
        <v>#VALUE!</v>
      </c>
      <c r="K167" s="3" t="e">
        <f t="shared" si="55"/>
        <v>#VALUE!</v>
      </c>
      <c r="N167" s="27">
        <f t="shared" si="56"/>
        <v>0</v>
      </c>
      <c r="O167" s="17">
        <f>VLOOKUP(A167,Curves!$B$3:'Curves'!$D$15,3)/(VLOOKUP(A167,Curves!$B$3:'Curves'!$D$15,2)-(VLOOKUP(A167,Curves!$B$3:'Curves'!$D$15,1)-1))</f>
        <v>0</v>
      </c>
      <c r="P167" s="27">
        <f>MIN(N167,(O167*Inputs!$B$35)*$N$5)</f>
        <v>0</v>
      </c>
      <c r="Q167" s="3">
        <f ca="1">IF(ISERROR(Inputs!$B$32*OFFSET(P167,-Inputs!$B$32,0)),0,Inputs!$B$32*OFFSET(P167,-Inputs!$B$32,0))</f>
        <v>0</v>
      </c>
      <c r="R167" s="3">
        <f ca="1">IF(ISERROR((1-Inputs!$B$32)*OFFSET(P167,-Inputs!$B$33,0)),0,(1-Inputs!$B$32)*OFFSET(P167,-Inputs!$B$33,0))</f>
        <v>0</v>
      </c>
      <c r="S167" s="27">
        <f t="shared" si="42"/>
        <v>0</v>
      </c>
      <c r="T167" s="17" t="e">
        <f>S167/Inputs!$B$13</f>
        <v>#DIV/0!</v>
      </c>
      <c r="U167" s="17" t="e">
        <f t="shared" si="38"/>
        <v>#VALUE!</v>
      </c>
      <c r="V167" s="3">
        <f>IF(A167&lt;Inputs!$B$23-Inputs!$B$24,0,IF(A167&lt;Inputs!$B$22-Inputs!$B$24,S167*AB167/12,IF(ISERROR(-PMT(AB167/12,Inputs!$B$20+1-A167-Inputs!$B$24,S167)),0,-PMT(AB167/12,Inputs!$B$20+1-A167-Inputs!$B$24,S167)+IF(A167=Inputs!$B$21-Inputs!$B$24,AB167+PMT(AB167/12,Inputs!$B$20+1-A167-Inputs!$B$24,S167)+(S167*AB167/12),0))))</f>
        <v>0</v>
      </c>
      <c r="W167" s="3" t="e">
        <f t="shared" si="43"/>
        <v>#VALUE!</v>
      </c>
      <c r="X167" s="3" t="e">
        <f t="shared" si="44"/>
        <v>#VALUE!</v>
      </c>
      <c r="Y167" s="17">
        <f>VLOOKUP(A167,Curves!$B$20:'Curves'!$D$32,3)</f>
        <v>0.06</v>
      </c>
      <c r="Z167" s="27">
        <f t="shared" si="45"/>
        <v>0</v>
      </c>
      <c r="AA167" s="3">
        <f t="shared" si="46"/>
        <v>0</v>
      </c>
      <c r="AB167" s="3" t="str">
        <f t="shared" si="47"/>
        <v>Not Implemented Yet</v>
      </c>
      <c r="AC167" s="3" t="e">
        <f t="shared" si="48"/>
        <v>#VALUE!</v>
      </c>
      <c r="AD167" s="3" t="e">
        <f t="shared" ca="1" si="49"/>
        <v>#VALUE!</v>
      </c>
      <c r="AE167" s="17" t="e">
        <f ca="1">AD167/Inputs!$B$13</f>
        <v>#VALUE!</v>
      </c>
      <c r="AF167" s="27">
        <f t="shared" si="50"/>
        <v>0</v>
      </c>
      <c r="AH167" s="17">
        <f>AH166/(1+(Inputs!$B$19)*C166)</f>
        <v>1</v>
      </c>
      <c r="AI167" s="17" t="e">
        <f t="shared" ca="1" si="51"/>
        <v>#VALUE!</v>
      </c>
    </row>
    <row r="168" spans="1:35" ht="13">
      <c r="A168" s="3">
        <f t="shared" si="52"/>
        <v>164</v>
      </c>
      <c r="B168" s="28">
        <f t="shared" si="53"/>
        <v>4958</v>
      </c>
      <c r="C168" s="3">
        <f t="shared" si="54"/>
        <v>8.3333333333333329E-2</v>
      </c>
      <c r="F168" s="3" t="e">
        <f t="shared" si="39"/>
        <v>#VALUE!</v>
      </c>
      <c r="G168" s="3" t="str">
        <f>IF(Inputs!$B$15="Fixed",G167, "Not Implemented Yet")</f>
        <v>Not Implemented Yet</v>
      </c>
      <c r="H168" s="3" t="str">
        <f>IF(Inputs!$B$15="Fixed", IF(K167&gt;H167, -PMT(G168*C168, 360/Inputs!$D$6, Inputs!$B$13), 0), "NOT AVALABLE RN")</f>
        <v>NOT AVALABLE RN</v>
      </c>
      <c r="I168" s="3" t="e">
        <f t="shared" si="40"/>
        <v>#VALUE!</v>
      </c>
      <c r="J168" s="3" t="e">
        <f t="shared" si="41"/>
        <v>#VALUE!</v>
      </c>
      <c r="K168" s="3" t="e">
        <f t="shared" si="55"/>
        <v>#VALUE!</v>
      </c>
      <c r="N168" s="27">
        <f t="shared" si="56"/>
        <v>0</v>
      </c>
      <c r="O168" s="17">
        <f>VLOOKUP(A168,Curves!$B$3:'Curves'!$D$15,3)/(VLOOKUP(A168,Curves!$B$3:'Curves'!$D$15,2)-(VLOOKUP(A168,Curves!$B$3:'Curves'!$D$15,1)-1))</f>
        <v>0</v>
      </c>
      <c r="P168" s="27">
        <f>MIN(N168,(O168*Inputs!$B$35)*$N$5)</f>
        <v>0</v>
      </c>
      <c r="Q168" s="3">
        <f ca="1">IF(ISERROR(Inputs!$B$32*OFFSET(P168,-Inputs!$B$32,0)),0,Inputs!$B$32*OFFSET(P168,-Inputs!$B$32,0))</f>
        <v>0</v>
      </c>
      <c r="R168" s="3">
        <f ca="1">IF(ISERROR((1-Inputs!$B$32)*OFFSET(P168,-Inputs!$B$33,0)),0,(1-Inputs!$B$32)*OFFSET(P168,-Inputs!$B$33,0))</f>
        <v>0</v>
      </c>
      <c r="S168" s="27">
        <f t="shared" si="42"/>
        <v>0</v>
      </c>
      <c r="T168" s="17" t="e">
        <f>S168/Inputs!$B$13</f>
        <v>#DIV/0!</v>
      </c>
      <c r="U168" s="17" t="e">
        <f t="shared" si="38"/>
        <v>#VALUE!</v>
      </c>
      <c r="V168" s="3">
        <f>IF(A168&lt;Inputs!$B$23-Inputs!$B$24,0,IF(A168&lt;Inputs!$B$22-Inputs!$B$24,S168*AB168/12,IF(ISERROR(-PMT(AB168/12,Inputs!$B$20+1-A168-Inputs!$B$24,S168)),0,-PMT(AB168/12,Inputs!$B$20+1-A168-Inputs!$B$24,S168)+IF(A168=Inputs!$B$21-Inputs!$B$24,AB168+PMT(AB168/12,Inputs!$B$20+1-A168-Inputs!$B$24,S168)+(S168*AB168/12),0))))</f>
        <v>0</v>
      </c>
      <c r="W168" s="3" t="e">
        <f t="shared" si="43"/>
        <v>#VALUE!</v>
      </c>
      <c r="X168" s="3" t="e">
        <f t="shared" si="44"/>
        <v>#VALUE!</v>
      </c>
      <c r="Y168" s="17">
        <f>VLOOKUP(A168,Curves!$B$20:'Curves'!$D$32,3)</f>
        <v>0.06</v>
      </c>
      <c r="Z168" s="27">
        <f t="shared" si="45"/>
        <v>0</v>
      </c>
      <c r="AA168" s="3">
        <f t="shared" si="46"/>
        <v>0</v>
      </c>
      <c r="AB168" s="3" t="str">
        <f t="shared" si="47"/>
        <v>Not Implemented Yet</v>
      </c>
      <c r="AC168" s="3" t="e">
        <f t="shared" si="48"/>
        <v>#VALUE!</v>
      </c>
      <c r="AD168" s="3" t="e">
        <f t="shared" ca="1" si="49"/>
        <v>#VALUE!</v>
      </c>
      <c r="AE168" s="17" t="e">
        <f ca="1">AD168/Inputs!$B$13</f>
        <v>#VALUE!</v>
      </c>
      <c r="AF168" s="27">
        <f t="shared" si="50"/>
        <v>0</v>
      </c>
      <c r="AH168" s="17">
        <f>AH167/(1+(Inputs!$B$19)*C167)</f>
        <v>1</v>
      </c>
      <c r="AI168" s="17" t="e">
        <f t="shared" ca="1" si="51"/>
        <v>#VALUE!</v>
      </c>
    </row>
    <row r="169" spans="1:35" ht="13">
      <c r="A169" s="3">
        <f t="shared" si="52"/>
        <v>165</v>
      </c>
      <c r="B169" s="28">
        <f t="shared" si="53"/>
        <v>4989</v>
      </c>
      <c r="C169" s="3">
        <f t="shared" si="54"/>
        <v>8.3333333333333329E-2</v>
      </c>
      <c r="F169" s="3" t="e">
        <f t="shared" si="39"/>
        <v>#VALUE!</v>
      </c>
      <c r="G169" s="3" t="str">
        <f>IF(Inputs!$B$15="Fixed",G168, "Not Implemented Yet")</f>
        <v>Not Implemented Yet</v>
      </c>
      <c r="H169" s="3" t="str">
        <f>IF(Inputs!$B$15="Fixed", IF(K168&gt;H168, -PMT(G169*C169, 360/Inputs!$D$6, Inputs!$B$13), 0), "NOT AVALABLE RN")</f>
        <v>NOT AVALABLE RN</v>
      </c>
      <c r="I169" s="3" t="e">
        <f t="shared" si="40"/>
        <v>#VALUE!</v>
      </c>
      <c r="J169" s="3" t="e">
        <f t="shared" si="41"/>
        <v>#VALUE!</v>
      </c>
      <c r="K169" s="3" t="e">
        <f t="shared" si="55"/>
        <v>#VALUE!</v>
      </c>
      <c r="N169" s="27">
        <f t="shared" si="56"/>
        <v>0</v>
      </c>
      <c r="O169" s="17">
        <f>VLOOKUP(A169,Curves!$B$3:'Curves'!$D$15,3)/(VLOOKUP(A169,Curves!$B$3:'Curves'!$D$15,2)-(VLOOKUP(A169,Curves!$B$3:'Curves'!$D$15,1)-1))</f>
        <v>0</v>
      </c>
      <c r="P169" s="27">
        <f>MIN(N169,(O169*Inputs!$B$35)*$N$5)</f>
        <v>0</v>
      </c>
      <c r="Q169" s="3">
        <f ca="1">IF(ISERROR(Inputs!$B$32*OFFSET(P169,-Inputs!$B$32,0)),0,Inputs!$B$32*OFFSET(P169,-Inputs!$B$32,0))</f>
        <v>0</v>
      </c>
      <c r="R169" s="3">
        <f ca="1">IF(ISERROR((1-Inputs!$B$32)*OFFSET(P169,-Inputs!$B$33,0)),0,(1-Inputs!$B$32)*OFFSET(P169,-Inputs!$B$33,0))</f>
        <v>0</v>
      </c>
      <c r="S169" s="27">
        <f t="shared" si="42"/>
        <v>0</v>
      </c>
      <c r="T169" s="17" t="e">
        <f>S169/Inputs!$B$13</f>
        <v>#DIV/0!</v>
      </c>
      <c r="U169" s="17" t="e">
        <f t="shared" si="38"/>
        <v>#VALUE!</v>
      </c>
      <c r="V169" s="3">
        <f>IF(A169&lt;Inputs!$B$23-Inputs!$B$24,0,IF(A169&lt;Inputs!$B$22-Inputs!$B$24,S169*AB169/12,IF(ISERROR(-PMT(AB169/12,Inputs!$B$20+1-A169-Inputs!$B$24,S169)),0,-PMT(AB169/12,Inputs!$B$20+1-A169-Inputs!$B$24,S169)+IF(A169=Inputs!$B$21-Inputs!$B$24,AB169+PMT(AB169/12,Inputs!$B$20+1-A169-Inputs!$B$24,S169)+(S169*AB169/12),0))))</f>
        <v>0</v>
      </c>
      <c r="W169" s="3" t="e">
        <f t="shared" si="43"/>
        <v>#VALUE!</v>
      </c>
      <c r="X169" s="3" t="e">
        <f t="shared" si="44"/>
        <v>#VALUE!</v>
      </c>
      <c r="Y169" s="17">
        <f>VLOOKUP(A169,Curves!$B$20:'Curves'!$D$32,3)</f>
        <v>0.06</v>
      </c>
      <c r="Z169" s="27">
        <f t="shared" si="45"/>
        <v>0</v>
      </c>
      <c r="AA169" s="3">
        <f t="shared" si="46"/>
        <v>0</v>
      </c>
      <c r="AB169" s="3" t="str">
        <f t="shared" si="47"/>
        <v>Not Implemented Yet</v>
      </c>
      <c r="AC169" s="3" t="e">
        <f t="shared" si="48"/>
        <v>#VALUE!</v>
      </c>
      <c r="AD169" s="3" t="e">
        <f t="shared" ca="1" si="49"/>
        <v>#VALUE!</v>
      </c>
      <c r="AE169" s="17" t="e">
        <f ca="1">AD169/Inputs!$B$13</f>
        <v>#VALUE!</v>
      </c>
      <c r="AF169" s="27">
        <f t="shared" si="50"/>
        <v>0</v>
      </c>
      <c r="AH169" s="17">
        <f>AH168/(1+(Inputs!$B$19)*C168)</f>
        <v>1</v>
      </c>
      <c r="AI169" s="17" t="e">
        <f t="shared" ca="1" si="51"/>
        <v>#VALUE!</v>
      </c>
    </row>
    <row r="170" spans="1:35" ht="13">
      <c r="A170" s="3">
        <f t="shared" si="52"/>
        <v>166</v>
      </c>
      <c r="B170" s="28">
        <f t="shared" si="53"/>
        <v>5020</v>
      </c>
      <c r="C170" s="3">
        <f t="shared" si="54"/>
        <v>8.3333333333333329E-2</v>
      </c>
      <c r="F170" s="3" t="e">
        <f t="shared" si="39"/>
        <v>#VALUE!</v>
      </c>
      <c r="G170" s="3" t="str">
        <f>IF(Inputs!$B$15="Fixed",G169, "Not Implemented Yet")</f>
        <v>Not Implemented Yet</v>
      </c>
      <c r="H170" s="3" t="str">
        <f>IF(Inputs!$B$15="Fixed", IF(K169&gt;H169, -PMT(G170*C170, 360/Inputs!$D$6, Inputs!$B$13), 0), "NOT AVALABLE RN")</f>
        <v>NOT AVALABLE RN</v>
      </c>
      <c r="I170" s="3" t="e">
        <f t="shared" si="40"/>
        <v>#VALUE!</v>
      </c>
      <c r="J170" s="3" t="e">
        <f t="shared" si="41"/>
        <v>#VALUE!</v>
      </c>
      <c r="K170" s="3" t="e">
        <f t="shared" si="55"/>
        <v>#VALUE!</v>
      </c>
      <c r="N170" s="27">
        <f t="shared" si="56"/>
        <v>0</v>
      </c>
      <c r="O170" s="17">
        <f>VLOOKUP(A170,Curves!$B$3:'Curves'!$D$15,3)/(VLOOKUP(A170,Curves!$B$3:'Curves'!$D$15,2)-(VLOOKUP(A170,Curves!$B$3:'Curves'!$D$15,1)-1))</f>
        <v>0</v>
      </c>
      <c r="P170" s="27">
        <f>MIN(N170,(O170*Inputs!$B$35)*$N$5)</f>
        <v>0</v>
      </c>
      <c r="Q170" s="3">
        <f ca="1">IF(ISERROR(Inputs!$B$32*OFFSET(P170,-Inputs!$B$32,0)),0,Inputs!$B$32*OFFSET(P170,-Inputs!$B$32,0))</f>
        <v>0</v>
      </c>
      <c r="R170" s="3">
        <f ca="1">IF(ISERROR((1-Inputs!$B$32)*OFFSET(P170,-Inputs!$B$33,0)),0,(1-Inputs!$B$32)*OFFSET(P170,-Inputs!$B$33,0))</f>
        <v>0</v>
      </c>
      <c r="S170" s="27">
        <f t="shared" si="42"/>
        <v>0</v>
      </c>
      <c r="T170" s="17" t="e">
        <f>S170/Inputs!$B$13</f>
        <v>#DIV/0!</v>
      </c>
      <c r="U170" s="17" t="e">
        <f t="shared" si="38"/>
        <v>#VALUE!</v>
      </c>
      <c r="V170" s="3">
        <f>IF(A170&lt;Inputs!$B$23-Inputs!$B$24,0,IF(A170&lt;Inputs!$B$22-Inputs!$B$24,S170*AB170/12,IF(ISERROR(-PMT(AB170/12,Inputs!$B$20+1-A170-Inputs!$B$24,S170)),0,-PMT(AB170/12,Inputs!$B$20+1-A170-Inputs!$B$24,S170)+IF(A170=Inputs!$B$21-Inputs!$B$24,AB170+PMT(AB170/12,Inputs!$B$20+1-A170-Inputs!$B$24,S170)+(S170*AB170/12),0))))</f>
        <v>0</v>
      </c>
      <c r="W170" s="3" t="e">
        <f t="shared" si="43"/>
        <v>#VALUE!</v>
      </c>
      <c r="X170" s="3" t="e">
        <f t="shared" si="44"/>
        <v>#VALUE!</v>
      </c>
      <c r="Y170" s="17">
        <f>VLOOKUP(A170,Curves!$B$20:'Curves'!$D$32,3)</f>
        <v>0.06</v>
      </c>
      <c r="Z170" s="27">
        <f t="shared" si="45"/>
        <v>0</v>
      </c>
      <c r="AA170" s="3">
        <f t="shared" si="46"/>
        <v>0</v>
      </c>
      <c r="AB170" s="3" t="str">
        <f t="shared" si="47"/>
        <v>Not Implemented Yet</v>
      </c>
      <c r="AC170" s="3" t="e">
        <f t="shared" si="48"/>
        <v>#VALUE!</v>
      </c>
      <c r="AD170" s="3" t="e">
        <f t="shared" ca="1" si="49"/>
        <v>#VALUE!</v>
      </c>
      <c r="AE170" s="17" t="e">
        <f ca="1">AD170/Inputs!$B$13</f>
        <v>#VALUE!</v>
      </c>
      <c r="AF170" s="27">
        <f t="shared" si="50"/>
        <v>0</v>
      </c>
      <c r="AH170" s="17">
        <f>AH169/(1+(Inputs!$B$19)*C169)</f>
        <v>1</v>
      </c>
      <c r="AI170" s="17" t="e">
        <f t="shared" ca="1" si="51"/>
        <v>#VALUE!</v>
      </c>
    </row>
    <row r="171" spans="1:35" ht="13">
      <c r="A171" s="3">
        <f t="shared" si="52"/>
        <v>167</v>
      </c>
      <c r="B171" s="28">
        <f t="shared" si="53"/>
        <v>5050</v>
      </c>
      <c r="C171" s="3">
        <f t="shared" si="54"/>
        <v>8.3333333333333329E-2</v>
      </c>
      <c r="F171" s="3" t="e">
        <f t="shared" si="39"/>
        <v>#VALUE!</v>
      </c>
      <c r="G171" s="3" t="str">
        <f>IF(Inputs!$B$15="Fixed",G170, "Not Implemented Yet")</f>
        <v>Not Implemented Yet</v>
      </c>
      <c r="H171" s="3" t="str">
        <f>IF(Inputs!$B$15="Fixed", IF(K170&gt;H170, -PMT(G171*C171, 360/Inputs!$D$6, Inputs!$B$13), 0), "NOT AVALABLE RN")</f>
        <v>NOT AVALABLE RN</v>
      </c>
      <c r="I171" s="3" t="e">
        <f t="shared" si="40"/>
        <v>#VALUE!</v>
      </c>
      <c r="J171" s="3" t="e">
        <f t="shared" si="41"/>
        <v>#VALUE!</v>
      </c>
      <c r="K171" s="3" t="e">
        <f t="shared" si="55"/>
        <v>#VALUE!</v>
      </c>
      <c r="N171" s="27">
        <f t="shared" si="56"/>
        <v>0</v>
      </c>
      <c r="O171" s="17">
        <f>VLOOKUP(A171,Curves!$B$3:'Curves'!$D$15,3)/(VLOOKUP(A171,Curves!$B$3:'Curves'!$D$15,2)-(VLOOKUP(A171,Curves!$B$3:'Curves'!$D$15,1)-1))</f>
        <v>0</v>
      </c>
      <c r="P171" s="27">
        <f>MIN(N171,(O171*Inputs!$B$35)*$N$5)</f>
        <v>0</v>
      </c>
      <c r="Q171" s="3">
        <f ca="1">IF(ISERROR(Inputs!$B$32*OFFSET(P171,-Inputs!$B$32,0)),0,Inputs!$B$32*OFFSET(P171,-Inputs!$B$32,0))</f>
        <v>0</v>
      </c>
      <c r="R171" s="3">
        <f ca="1">IF(ISERROR((1-Inputs!$B$32)*OFFSET(P171,-Inputs!$B$33,0)),0,(1-Inputs!$B$32)*OFFSET(P171,-Inputs!$B$33,0))</f>
        <v>0</v>
      </c>
      <c r="S171" s="27">
        <f t="shared" si="42"/>
        <v>0</v>
      </c>
      <c r="T171" s="17" t="e">
        <f>S171/Inputs!$B$13</f>
        <v>#DIV/0!</v>
      </c>
      <c r="U171" s="17" t="e">
        <f t="shared" si="38"/>
        <v>#VALUE!</v>
      </c>
      <c r="V171" s="3">
        <f>IF(A171&lt;Inputs!$B$23-Inputs!$B$24,0,IF(A171&lt;Inputs!$B$22-Inputs!$B$24,S171*AB171/12,IF(ISERROR(-PMT(AB171/12,Inputs!$B$20+1-A171-Inputs!$B$24,S171)),0,-PMT(AB171/12,Inputs!$B$20+1-A171-Inputs!$B$24,S171)+IF(A171=Inputs!$B$21-Inputs!$B$24,AB171+PMT(AB171/12,Inputs!$B$20+1-A171-Inputs!$B$24,S171)+(S171*AB171/12),0))))</f>
        <v>0</v>
      </c>
      <c r="W171" s="3" t="e">
        <f t="shared" si="43"/>
        <v>#VALUE!</v>
      </c>
      <c r="X171" s="3" t="e">
        <f t="shared" si="44"/>
        <v>#VALUE!</v>
      </c>
      <c r="Y171" s="17">
        <f>VLOOKUP(A171,Curves!$B$20:'Curves'!$D$32,3)</f>
        <v>0.06</v>
      </c>
      <c r="Z171" s="27">
        <f t="shared" si="45"/>
        <v>0</v>
      </c>
      <c r="AA171" s="3">
        <f t="shared" si="46"/>
        <v>0</v>
      </c>
      <c r="AB171" s="3" t="str">
        <f t="shared" si="47"/>
        <v>Not Implemented Yet</v>
      </c>
      <c r="AC171" s="3" t="e">
        <f t="shared" si="48"/>
        <v>#VALUE!</v>
      </c>
      <c r="AD171" s="3" t="e">
        <f t="shared" ca="1" si="49"/>
        <v>#VALUE!</v>
      </c>
      <c r="AE171" s="17" t="e">
        <f ca="1">AD171/Inputs!$B$13</f>
        <v>#VALUE!</v>
      </c>
      <c r="AF171" s="27">
        <f t="shared" si="50"/>
        <v>0</v>
      </c>
      <c r="AH171" s="17">
        <f>AH170/(1+(Inputs!$B$19)*C170)</f>
        <v>1</v>
      </c>
      <c r="AI171" s="17" t="e">
        <f t="shared" ca="1" si="51"/>
        <v>#VALUE!</v>
      </c>
    </row>
    <row r="172" spans="1:35" ht="13">
      <c r="A172" s="3">
        <f t="shared" si="52"/>
        <v>168</v>
      </c>
      <c r="B172" s="28">
        <f t="shared" si="53"/>
        <v>5081</v>
      </c>
      <c r="C172" s="3">
        <f t="shared" si="54"/>
        <v>8.3333333333333329E-2</v>
      </c>
      <c r="F172" s="3" t="e">
        <f t="shared" si="39"/>
        <v>#VALUE!</v>
      </c>
      <c r="G172" s="3" t="str">
        <f>IF(Inputs!$B$15="Fixed",G171, "Not Implemented Yet")</f>
        <v>Not Implemented Yet</v>
      </c>
      <c r="H172" s="3" t="str">
        <f>IF(Inputs!$B$15="Fixed", IF(K171&gt;H171, -PMT(G172*C172, 360/Inputs!$D$6, Inputs!$B$13), 0), "NOT AVALABLE RN")</f>
        <v>NOT AVALABLE RN</v>
      </c>
      <c r="I172" s="3" t="e">
        <f t="shared" si="40"/>
        <v>#VALUE!</v>
      </c>
      <c r="J172" s="3" t="e">
        <f t="shared" si="41"/>
        <v>#VALUE!</v>
      </c>
      <c r="K172" s="3" t="e">
        <f t="shared" si="55"/>
        <v>#VALUE!</v>
      </c>
      <c r="N172" s="27">
        <f t="shared" si="56"/>
        <v>0</v>
      </c>
      <c r="O172" s="17">
        <f>VLOOKUP(A172,Curves!$B$3:'Curves'!$D$15,3)/(VLOOKUP(A172,Curves!$B$3:'Curves'!$D$15,2)-(VLOOKUP(A172,Curves!$B$3:'Curves'!$D$15,1)-1))</f>
        <v>0</v>
      </c>
      <c r="P172" s="27">
        <f>MIN(N172,(O172*Inputs!$B$35)*$N$5)</f>
        <v>0</v>
      </c>
      <c r="Q172" s="3">
        <f ca="1">IF(ISERROR(Inputs!$B$32*OFFSET(P172,-Inputs!$B$32,0)),0,Inputs!$B$32*OFFSET(P172,-Inputs!$B$32,0))</f>
        <v>0</v>
      </c>
      <c r="R172" s="3">
        <f ca="1">IF(ISERROR((1-Inputs!$B$32)*OFFSET(P172,-Inputs!$B$33,0)),0,(1-Inputs!$B$32)*OFFSET(P172,-Inputs!$B$33,0))</f>
        <v>0</v>
      </c>
      <c r="S172" s="27">
        <f t="shared" si="42"/>
        <v>0</v>
      </c>
      <c r="T172" s="17" t="e">
        <f>S172/Inputs!$B$13</f>
        <v>#DIV/0!</v>
      </c>
      <c r="U172" s="17" t="e">
        <f t="shared" si="38"/>
        <v>#VALUE!</v>
      </c>
      <c r="V172" s="3">
        <f>IF(A172&lt;Inputs!$B$23-Inputs!$B$24,0,IF(A172&lt;Inputs!$B$22-Inputs!$B$24,S172*AB172/12,IF(ISERROR(-PMT(AB172/12,Inputs!$B$20+1-A172-Inputs!$B$24,S172)),0,-PMT(AB172/12,Inputs!$B$20+1-A172-Inputs!$B$24,S172)+IF(A172=Inputs!$B$21-Inputs!$B$24,AB172+PMT(AB172/12,Inputs!$B$20+1-A172-Inputs!$B$24,S172)+(S172*AB172/12),0))))</f>
        <v>0</v>
      </c>
      <c r="W172" s="3" t="e">
        <f t="shared" si="43"/>
        <v>#VALUE!</v>
      </c>
      <c r="X172" s="3" t="e">
        <f t="shared" si="44"/>
        <v>#VALUE!</v>
      </c>
      <c r="Y172" s="17">
        <f>VLOOKUP(A172,Curves!$B$20:'Curves'!$D$32,3)</f>
        <v>0.06</v>
      </c>
      <c r="Z172" s="27">
        <f t="shared" si="45"/>
        <v>0</v>
      </c>
      <c r="AA172" s="3">
        <f t="shared" si="46"/>
        <v>0</v>
      </c>
      <c r="AB172" s="3" t="str">
        <f t="shared" si="47"/>
        <v>Not Implemented Yet</v>
      </c>
      <c r="AC172" s="3" t="e">
        <f t="shared" si="48"/>
        <v>#VALUE!</v>
      </c>
      <c r="AD172" s="3" t="e">
        <f t="shared" ca="1" si="49"/>
        <v>#VALUE!</v>
      </c>
      <c r="AE172" s="17" t="e">
        <f ca="1">AD172/Inputs!$B$13</f>
        <v>#VALUE!</v>
      </c>
      <c r="AF172" s="27">
        <f t="shared" si="50"/>
        <v>0</v>
      </c>
      <c r="AH172" s="17">
        <f>AH171/(1+(Inputs!$B$19)*C171)</f>
        <v>1</v>
      </c>
      <c r="AI172" s="17" t="e">
        <f t="shared" ca="1" si="51"/>
        <v>#VALUE!</v>
      </c>
    </row>
    <row r="173" spans="1:35" ht="13">
      <c r="A173" s="3">
        <f t="shared" si="52"/>
        <v>169</v>
      </c>
      <c r="B173" s="28">
        <f t="shared" si="53"/>
        <v>5111</v>
      </c>
      <c r="C173" s="3">
        <f t="shared" si="54"/>
        <v>8.3333333333333329E-2</v>
      </c>
      <c r="F173" s="3" t="e">
        <f t="shared" si="39"/>
        <v>#VALUE!</v>
      </c>
      <c r="G173" s="3" t="str">
        <f>IF(Inputs!$B$15="Fixed",G172, "Not Implemented Yet")</f>
        <v>Not Implemented Yet</v>
      </c>
      <c r="H173" s="3" t="str">
        <f>IF(Inputs!$B$15="Fixed", IF(K172&gt;H172, -PMT(G173*C173, 360/Inputs!$D$6, Inputs!$B$13), 0), "NOT AVALABLE RN")</f>
        <v>NOT AVALABLE RN</v>
      </c>
      <c r="I173" s="3" t="e">
        <f t="shared" si="40"/>
        <v>#VALUE!</v>
      </c>
      <c r="J173" s="3" t="e">
        <f t="shared" si="41"/>
        <v>#VALUE!</v>
      </c>
      <c r="K173" s="3" t="e">
        <f t="shared" si="55"/>
        <v>#VALUE!</v>
      </c>
      <c r="N173" s="27">
        <f t="shared" si="56"/>
        <v>0</v>
      </c>
      <c r="O173" s="17">
        <f>VLOOKUP(A173,Curves!$B$3:'Curves'!$D$15,3)/(VLOOKUP(A173,Curves!$B$3:'Curves'!$D$15,2)-(VLOOKUP(A173,Curves!$B$3:'Curves'!$D$15,1)-1))</f>
        <v>0</v>
      </c>
      <c r="P173" s="27">
        <f>MIN(N173,(O173*Inputs!$B$35)*$N$5)</f>
        <v>0</v>
      </c>
      <c r="Q173" s="3">
        <f ca="1">IF(ISERROR(Inputs!$B$32*OFFSET(P173,-Inputs!$B$32,0)),0,Inputs!$B$32*OFFSET(P173,-Inputs!$B$32,0))</f>
        <v>0</v>
      </c>
      <c r="R173" s="3">
        <f ca="1">IF(ISERROR((1-Inputs!$B$32)*OFFSET(P173,-Inputs!$B$33,0)),0,(1-Inputs!$B$32)*OFFSET(P173,-Inputs!$B$33,0))</f>
        <v>0</v>
      </c>
      <c r="S173" s="27">
        <f t="shared" si="42"/>
        <v>0</v>
      </c>
      <c r="T173" s="17" t="e">
        <f>S173/Inputs!$B$13</f>
        <v>#DIV/0!</v>
      </c>
      <c r="U173" s="17" t="e">
        <f t="shared" si="38"/>
        <v>#VALUE!</v>
      </c>
      <c r="V173" s="3">
        <f>IF(A173&lt;Inputs!$B$23-Inputs!$B$24,0,IF(A173&lt;Inputs!$B$22-Inputs!$B$24,S173*AB173/12,IF(ISERROR(-PMT(AB173/12,Inputs!$B$20+1-A173-Inputs!$B$24,S173)),0,-PMT(AB173/12,Inputs!$B$20+1-A173-Inputs!$B$24,S173)+IF(A173=Inputs!$B$21-Inputs!$B$24,AB173+PMT(AB173/12,Inputs!$B$20+1-A173-Inputs!$B$24,S173)+(S173*AB173/12),0))))</f>
        <v>0</v>
      </c>
      <c r="W173" s="3" t="e">
        <f t="shared" si="43"/>
        <v>#VALUE!</v>
      </c>
      <c r="X173" s="3" t="e">
        <f t="shared" si="44"/>
        <v>#VALUE!</v>
      </c>
      <c r="Y173" s="17">
        <f>VLOOKUP(A173,Curves!$B$20:'Curves'!$D$32,3)</f>
        <v>0.06</v>
      </c>
      <c r="Z173" s="27">
        <f t="shared" si="45"/>
        <v>0</v>
      </c>
      <c r="AA173" s="3">
        <f t="shared" si="46"/>
        <v>0</v>
      </c>
      <c r="AB173" s="3" t="str">
        <f t="shared" si="47"/>
        <v>Not Implemented Yet</v>
      </c>
      <c r="AC173" s="3" t="e">
        <f t="shared" si="48"/>
        <v>#VALUE!</v>
      </c>
      <c r="AD173" s="3" t="e">
        <f t="shared" ca="1" si="49"/>
        <v>#VALUE!</v>
      </c>
      <c r="AE173" s="17" t="e">
        <f ca="1">AD173/Inputs!$B$13</f>
        <v>#VALUE!</v>
      </c>
      <c r="AF173" s="27">
        <f t="shared" si="50"/>
        <v>0</v>
      </c>
      <c r="AH173" s="17">
        <f>AH172/(1+(Inputs!$B$19)*C172)</f>
        <v>1</v>
      </c>
      <c r="AI173" s="17" t="e">
        <f t="shared" ca="1" si="51"/>
        <v>#VALUE!</v>
      </c>
    </row>
    <row r="174" spans="1:35" ht="13">
      <c r="A174" s="3">
        <f t="shared" si="52"/>
        <v>170</v>
      </c>
      <c r="B174" s="28">
        <f t="shared" si="53"/>
        <v>5142</v>
      </c>
      <c r="C174" s="3">
        <f t="shared" si="54"/>
        <v>8.3333333333333329E-2</v>
      </c>
      <c r="F174" s="3" t="e">
        <f t="shared" si="39"/>
        <v>#VALUE!</v>
      </c>
      <c r="G174" s="3" t="str">
        <f>IF(Inputs!$B$15="Fixed",G173, "Not Implemented Yet")</f>
        <v>Not Implemented Yet</v>
      </c>
      <c r="H174" s="3" t="str">
        <f>IF(Inputs!$B$15="Fixed", IF(K173&gt;H173, -PMT(G174*C174, 360/Inputs!$D$6, Inputs!$B$13), 0), "NOT AVALABLE RN")</f>
        <v>NOT AVALABLE RN</v>
      </c>
      <c r="I174" s="3" t="e">
        <f t="shared" si="40"/>
        <v>#VALUE!</v>
      </c>
      <c r="J174" s="3" t="e">
        <f t="shared" si="41"/>
        <v>#VALUE!</v>
      </c>
      <c r="K174" s="3" t="e">
        <f t="shared" si="55"/>
        <v>#VALUE!</v>
      </c>
      <c r="N174" s="27">
        <f t="shared" si="56"/>
        <v>0</v>
      </c>
      <c r="O174" s="17">
        <f>VLOOKUP(A174,Curves!$B$3:'Curves'!$D$15,3)/(VLOOKUP(A174,Curves!$B$3:'Curves'!$D$15,2)-(VLOOKUP(A174,Curves!$B$3:'Curves'!$D$15,1)-1))</f>
        <v>0</v>
      </c>
      <c r="P174" s="27">
        <f>MIN(N174,(O174*Inputs!$B$35)*$N$5)</f>
        <v>0</v>
      </c>
      <c r="Q174" s="3">
        <f ca="1">IF(ISERROR(Inputs!$B$32*OFFSET(P174,-Inputs!$B$32,0)),0,Inputs!$B$32*OFFSET(P174,-Inputs!$B$32,0))</f>
        <v>0</v>
      </c>
      <c r="R174" s="3">
        <f ca="1">IF(ISERROR((1-Inputs!$B$32)*OFFSET(P174,-Inputs!$B$33,0)),0,(1-Inputs!$B$32)*OFFSET(P174,-Inputs!$B$33,0))</f>
        <v>0</v>
      </c>
      <c r="S174" s="27">
        <f t="shared" si="42"/>
        <v>0</v>
      </c>
      <c r="T174" s="17" t="e">
        <f>S174/Inputs!$B$13</f>
        <v>#DIV/0!</v>
      </c>
      <c r="U174" s="17" t="e">
        <f t="shared" si="38"/>
        <v>#VALUE!</v>
      </c>
      <c r="V174" s="3">
        <f>IF(A174&lt;Inputs!$B$23-Inputs!$B$24,0,IF(A174&lt;Inputs!$B$22-Inputs!$B$24,S174*AB174/12,IF(ISERROR(-PMT(AB174/12,Inputs!$B$20+1-A174-Inputs!$B$24,S174)),0,-PMT(AB174/12,Inputs!$B$20+1-A174-Inputs!$B$24,S174)+IF(A174=Inputs!$B$21-Inputs!$B$24,AB174+PMT(AB174/12,Inputs!$B$20+1-A174-Inputs!$B$24,S174)+(S174*AB174/12),0))))</f>
        <v>0</v>
      </c>
      <c r="W174" s="3" t="e">
        <f t="shared" si="43"/>
        <v>#VALUE!</v>
      </c>
      <c r="X174" s="3" t="e">
        <f t="shared" si="44"/>
        <v>#VALUE!</v>
      </c>
      <c r="Y174" s="17">
        <f>VLOOKUP(A174,Curves!$B$20:'Curves'!$D$32,3)</f>
        <v>0.06</v>
      </c>
      <c r="Z174" s="27">
        <f t="shared" si="45"/>
        <v>0</v>
      </c>
      <c r="AA174" s="3">
        <f t="shared" si="46"/>
        <v>0</v>
      </c>
      <c r="AB174" s="3" t="str">
        <f t="shared" si="47"/>
        <v>Not Implemented Yet</v>
      </c>
      <c r="AC174" s="3" t="e">
        <f t="shared" si="48"/>
        <v>#VALUE!</v>
      </c>
      <c r="AD174" s="3" t="e">
        <f t="shared" ca="1" si="49"/>
        <v>#VALUE!</v>
      </c>
      <c r="AE174" s="17" t="e">
        <f ca="1">AD174/Inputs!$B$13</f>
        <v>#VALUE!</v>
      </c>
      <c r="AF174" s="27">
        <f t="shared" si="50"/>
        <v>0</v>
      </c>
      <c r="AH174" s="17">
        <f>AH173/(1+(Inputs!$B$19)*C173)</f>
        <v>1</v>
      </c>
      <c r="AI174" s="17" t="e">
        <f t="shared" ca="1" si="51"/>
        <v>#VALUE!</v>
      </c>
    </row>
    <row r="175" spans="1:35" ht="13">
      <c r="A175" s="3">
        <f t="shared" si="52"/>
        <v>171</v>
      </c>
      <c r="B175" s="28">
        <f t="shared" si="53"/>
        <v>5173</v>
      </c>
      <c r="C175" s="3">
        <f t="shared" si="54"/>
        <v>8.3333333333333329E-2</v>
      </c>
      <c r="F175" s="3" t="e">
        <f t="shared" si="39"/>
        <v>#VALUE!</v>
      </c>
      <c r="G175" s="3" t="str">
        <f>IF(Inputs!$B$15="Fixed",G174, "Not Implemented Yet")</f>
        <v>Not Implemented Yet</v>
      </c>
      <c r="H175" s="3" t="str">
        <f>IF(Inputs!$B$15="Fixed", IF(K174&gt;H174, -PMT(G175*C175, 360/Inputs!$D$6, Inputs!$B$13), 0), "NOT AVALABLE RN")</f>
        <v>NOT AVALABLE RN</v>
      </c>
      <c r="I175" s="3" t="e">
        <f t="shared" si="40"/>
        <v>#VALUE!</v>
      </c>
      <c r="J175" s="3" t="e">
        <f t="shared" si="41"/>
        <v>#VALUE!</v>
      </c>
      <c r="K175" s="3" t="e">
        <f t="shared" si="55"/>
        <v>#VALUE!</v>
      </c>
      <c r="N175" s="27">
        <f t="shared" si="56"/>
        <v>0</v>
      </c>
      <c r="O175" s="17">
        <f>VLOOKUP(A175,Curves!$B$3:'Curves'!$D$15,3)/(VLOOKUP(A175,Curves!$B$3:'Curves'!$D$15,2)-(VLOOKUP(A175,Curves!$B$3:'Curves'!$D$15,1)-1))</f>
        <v>0</v>
      </c>
      <c r="P175" s="27">
        <f>MIN(N175,(O175*Inputs!$B$35)*$N$5)</f>
        <v>0</v>
      </c>
      <c r="Q175" s="3">
        <f ca="1">IF(ISERROR(Inputs!$B$32*OFFSET(P175,-Inputs!$B$32,0)),0,Inputs!$B$32*OFFSET(P175,-Inputs!$B$32,0))</f>
        <v>0</v>
      </c>
      <c r="R175" s="3">
        <f ca="1">IF(ISERROR((1-Inputs!$B$32)*OFFSET(P175,-Inputs!$B$33,0)),0,(1-Inputs!$B$32)*OFFSET(P175,-Inputs!$B$33,0))</f>
        <v>0</v>
      </c>
      <c r="S175" s="27">
        <f t="shared" si="42"/>
        <v>0</v>
      </c>
      <c r="T175" s="17" t="e">
        <f>S175/Inputs!$B$13</f>
        <v>#DIV/0!</v>
      </c>
      <c r="U175" s="17" t="e">
        <f t="shared" si="38"/>
        <v>#VALUE!</v>
      </c>
      <c r="V175" s="3">
        <f>IF(A175&lt;Inputs!$B$23-Inputs!$B$24,0,IF(A175&lt;Inputs!$B$22-Inputs!$B$24,S175*AB175/12,IF(ISERROR(-PMT(AB175/12,Inputs!$B$20+1-A175-Inputs!$B$24,S175)),0,-PMT(AB175/12,Inputs!$B$20+1-A175-Inputs!$B$24,S175)+IF(A175=Inputs!$B$21-Inputs!$B$24,AB175+PMT(AB175/12,Inputs!$B$20+1-A175-Inputs!$B$24,S175)+(S175*AB175/12),0))))</f>
        <v>0</v>
      </c>
      <c r="W175" s="3" t="e">
        <f t="shared" si="43"/>
        <v>#VALUE!</v>
      </c>
      <c r="X175" s="3" t="e">
        <f t="shared" si="44"/>
        <v>#VALUE!</v>
      </c>
      <c r="Y175" s="17">
        <f>VLOOKUP(A175,Curves!$B$20:'Curves'!$D$32,3)</f>
        <v>0.06</v>
      </c>
      <c r="Z175" s="27">
        <f t="shared" si="45"/>
        <v>0</v>
      </c>
      <c r="AA175" s="3">
        <f t="shared" si="46"/>
        <v>0</v>
      </c>
      <c r="AB175" s="3" t="str">
        <f t="shared" si="47"/>
        <v>Not Implemented Yet</v>
      </c>
      <c r="AC175" s="3" t="e">
        <f t="shared" si="48"/>
        <v>#VALUE!</v>
      </c>
      <c r="AD175" s="3" t="e">
        <f t="shared" ca="1" si="49"/>
        <v>#VALUE!</v>
      </c>
      <c r="AE175" s="17" t="e">
        <f ca="1">AD175/Inputs!$B$13</f>
        <v>#VALUE!</v>
      </c>
      <c r="AF175" s="27">
        <f t="shared" si="50"/>
        <v>0</v>
      </c>
      <c r="AH175" s="17">
        <f>AH174/(1+(Inputs!$B$19)*C174)</f>
        <v>1</v>
      </c>
      <c r="AI175" s="17" t="e">
        <f t="shared" ca="1" si="51"/>
        <v>#VALUE!</v>
      </c>
    </row>
    <row r="176" spans="1:35" ht="13">
      <c r="A176" s="3">
        <f t="shared" si="52"/>
        <v>172</v>
      </c>
      <c r="B176" s="28">
        <f t="shared" si="53"/>
        <v>5201</v>
      </c>
      <c r="C176" s="3">
        <f t="shared" si="54"/>
        <v>8.3333333333333329E-2</v>
      </c>
      <c r="F176" s="3" t="e">
        <f t="shared" si="39"/>
        <v>#VALUE!</v>
      </c>
      <c r="G176" s="3" t="str">
        <f>IF(Inputs!$B$15="Fixed",G175, "Not Implemented Yet")</f>
        <v>Not Implemented Yet</v>
      </c>
      <c r="H176" s="3" t="str">
        <f>IF(Inputs!$B$15="Fixed", IF(K175&gt;H175, -PMT(G176*C176, 360/Inputs!$D$6, Inputs!$B$13), 0), "NOT AVALABLE RN")</f>
        <v>NOT AVALABLE RN</v>
      </c>
      <c r="I176" s="3" t="e">
        <f t="shared" si="40"/>
        <v>#VALUE!</v>
      </c>
      <c r="J176" s="3" t="e">
        <f t="shared" si="41"/>
        <v>#VALUE!</v>
      </c>
      <c r="K176" s="3" t="e">
        <f t="shared" si="55"/>
        <v>#VALUE!</v>
      </c>
      <c r="N176" s="27">
        <f t="shared" si="56"/>
        <v>0</v>
      </c>
      <c r="O176" s="17">
        <f>VLOOKUP(A176,Curves!$B$3:'Curves'!$D$15,3)/(VLOOKUP(A176,Curves!$B$3:'Curves'!$D$15,2)-(VLOOKUP(A176,Curves!$B$3:'Curves'!$D$15,1)-1))</f>
        <v>0</v>
      </c>
      <c r="P176" s="27">
        <f>MIN(N176,(O176*Inputs!$B$35)*$N$5)</f>
        <v>0</v>
      </c>
      <c r="Q176" s="3">
        <f ca="1">IF(ISERROR(Inputs!$B$32*OFFSET(P176,-Inputs!$B$32,0)),0,Inputs!$B$32*OFFSET(P176,-Inputs!$B$32,0))</f>
        <v>0</v>
      </c>
      <c r="R176" s="3">
        <f ca="1">IF(ISERROR((1-Inputs!$B$32)*OFFSET(P176,-Inputs!$B$33,0)),0,(1-Inputs!$B$32)*OFFSET(P176,-Inputs!$B$33,0))</f>
        <v>0</v>
      </c>
      <c r="S176" s="27">
        <f t="shared" si="42"/>
        <v>0</v>
      </c>
      <c r="T176" s="17" t="e">
        <f>S176/Inputs!$B$13</f>
        <v>#DIV/0!</v>
      </c>
      <c r="U176" s="17" t="e">
        <f t="shared" si="38"/>
        <v>#VALUE!</v>
      </c>
      <c r="V176" s="3">
        <f>IF(A176&lt;Inputs!$B$23-Inputs!$B$24,0,IF(A176&lt;Inputs!$B$22-Inputs!$B$24,S176*AB176/12,IF(ISERROR(-PMT(AB176/12,Inputs!$B$20+1-A176-Inputs!$B$24,S176)),0,-PMT(AB176/12,Inputs!$B$20+1-A176-Inputs!$B$24,S176)+IF(A176=Inputs!$B$21-Inputs!$B$24,AB176+PMT(AB176/12,Inputs!$B$20+1-A176-Inputs!$B$24,S176)+(S176*AB176/12),0))))</f>
        <v>0</v>
      </c>
      <c r="W176" s="3" t="e">
        <f t="shared" si="43"/>
        <v>#VALUE!</v>
      </c>
      <c r="X176" s="3" t="e">
        <f t="shared" si="44"/>
        <v>#VALUE!</v>
      </c>
      <c r="Y176" s="17">
        <f>VLOOKUP(A176,Curves!$B$20:'Curves'!$D$32,3)</f>
        <v>0.06</v>
      </c>
      <c r="Z176" s="27">
        <f t="shared" si="45"/>
        <v>0</v>
      </c>
      <c r="AA176" s="3">
        <f t="shared" si="46"/>
        <v>0</v>
      </c>
      <c r="AB176" s="3" t="str">
        <f t="shared" si="47"/>
        <v>Not Implemented Yet</v>
      </c>
      <c r="AC176" s="3" t="e">
        <f t="shared" si="48"/>
        <v>#VALUE!</v>
      </c>
      <c r="AD176" s="3" t="e">
        <f t="shared" ca="1" si="49"/>
        <v>#VALUE!</v>
      </c>
      <c r="AE176" s="17" t="e">
        <f ca="1">AD176/Inputs!$B$13</f>
        <v>#VALUE!</v>
      </c>
      <c r="AF176" s="27">
        <f t="shared" si="50"/>
        <v>0</v>
      </c>
      <c r="AH176" s="17">
        <f>AH175/(1+(Inputs!$B$19)*C175)</f>
        <v>1</v>
      </c>
      <c r="AI176" s="17" t="e">
        <f t="shared" ca="1" si="51"/>
        <v>#VALUE!</v>
      </c>
    </row>
    <row r="177" spans="1:35" ht="13">
      <c r="A177" s="3">
        <f t="shared" si="52"/>
        <v>173</v>
      </c>
      <c r="B177" s="28">
        <f t="shared" si="53"/>
        <v>5232</v>
      </c>
      <c r="C177" s="3">
        <f t="shared" si="54"/>
        <v>8.3333333333333329E-2</v>
      </c>
      <c r="F177" s="3" t="e">
        <f t="shared" si="39"/>
        <v>#VALUE!</v>
      </c>
      <c r="G177" s="3" t="str">
        <f>IF(Inputs!$B$15="Fixed",G176, "Not Implemented Yet")</f>
        <v>Not Implemented Yet</v>
      </c>
      <c r="H177" s="3" t="str">
        <f>IF(Inputs!$B$15="Fixed", IF(K176&gt;H176, -PMT(G177*C177, 360/Inputs!$D$6, Inputs!$B$13), 0), "NOT AVALABLE RN")</f>
        <v>NOT AVALABLE RN</v>
      </c>
      <c r="I177" s="3" t="e">
        <f t="shared" si="40"/>
        <v>#VALUE!</v>
      </c>
      <c r="J177" s="3" t="e">
        <f t="shared" si="41"/>
        <v>#VALUE!</v>
      </c>
      <c r="K177" s="3" t="e">
        <f t="shared" si="55"/>
        <v>#VALUE!</v>
      </c>
      <c r="N177" s="27">
        <f t="shared" si="56"/>
        <v>0</v>
      </c>
      <c r="O177" s="17">
        <f>VLOOKUP(A177,Curves!$B$3:'Curves'!$D$15,3)/(VLOOKUP(A177,Curves!$B$3:'Curves'!$D$15,2)-(VLOOKUP(A177,Curves!$B$3:'Curves'!$D$15,1)-1))</f>
        <v>0</v>
      </c>
      <c r="P177" s="27">
        <f>MIN(N177,(O177*Inputs!$B$35)*$N$5)</f>
        <v>0</v>
      </c>
      <c r="Q177" s="3">
        <f ca="1">IF(ISERROR(Inputs!$B$32*OFFSET(P177,-Inputs!$B$32,0)),0,Inputs!$B$32*OFFSET(P177,-Inputs!$B$32,0))</f>
        <v>0</v>
      </c>
      <c r="R177" s="3">
        <f ca="1">IF(ISERROR((1-Inputs!$B$32)*OFFSET(P177,-Inputs!$B$33,0)),0,(1-Inputs!$B$32)*OFFSET(P177,-Inputs!$B$33,0))</f>
        <v>0</v>
      </c>
      <c r="S177" s="27">
        <f t="shared" si="42"/>
        <v>0</v>
      </c>
      <c r="T177" s="17" t="e">
        <f>S177/Inputs!$B$13</f>
        <v>#DIV/0!</v>
      </c>
      <c r="U177" s="17" t="e">
        <f t="shared" si="38"/>
        <v>#VALUE!</v>
      </c>
      <c r="V177" s="3">
        <f>IF(A177&lt;Inputs!$B$23-Inputs!$B$24,0,IF(A177&lt;Inputs!$B$22-Inputs!$B$24,S177*AB177/12,IF(ISERROR(-PMT(AB177/12,Inputs!$B$20+1-A177-Inputs!$B$24,S177)),0,-PMT(AB177/12,Inputs!$B$20+1-A177-Inputs!$B$24,S177)+IF(A177=Inputs!$B$21-Inputs!$B$24,AB177+PMT(AB177/12,Inputs!$B$20+1-A177-Inputs!$B$24,S177)+(S177*AB177/12),0))))</f>
        <v>0</v>
      </c>
      <c r="W177" s="3" t="e">
        <f t="shared" si="43"/>
        <v>#VALUE!</v>
      </c>
      <c r="X177" s="3" t="e">
        <f t="shared" si="44"/>
        <v>#VALUE!</v>
      </c>
      <c r="Y177" s="17">
        <f>VLOOKUP(A177,Curves!$B$20:'Curves'!$D$32,3)</f>
        <v>0.06</v>
      </c>
      <c r="Z177" s="27">
        <f t="shared" si="45"/>
        <v>0</v>
      </c>
      <c r="AA177" s="3">
        <f t="shared" si="46"/>
        <v>0</v>
      </c>
      <c r="AB177" s="3" t="str">
        <f t="shared" si="47"/>
        <v>Not Implemented Yet</v>
      </c>
      <c r="AC177" s="3" t="e">
        <f t="shared" si="48"/>
        <v>#VALUE!</v>
      </c>
      <c r="AD177" s="3" t="e">
        <f t="shared" ca="1" si="49"/>
        <v>#VALUE!</v>
      </c>
      <c r="AE177" s="17" t="e">
        <f ca="1">AD177/Inputs!$B$13</f>
        <v>#VALUE!</v>
      </c>
      <c r="AF177" s="27">
        <f t="shared" si="50"/>
        <v>0</v>
      </c>
      <c r="AH177" s="17">
        <f>AH176/(1+(Inputs!$B$19)*C176)</f>
        <v>1</v>
      </c>
      <c r="AI177" s="17" t="e">
        <f t="shared" ca="1" si="51"/>
        <v>#VALUE!</v>
      </c>
    </row>
    <row r="178" spans="1:35" ht="13">
      <c r="A178" s="3">
        <f t="shared" si="52"/>
        <v>174</v>
      </c>
      <c r="B178" s="28">
        <f t="shared" si="53"/>
        <v>5262</v>
      </c>
      <c r="C178" s="3">
        <f t="shared" si="54"/>
        <v>8.3333333333333329E-2</v>
      </c>
      <c r="F178" s="3" t="e">
        <f t="shared" si="39"/>
        <v>#VALUE!</v>
      </c>
      <c r="G178" s="3" t="str">
        <f>IF(Inputs!$B$15="Fixed",G177, "Not Implemented Yet")</f>
        <v>Not Implemented Yet</v>
      </c>
      <c r="H178" s="3" t="str">
        <f>IF(Inputs!$B$15="Fixed", IF(K177&gt;H177, -PMT(G178*C178, 360/Inputs!$D$6, Inputs!$B$13), 0), "NOT AVALABLE RN")</f>
        <v>NOT AVALABLE RN</v>
      </c>
      <c r="I178" s="3" t="e">
        <f t="shared" si="40"/>
        <v>#VALUE!</v>
      </c>
      <c r="J178" s="3" t="e">
        <f t="shared" si="41"/>
        <v>#VALUE!</v>
      </c>
      <c r="K178" s="3" t="e">
        <f t="shared" si="55"/>
        <v>#VALUE!</v>
      </c>
      <c r="N178" s="27">
        <f t="shared" si="56"/>
        <v>0</v>
      </c>
      <c r="O178" s="17">
        <f>VLOOKUP(A178,Curves!$B$3:'Curves'!$D$15,3)/(VLOOKUP(A178,Curves!$B$3:'Curves'!$D$15,2)-(VLOOKUP(A178,Curves!$B$3:'Curves'!$D$15,1)-1))</f>
        <v>0</v>
      </c>
      <c r="P178" s="27">
        <f>MIN(N178,(O178*Inputs!$B$35)*$N$5)</f>
        <v>0</v>
      </c>
      <c r="Q178" s="3">
        <f ca="1">IF(ISERROR(Inputs!$B$32*OFFSET(P178,-Inputs!$B$32,0)),0,Inputs!$B$32*OFFSET(P178,-Inputs!$B$32,0))</f>
        <v>0</v>
      </c>
      <c r="R178" s="3">
        <f ca="1">IF(ISERROR((1-Inputs!$B$32)*OFFSET(P178,-Inputs!$B$33,0)),0,(1-Inputs!$B$32)*OFFSET(P178,-Inputs!$B$33,0))</f>
        <v>0</v>
      </c>
      <c r="S178" s="27">
        <f t="shared" si="42"/>
        <v>0</v>
      </c>
      <c r="T178" s="17" t="e">
        <f>S178/Inputs!$B$13</f>
        <v>#DIV/0!</v>
      </c>
      <c r="U178" s="17" t="e">
        <f t="shared" si="38"/>
        <v>#VALUE!</v>
      </c>
      <c r="V178" s="3">
        <f>IF(A178&lt;Inputs!$B$23-Inputs!$B$24,0,IF(A178&lt;Inputs!$B$22-Inputs!$B$24,S178*AB178/12,IF(ISERROR(-PMT(AB178/12,Inputs!$B$20+1-A178-Inputs!$B$24,S178)),0,-PMT(AB178/12,Inputs!$B$20+1-A178-Inputs!$B$24,S178)+IF(A178=Inputs!$B$21-Inputs!$B$24,AB178+PMT(AB178/12,Inputs!$B$20+1-A178-Inputs!$B$24,S178)+(S178*AB178/12),0))))</f>
        <v>0</v>
      </c>
      <c r="W178" s="3" t="e">
        <f t="shared" si="43"/>
        <v>#VALUE!</v>
      </c>
      <c r="X178" s="3" t="e">
        <f t="shared" si="44"/>
        <v>#VALUE!</v>
      </c>
      <c r="Y178" s="17">
        <f>VLOOKUP(A178,Curves!$B$20:'Curves'!$D$32,3)</f>
        <v>0.06</v>
      </c>
      <c r="Z178" s="27">
        <f t="shared" si="45"/>
        <v>0</v>
      </c>
      <c r="AA178" s="3">
        <f t="shared" si="46"/>
        <v>0</v>
      </c>
      <c r="AB178" s="3" t="str">
        <f t="shared" si="47"/>
        <v>Not Implemented Yet</v>
      </c>
      <c r="AC178" s="3" t="e">
        <f t="shared" si="48"/>
        <v>#VALUE!</v>
      </c>
      <c r="AD178" s="3" t="e">
        <f t="shared" ca="1" si="49"/>
        <v>#VALUE!</v>
      </c>
      <c r="AE178" s="17" t="e">
        <f ca="1">AD178/Inputs!$B$13</f>
        <v>#VALUE!</v>
      </c>
      <c r="AF178" s="27">
        <f t="shared" si="50"/>
        <v>0</v>
      </c>
      <c r="AH178" s="17">
        <f>AH177/(1+(Inputs!$B$19)*C177)</f>
        <v>1</v>
      </c>
      <c r="AI178" s="17" t="e">
        <f t="shared" ca="1" si="51"/>
        <v>#VALUE!</v>
      </c>
    </row>
    <row r="179" spans="1:35" ht="13">
      <c r="A179" s="3">
        <f t="shared" si="52"/>
        <v>175</v>
      </c>
      <c r="B179" s="28">
        <f t="shared" si="53"/>
        <v>5293</v>
      </c>
      <c r="C179" s="3">
        <f t="shared" si="54"/>
        <v>8.3333333333333329E-2</v>
      </c>
      <c r="F179" s="3" t="e">
        <f t="shared" si="39"/>
        <v>#VALUE!</v>
      </c>
      <c r="G179" s="3" t="str">
        <f>IF(Inputs!$B$15="Fixed",G178, "Not Implemented Yet")</f>
        <v>Not Implemented Yet</v>
      </c>
      <c r="H179" s="3" t="str">
        <f>IF(Inputs!$B$15="Fixed", IF(K178&gt;H178, -PMT(G179*C179, 360/Inputs!$D$6, Inputs!$B$13), 0), "NOT AVALABLE RN")</f>
        <v>NOT AVALABLE RN</v>
      </c>
      <c r="I179" s="3" t="e">
        <f t="shared" si="40"/>
        <v>#VALUE!</v>
      </c>
      <c r="J179" s="3" t="e">
        <f t="shared" si="41"/>
        <v>#VALUE!</v>
      </c>
      <c r="K179" s="3" t="e">
        <f t="shared" si="55"/>
        <v>#VALUE!</v>
      </c>
      <c r="N179" s="27">
        <f t="shared" si="56"/>
        <v>0</v>
      </c>
      <c r="O179" s="17">
        <f>VLOOKUP(A179,Curves!$B$3:'Curves'!$D$15,3)/(VLOOKUP(A179,Curves!$B$3:'Curves'!$D$15,2)-(VLOOKUP(A179,Curves!$B$3:'Curves'!$D$15,1)-1))</f>
        <v>0</v>
      </c>
      <c r="P179" s="27">
        <f>MIN(N179,(O179*Inputs!$B$35)*$N$5)</f>
        <v>0</v>
      </c>
      <c r="Q179" s="3">
        <f ca="1">IF(ISERROR(Inputs!$B$32*OFFSET(P179,-Inputs!$B$32,0)),0,Inputs!$B$32*OFFSET(P179,-Inputs!$B$32,0))</f>
        <v>0</v>
      </c>
      <c r="R179" s="3">
        <f ca="1">IF(ISERROR((1-Inputs!$B$32)*OFFSET(P179,-Inputs!$B$33,0)),0,(1-Inputs!$B$32)*OFFSET(P179,-Inputs!$B$33,0))</f>
        <v>0</v>
      </c>
      <c r="S179" s="27">
        <f t="shared" si="42"/>
        <v>0</v>
      </c>
      <c r="T179" s="17" t="e">
        <f>S179/Inputs!$B$13</f>
        <v>#DIV/0!</v>
      </c>
      <c r="U179" s="17" t="e">
        <f t="shared" si="38"/>
        <v>#VALUE!</v>
      </c>
      <c r="V179" s="3">
        <f>IF(A179&lt;Inputs!$B$23-Inputs!$B$24,0,IF(A179&lt;Inputs!$B$22-Inputs!$B$24,S179*AB179/12,IF(ISERROR(-PMT(AB179/12,Inputs!$B$20+1-A179-Inputs!$B$24,S179)),0,-PMT(AB179/12,Inputs!$B$20+1-A179-Inputs!$B$24,S179)+IF(A179=Inputs!$B$21-Inputs!$B$24,AB179+PMT(AB179/12,Inputs!$B$20+1-A179-Inputs!$B$24,S179)+(S179*AB179/12),0))))</f>
        <v>0</v>
      </c>
      <c r="W179" s="3" t="e">
        <f t="shared" si="43"/>
        <v>#VALUE!</v>
      </c>
      <c r="X179" s="3" t="e">
        <f t="shared" si="44"/>
        <v>#VALUE!</v>
      </c>
      <c r="Y179" s="17">
        <f>VLOOKUP(A179,Curves!$B$20:'Curves'!$D$32,3)</f>
        <v>0.06</v>
      </c>
      <c r="Z179" s="27">
        <f t="shared" si="45"/>
        <v>0</v>
      </c>
      <c r="AA179" s="3">
        <f t="shared" si="46"/>
        <v>0</v>
      </c>
      <c r="AB179" s="3" t="str">
        <f t="shared" si="47"/>
        <v>Not Implemented Yet</v>
      </c>
      <c r="AC179" s="3" t="e">
        <f t="shared" si="48"/>
        <v>#VALUE!</v>
      </c>
      <c r="AD179" s="3" t="e">
        <f t="shared" ca="1" si="49"/>
        <v>#VALUE!</v>
      </c>
      <c r="AE179" s="17" t="e">
        <f ca="1">AD179/Inputs!$B$13</f>
        <v>#VALUE!</v>
      </c>
      <c r="AF179" s="27">
        <f t="shared" si="50"/>
        <v>0</v>
      </c>
      <c r="AH179" s="17">
        <f>AH178/(1+(Inputs!$B$19)*C178)</f>
        <v>1</v>
      </c>
      <c r="AI179" s="17" t="e">
        <f t="shared" ca="1" si="51"/>
        <v>#VALUE!</v>
      </c>
    </row>
    <row r="180" spans="1:35" ht="13">
      <c r="A180" s="3">
        <f t="shared" si="52"/>
        <v>176</v>
      </c>
      <c r="B180" s="28">
        <f t="shared" si="53"/>
        <v>5323</v>
      </c>
      <c r="C180" s="3">
        <f t="shared" si="54"/>
        <v>8.3333333333333329E-2</v>
      </c>
      <c r="F180" s="3" t="e">
        <f t="shared" si="39"/>
        <v>#VALUE!</v>
      </c>
      <c r="G180" s="3" t="str">
        <f>IF(Inputs!$B$15="Fixed",G179, "Not Implemented Yet")</f>
        <v>Not Implemented Yet</v>
      </c>
      <c r="H180" s="3" t="str">
        <f>IF(Inputs!$B$15="Fixed", IF(K179&gt;H179, -PMT(G180*C180, 360/Inputs!$D$6, Inputs!$B$13), 0), "NOT AVALABLE RN")</f>
        <v>NOT AVALABLE RN</v>
      </c>
      <c r="I180" s="3" t="e">
        <f t="shared" si="40"/>
        <v>#VALUE!</v>
      </c>
      <c r="J180" s="3" t="e">
        <f t="shared" si="41"/>
        <v>#VALUE!</v>
      </c>
      <c r="K180" s="3" t="e">
        <f t="shared" si="55"/>
        <v>#VALUE!</v>
      </c>
      <c r="N180" s="27">
        <f t="shared" si="56"/>
        <v>0</v>
      </c>
      <c r="O180" s="17">
        <f>VLOOKUP(A180,Curves!$B$3:'Curves'!$D$15,3)/(VLOOKUP(A180,Curves!$B$3:'Curves'!$D$15,2)-(VLOOKUP(A180,Curves!$B$3:'Curves'!$D$15,1)-1))</f>
        <v>0</v>
      </c>
      <c r="P180" s="27">
        <f>MIN(N180,(O180*Inputs!$B$35)*$N$5)</f>
        <v>0</v>
      </c>
      <c r="Q180" s="3">
        <f ca="1">IF(ISERROR(Inputs!$B$32*OFFSET(P180,-Inputs!$B$32,0)),0,Inputs!$B$32*OFFSET(P180,-Inputs!$B$32,0))</f>
        <v>0</v>
      </c>
      <c r="R180" s="3">
        <f ca="1">IF(ISERROR((1-Inputs!$B$32)*OFFSET(P180,-Inputs!$B$33,0)),0,(1-Inputs!$B$32)*OFFSET(P180,-Inputs!$B$33,0))</f>
        <v>0</v>
      </c>
      <c r="S180" s="27">
        <f t="shared" si="42"/>
        <v>0</v>
      </c>
      <c r="T180" s="17" t="e">
        <f>S180/Inputs!$B$13</f>
        <v>#DIV/0!</v>
      </c>
      <c r="U180" s="17" t="e">
        <f t="shared" si="38"/>
        <v>#VALUE!</v>
      </c>
      <c r="V180" s="3">
        <f>IF(A180&lt;Inputs!$B$23-Inputs!$B$24,0,IF(A180&lt;Inputs!$B$22-Inputs!$B$24,S180*AB180/12,IF(ISERROR(-PMT(AB180/12,Inputs!$B$20+1-A180-Inputs!$B$24,S180)),0,-PMT(AB180/12,Inputs!$B$20+1-A180-Inputs!$B$24,S180)+IF(A180=Inputs!$B$21-Inputs!$B$24,AB180+PMT(AB180/12,Inputs!$B$20+1-A180-Inputs!$B$24,S180)+(S180*AB180/12),0))))</f>
        <v>0</v>
      </c>
      <c r="W180" s="3" t="e">
        <f t="shared" si="43"/>
        <v>#VALUE!</v>
      </c>
      <c r="X180" s="3" t="e">
        <f t="shared" si="44"/>
        <v>#VALUE!</v>
      </c>
      <c r="Y180" s="17">
        <f>VLOOKUP(A180,Curves!$B$20:'Curves'!$D$32,3)</f>
        <v>0.06</v>
      </c>
      <c r="Z180" s="27">
        <f t="shared" si="45"/>
        <v>0</v>
      </c>
      <c r="AA180" s="3">
        <f t="shared" si="46"/>
        <v>0</v>
      </c>
      <c r="AB180" s="3" t="str">
        <f t="shared" si="47"/>
        <v>Not Implemented Yet</v>
      </c>
      <c r="AC180" s="3" t="e">
        <f t="shared" si="48"/>
        <v>#VALUE!</v>
      </c>
      <c r="AD180" s="3" t="e">
        <f t="shared" ca="1" si="49"/>
        <v>#VALUE!</v>
      </c>
      <c r="AE180" s="17" t="e">
        <f ca="1">AD180/Inputs!$B$13</f>
        <v>#VALUE!</v>
      </c>
      <c r="AF180" s="27">
        <f t="shared" si="50"/>
        <v>0</v>
      </c>
      <c r="AH180" s="17">
        <f>AH179/(1+(Inputs!$B$19)*C179)</f>
        <v>1</v>
      </c>
      <c r="AI180" s="17" t="e">
        <f t="shared" ca="1" si="51"/>
        <v>#VALUE!</v>
      </c>
    </row>
    <row r="181" spans="1:35" ht="13">
      <c r="A181" s="3">
        <f t="shared" si="52"/>
        <v>177</v>
      </c>
      <c r="B181" s="28">
        <f t="shared" si="53"/>
        <v>5354</v>
      </c>
      <c r="C181" s="3">
        <f t="shared" si="54"/>
        <v>8.3333333333333329E-2</v>
      </c>
      <c r="F181" s="3" t="e">
        <f t="shared" si="39"/>
        <v>#VALUE!</v>
      </c>
      <c r="G181" s="3" t="str">
        <f>IF(Inputs!$B$15="Fixed",G180, "Not Implemented Yet")</f>
        <v>Not Implemented Yet</v>
      </c>
      <c r="H181" s="3" t="str">
        <f>IF(Inputs!$B$15="Fixed", IF(K180&gt;H180, -PMT(G181*C181, 360/Inputs!$D$6, Inputs!$B$13), 0), "NOT AVALABLE RN")</f>
        <v>NOT AVALABLE RN</v>
      </c>
      <c r="I181" s="3" t="e">
        <f t="shared" si="40"/>
        <v>#VALUE!</v>
      </c>
      <c r="J181" s="3" t="e">
        <f t="shared" si="41"/>
        <v>#VALUE!</v>
      </c>
      <c r="K181" s="3" t="e">
        <f t="shared" si="55"/>
        <v>#VALUE!</v>
      </c>
      <c r="N181" s="27">
        <f t="shared" si="56"/>
        <v>0</v>
      </c>
      <c r="O181" s="17">
        <f>VLOOKUP(A181,Curves!$B$3:'Curves'!$D$15,3)/(VLOOKUP(A181,Curves!$B$3:'Curves'!$D$15,2)-(VLOOKUP(A181,Curves!$B$3:'Curves'!$D$15,1)-1))</f>
        <v>0</v>
      </c>
      <c r="P181" s="27">
        <f>MIN(N181,(O181*Inputs!$B$35)*$N$5)</f>
        <v>0</v>
      </c>
      <c r="Q181" s="3">
        <f ca="1">IF(ISERROR(Inputs!$B$32*OFFSET(P181,-Inputs!$B$32,0)),0,Inputs!$B$32*OFFSET(P181,-Inputs!$B$32,0))</f>
        <v>0</v>
      </c>
      <c r="R181" s="3">
        <f ca="1">IF(ISERROR((1-Inputs!$B$32)*OFFSET(P181,-Inputs!$B$33,0)),0,(1-Inputs!$B$32)*OFFSET(P181,-Inputs!$B$33,0))</f>
        <v>0</v>
      </c>
      <c r="S181" s="27">
        <f t="shared" si="42"/>
        <v>0</v>
      </c>
      <c r="T181" s="17" t="e">
        <f>S181/Inputs!$B$13</f>
        <v>#DIV/0!</v>
      </c>
      <c r="U181" s="17" t="e">
        <f t="shared" si="38"/>
        <v>#VALUE!</v>
      </c>
      <c r="V181" s="3">
        <f>IF(A181&lt;Inputs!$B$23-Inputs!$B$24,0,IF(A181&lt;Inputs!$B$22-Inputs!$B$24,S181*AB181/12,IF(ISERROR(-PMT(AB181/12,Inputs!$B$20+1-A181-Inputs!$B$24,S181)),0,-PMT(AB181/12,Inputs!$B$20+1-A181-Inputs!$B$24,S181)+IF(A181=Inputs!$B$21-Inputs!$B$24,AB181+PMT(AB181/12,Inputs!$B$20+1-A181-Inputs!$B$24,S181)+(S181*AB181/12),0))))</f>
        <v>0</v>
      </c>
      <c r="W181" s="3" t="e">
        <f t="shared" si="43"/>
        <v>#VALUE!</v>
      </c>
      <c r="X181" s="3" t="e">
        <f t="shared" si="44"/>
        <v>#VALUE!</v>
      </c>
      <c r="Y181" s="17">
        <f>VLOOKUP(A181,Curves!$B$20:'Curves'!$D$32,3)</f>
        <v>0.06</v>
      </c>
      <c r="Z181" s="27">
        <f t="shared" si="45"/>
        <v>0</v>
      </c>
      <c r="AA181" s="3">
        <f t="shared" si="46"/>
        <v>0</v>
      </c>
      <c r="AB181" s="3" t="str">
        <f t="shared" si="47"/>
        <v>Not Implemented Yet</v>
      </c>
      <c r="AC181" s="3" t="e">
        <f t="shared" si="48"/>
        <v>#VALUE!</v>
      </c>
      <c r="AD181" s="3" t="e">
        <f t="shared" ca="1" si="49"/>
        <v>#VALUE!</v>
      </c>
      <c r="AE181" s="17" t="e">
        <f ca="1">AD181/Inputs!$B$13</f>
        <v>#VALUE!</v>
      </c>
      <c r="AF181" s="27">
        <f t="shared" si="50"/>
        <v>0</v>
      </c>
      <c r="AH181" s="17">
        <f>AH180/(1+(Inputs!$B$19)*C180)</f>
        <v>1</v>
      </c>
      <c r="AI181" s="17" t="e">
        <f t="shared" ca="1" si="51"/>
        <v>#VALUE!</v>
      </c>
    </row>
    <row r="182" spans="1:35" ht="13">
      <c r="A182" s="3">
        <f t="shared" si="52"/>
        <v>178</v>
      </c>
      <c r="B182" s="28">
        <f t="shared" si="53"/>
        <v>5385</v>
      </c>
      <c r="C182" s="3">
        <f t="shared" si="54"/>
        <v>8.3333333333333329E-2</v>
      </c>
      <c r="F182" s="3" t="e">
        <f t="shared" si="39"/>
        <v>#VALUE!</v>
      </c>
      <c r="G182" s="3" t="str">
        <f>IF(Inputs!$B$15="Fixed",G181, "Not Implemented Yet")</f>
        <v>Not Implemented Yet</v>
      </c>
      <c r="H182" s="3" t="str">
        <f>IF(Inputs!$B$15="Fixed", IF(K181&gt;H181, -PMT(G182*C182, 360/Inputs!$D$6, Inputs!$B$13), 0), "NOT AVALABLE RN")</f>
        <v>NOT AVALABLE RN</v>
      </c>
      <c r="I182" s="3" t="e">
        <f t="shared" si="40"/>
        <v>#VALUE!</v>
      </c>
      <c r="J182" s="3" t="e">
        <f t="shared" si="41"/>
        <v>#VALUE!</v>
      </c>
      <c r="K182" s="3" t="e">
        <f t="shared" si="55"/>
        <v>#VALUE!</v>
      </c>
      <c r="N182" s="27">
        <f t="shared" si="56"/>
        <v>0</v>
      </c>
      <c r="O182" s="17">
        <f>VLOOKUP(A182,Curves!$B$3:'Curves'!$D$15,3)/(VLOOKUP(A182,Curves!$B$3:'Curves'!$D$15,2)-(VLOOKUP(A182,Curves!$B$3:'Curves'!$D$15,1)-1))</f>
        <v>0</v>
      </c>
      <c r="P182" s="27">
        <f>MIN(N182,(O182*Inputs!$B$35)*$N$5)</f>
        <v>0</v>
      </c>
      <c r="Q182" s="3">
        <f ca="1">IF(ISERROR(Inputs!$B$32*OFFSET(P182,-Inputs!$B$32,0)),0,Inputs!$B$32*OFFSET(P182,-Inputs!$B$32,0))</f>
        <v>0</v>
      </c>
      <c r="R182" s="3">
        <f ca="1">IF(ISERROR((1-Inputs!$B$32)*OFFSET(P182,-Inputs!$B$33,0)),0,(1-Inputs!$B$32)*OFFSET(P182,-Inputs!$B$33,0))</f>
        <v>0</v>
      </c>
      <c r="S182" s="27">
        <f t="shared" si="42"/>
        <v>0</v>
      </c>
      <c r="T182" s="17" t="e">
        <f>S182/Inputs!$B$13</f>
        <v>#DIV/0!</v>
      </c>
      <c r="U182" s="17" t="e">
        <f t="shared" si="38"/>
        <v>#VALUE!</v>
      </c>
      <c r="V182" s="3">
        <f>IF(A182&lt;Inputs!$B$23-Inputs!$B$24,0,IF(A182&lt;Inputs!$B$22-Inputs!$B$24,S182*AB182/12,IF(ISERROR(-PMT(AB182/12,Inputs!$B$20+1-A182-Inputs!$B$24,S182)),0,-PMT(AB182/12,Inputs!$B$20+1-A182-Inputs!$B$24,S182)+IF(A182=Inputs!$B$21-Inputs!$B$24,AB182+PMT(AB182/12,Inputs!$B$20+1-A182-Inputs!$B$24,S182)+(S182*AB182/12),0))))</f>
        <v>0</v>
      </c>
      <c r="W182" s="3" t="e">
        <f t="shared" si="43"/>
        <v>#VALUE!</v>
      </c>
      <c r="X182" s="3" t="e">
        <f t="shared" si="44"/>
        <v>#VALUE!</v>
      </c>
      <c r="Y182" s="17">
        <f>VLOOKUP(A182,Curves!$B$20:'Curves'!$D$32,3)</f>
        <v>0.06</v>
      </c>
      <c r="Z182" s="27">
        <f t="shared" si="45"/>
        <v>0</v>
      </c>
      <c r="AA182" s="3">
        <f t="shared" si="46"/>
        <v>0</v>
      </c>
      <c r="AB182" s="3" t="str">
        <f t="shared" si="47"/>
        <v>Not Implemented Yet</v>
      </c>
      <c r="AC182" s="3" t="e">
        <f t="shared" si="48"/>
        <v>#VALUE!</v>
      </c>
      <c r="AD182" s="3" t="e">
        <f t="shared" ca="1" si="49"/>
        <v>#VALUE!</v>
      </c>
      <c r="AE182" s="17" t="e">
        <f ca="1">AD182/Inputs!$B$13</f>
        <v>#VALUE!</v>
      </c>
      <c r="AF182" s="27">
        <f t="shared" si="50"/>
        <v>0</v>
      </c>
      <c r="AH182" s="17">
        <f>AH181/(1+(Inputs!$B$19)*C181)</f>
        <v>1</v>
      </c>
      <c r="AI182" s="17" t="e">
        <f t="shared" ca="1" si="51"/>
        <v>#VALUE!</v>
      </c>
    </row>
    <row r="183" spans="1:35" ht="13">
      <c r="A183" s="3">
        <f t="shared" si="52"/>
        <v>179</v>
      </c>
      <c r="B183" s="28">
        <f t="shared" si="53"/>
        <v>5415</v>
      </c>
      <c r="C183" s="3">
        <f t="shared" si="54"/>
        <v>8.3333333333333329E-2</v>
      </c>
      <c r="F183" s="3" t="e">
        <f t="shared" si="39"/>
        <v>#VALUE!</v>
      </c>
      <c r="G183" s="3" t="str">
        <f>IF(Inputs!$B$15="Fixed",G182, "Not Implemented Yet")</f>
        <v>Not Implemented Yet</v>
      </c>
      <c r="H183" s="3" t="str">
        <f>IF(Inputs!$B$15="Fixed", IF(K182&gt;H182, -PMT(G183*C183, 360/Inputs!$D$6, Inputs!$B$13), 0), "NOT AVALABLE RN")</f>
        <v>NOT AVALABLE RN</v>
      </c>
      <c r="I183" s="3" t="e">
        <f t="shared" si="40"/>
        <v>#VALUE!</v>
      </c>
      <c r="J183" s="3" t="e">
        <f t="shared" si="41"/>
        <v>#VALUE!</v>
      </c>
      <c r="K183" s="3" t="e">
        <f t="shared" si="55"/>
        <v>#VALUE!</v>
      </c>
      <c r="N183" s="27">
        <f t="shared" si="56"/>
        <v>0</v>
      </c>
      <c r="O183" s="17">
        <f>VLOOKUP(A183,Curves!$B$3:'Curves'!$D$15,3)/(VLOOKUP(A183,Curves!$B$3:'Curves'!$D$15,2)-(VLOOKUP(A183,Curves!$B$3:'Curves'!$D$15,1)-1))</f>
        <v>0</v>
      </c>
      <c r="P183" s="27">
        <f>MIN(N183,(O183*Inputs!$B$35)*$N$5)</f>
        <v>0</v>
      </c>
      <c r="Q183" s="3">
        <f ca="1">IF(ISERROR(Inputs!$B$32*OFFSET(P183,-Inputs!$B$32,0)),0,Inputs!$B$32*OFFSET(P183,-Inputs!$B$32,0))</f>
        <v>0</v>
      </c>
      <c r="R183" s="3">
        <f ca="1">IF(ISERROR((1-Inputs!$B$32)*OFFSET(P183,-Inputs!$B$33,0)),0,(1-Inputs!$B$32)*OFFSET(P183,-Inputs!$B$33,0))</f>
        <v>0</v>
      </c>
      <c r="S183" s="27">
        <f t="shared" si="42"/>
        <v>0</v>
      </c>
      <c r="T183" s="17" t="e">
        <f>S183/Inputs!$B$13</f>
        <v>#DIV/0!</v>
      </c>
      <c r="U183" s="17" t="e">
        <f t="shared" si="38"/>
        <v>#VALUE!</v>
      </c>
      <c r="V183" s="3">
        <f>IF(A183&lt;Inputs!$B$23-Inputs!$B$24,0,IF(A183&lt;Inputs!$B$22-Inputs!$B$24,S183*AB183/12,IF(ISERROR(-PMT(AB183/12,Inputs!$B$20+1-A183-Inputs!$B$24,S183)),0,-PMT(AB183/12,Inputs!$B$20+1-A183-Inputs!$B$24,S183)+IF(A183=Inputs!$B$21-Inputs!$B$24,AB183+PMT(AB183/12,Inputs!$B$20+1-A183-Inputs!$B$24,S183)+(S183*AB183/12),0))))</f>
        <v>0</v>
      </c>
      <c r="W183" s="3" t="e">
        <f t="shared" si="43"/>
        <v>#VALUE!</v>
      </c>
      <c r="X183" s="3" t="e">
        <f t="shared" si="44"/>
        <v>#VALUE!</v>
      </c>
      <c r="Y183" s="17">
        <f>VLOOKUP(A183,Curves!$B$20:'Curves'!$D$32,3)</f>
        <v>0.06</v>
      </c>
      <c r="Z183" s="27">
        <f t="shared" si="45"/>
        <v>0</v>
      </c>
      <c r="AA183" s="3">
        <f t="shared" si="46"/>
        <v>0</v>
      </c>
      <c r="AB183" s="3" t="str">
        <f t="shared" si="47"/>
        <v>Not Implemented Yet</v>
      </c>
      <c r="AC183" s="3" t="e">
        <f t="shared" si="48"/>
        <v>#VALUE!</v>
      </c>
      <c r="AD183" s="3" t="e">
        <f t="shared" ca="1" si="49"/>
        <v>#VALUE!</v>
      </c>
      <c r="AE183" s="17" t="e">
        <f ca="1">AD183/Inputs!$B$13</f>
        <v>#VALUE!</v>
      </c>
      <c r="AF183" s="27">
        <f t="shared" si="50"/>
        <v>0</v>
      </c>
      <c r="AH183" s="17">
        <f>AH182/(1+(Inputs!$B$19)*C182)</f>
        <v>1</v>
      </c>
      <c r="AI183" s="17" t="e">
        <f t="shared" ca="1" si="51"/>
        <v>#VALUE!</v>
      </c>
    </row>
    <row r="184" spans="1:35" ht="13">
      <c r="A184" s="3">
        <f t="shared" si="52"/>
        <v>180</v>
      </c>
      <c r="B184" s="28">
        <f t="shared" si="53"/>
        <v>5446</v>
      </c>
      <c r="C184" s="3">
        <f t="shared" si="54"/>
        <v>8.3333333333333329E-2</v>
      </c>
      <c r="F184" s="3" t="e">
        <f t="shared" si="39"/>
        <v>#VALUE!</v>
      </c>
      <c r="G184" s="3" t="str">
        <f>IF(Inputs!$B$15="Fixed",G183, "Not Implemented Yet")</f>
        <v>Not Implemented Yet</v>
      </c>
      <c r="H184" s="3" t="str">
        <f>IF(Inputs!$B$15="Fixed", IF(K183&gt;H183, -PMT(G184*C184, 360/Inputs!$D$6, Inputs!$B$13), 0), "NOT AVALABLE RN")</f>
        <v>NOT AVALABLE RN</v>
      </c>
      <c r="I184" s="3" t="e">
        <f t="shared" si="40"/>
        <v>#VALUE!</v>
      </c>
      <c r="J184" s="3" t="e">
        <f t="shared" si="41"/>
        <v>#VALUE!</v>
      </c>
      <c r="K184" s="3" t="e">
        <f t="shared" si="55"/>
        <v>#VALUE!</v>
      </c>
      <c r="N184" s="27">
        <f t="shared" si="56"/>
        <v>0</v>
      </c>
      <c r="O184" s="17">
        <f>VLOOKUP(A184,Curves!$B$3:'Curves'!$D$15,3)/(VLOOKUP(A184,Curves!$B$3:'Curves'!$D$15,2)-(VLOOKUP(A184,Curves!$B$3:'Curves'!$D$15,1)-1))</f>
        <v>0</v>
      </c>
      <c r="P184" s="27">
        <f>MIN(N184,(O184*Inputs!$B$35)*$N$5)</f>
        <v>0</v>
      </c>
      <c r="Q184" s="3">
        <f ca="1">IF(ISERROR(Inputs!$B$32*OFFSET(P184,-Inputs!$B$32,0)),0,Inputs!$B$32*OFFSET(P184,-Inputs!$B$32,0))</f>
        <v>0</v>
      </c>
      <c r="R184" s="3">
        <f ca="1">IF(ISERROR((1-Inputs!$B$32)*OFFSET(P184,-Inputs!$B$33,0)),0,(1-Inputs!$B$32)*OFFSET(P184,-Inputs!$B$33,0))</f>
        <v>0</v>
      </c>
      <c r="S184" s="27">
        <f t="shared" si="42"/>
        <v>0</v>
      </c>
      <c r="T184" s="17" t="e">
        <f>S184/Inputs!$B$13</f>
        <v>#DIV/0!</v>
      </c>
      <c r="U184" s="17" t="e">
        <f t="shared" si="38"/>
        <v>#VALUE!</v>
      </c>
      <c r="V184" s="3">
        <f>IF(A184&lt;Inputs!$B$23-Inputs!$B$24,0,IF(A184&lt;Inputs!$B$22-Inputs!$B$24,S184*AB184/12,IF(ISERROR(-PMT(AB184/12,Inputs!$B$20+1-A184-Inputs!$B$24,S184)),0,-PMT(AB184/12,Inputs!$B$20+1-A184-Inputs!$B$24,S184)+IF(A184=Inputs!$B$21-Inputs!$B$24,AB184+PMT(AB184/12,Inputs!$B$20+1-A184-Inputs!$B$24,S184)+(S184*AB184/12),0))))</f>
        <v>0</v>
      </c>
      <c r="W184" s="3" t="e">
        <f t="shared" si="43"/>
        <v>#VALUE!</v>
      </c>
      <c r="X184" s="3" t="e">
        <f t="shared" si="44"/>
        <v>#VALUE!</v>
      </c>
      <c r="Y184" s="17">
        <f>VLOOKUP(A184,Curves!$B$20:'Curves'!$D$32,3)</f>
        <v>0.06</v>
      </c>
      <c r="Z184" s="27">
        <f t="shared" si="45"/>
        <v>0</v>
      </c>
      <c r="AA184" s="3">
        <f t="shared" si="46"/>
        <v>0</v>
      </c>
      <c r="AB184" s="3" t="str">
        <f t="shared" si="47"/>
        <v>Not Implemented Yet</v>
      </c>
      <c r="AC184" s="3" t="e">
        <f t="shared" si="48"/>
        <v>#VALUE!</v>
      </c>
      <c r="AD184" s="3" t="e">
        <f t="shared" ca="1" si="49"/>
        <v>#VALUE!</v>
      </c>
      <c r="AE184" s="17" t="e">
        <f ca="1">AD184/Inputs!$B$13</f>
        <v>#VALUE!</v>
      </c>
      <c r="AF184" s="27">
        <f t="shared" si="50"/>
        <v>0</v>
      </c>
      <c r="AH184" s="17">
        <f>AH183/(1+(Inputs!$B$19)*C183)</f>
        <v>1</v>
      </c>
      <c r="AI184" s="17" t="e">
        <f t="shared" ca="1" si="51"/>
        <v>#VALUE!</v>
      </c>
    </row>
    <row r="185" spans="1:35" ht="13">
      <c r="A185" s="3">
        <f t="shared" si="52"/>
        <v>181</v>
      </c>
      <c r="B185" s="28">
        <f t="shared" si="53"/>
        <v>5476</v>
      </c>
      <c r="C185" s="3">
        <f t="shared" si="54"/>
        <v>8.3333333333333329E-2</v>
      </c>
      <c r="F185" s="3" t="e">
        <f t="shared" si="39"/>
        <v>#VALUE!</v>
      </c>
      <c r="G185" s="3" t="str">
        <f>IF(Inputs!$B$15="Fixed",G184, "Not Implemented Yet")</f>
        <v>Not Implemented Yet</v>
      </c>
      <c r="H185" s="3" t="str">
        <f>IF(Inputs!$B$15="Fixed", IF(K184&gt;H184, -PMT(G185*C185, 360/Inputs!$D$6, Inputs!$B$13), 0), "NOT AVALABLE RN")</f>
        <v>NOT AVALABLE RN</v>
      </c>
      <c r="I185" s="3" t="e">
        <f t="shared" si="40"/>
        <v>#VALUE!</v>
      </c>
      <c r="J185" s="3" t="e">
        <f t="shared" si="41"/>
        <v>#VALUE!</v>
      </c>
      <c r="K185" s="3" t="e">
        <f t="shared" si="55"/>
        <v>#VALUE!</v>
      </c>
      <c r="N185" s="27">
        <f t="shared" si="56"/>
        <v>0</v>
      </c>
      <c r="O185" s="17">
        <f>VLOOKUP(A185,Curves!$B$3:'Curves'!$D$15,3)/(VLOOKUP(A185,Curves!$B$3:'Curves'!$D$15,2)-(VLOOKUP(A185,Curves!$B$3:'Curves'!$D$15,1)-1))</f>
        <v>0</v>
      </c>
      <c r="P185" s="27">
        <f>MIN(N185,(O185*Inputs!$B$35)*$N$5)</f>
        <v>0</v>
      </c>
      <c r="Q185" s="3">
        <f ca="1">IF(ISERROR(Inputs!$B$32*OFFSET(P185,-Inputs!$B$32,0)),0,Inputs!$B$32*OFFSET(P185,-Inputs!$B$32,0))</f>
        <v>0</v>
      </c>
      <c r="R185" s="3">
        <f ca="1">IF(ISERROR((1-Inputs!$B$32)*OFFSET(P185,-Inputs!$B$33,0)),0,(1-Inputs!$B$32)*OFFSET(P185,-Inputs!$B$33,0))</f>
        <v>0</v>
      </c>
      <c r="S185" s="27">
        <f t="shared" si="42"/>
        <v>0</v>
      </c>
      <c r="T185" s="17" t="e">
        <f>S185/Inputs!$B$13</f>
        <v>#DIV/0!</v>
      </c>
      <c r="U185" s="17" t="e">
        <f t="shared" si="38"/>
        <v>#VALUE!</v>
      </c>
      <c r="V185" s="3">
        <f>IF(A185&lt;Inputs!$B$23-Inputs!$B$24,0,IF(A185&lt;Inputs!$B$22-Inputs!$B$24,S185*AB185/12,IF(ISERROR(-PMT(AB185/12,Inputs!$B$20+1-A185-Inputs!$B$24,S185)),0,-PMT(AB185/12,Inputs!$B$20+1-A185-Inputs!$B$24,S185)+IF(A185=Inputs!$B$21-Inputs!$B$24,AB185+PMT(AB185/12,Inputs!$B$20+1-A185-Inputs!$B$24,S185)+(S185*AB185/12),0))))</f>
        <v>0</v>
      </c>
      <c r="W185" s="3" t="e">
        <f t="shared" si="43"/>
        <v>#VALUE!</v>
      </c>
      <c r="X185" s="3" t="e">
        <f t="shared" si="44"/>
        <v>#VALUE!</v>
      </c>
      <c r="Y185" s="17">
        <f>VLOOKUP(A185,Curves!$B$20:'Curves'!$D$32,3)</f>
        <v>0.06</v>
      </c>
      <c r="Z185" s="27">
        <f t="shared" si="45"/>
        <v>0</v>
      </c>
      <c r="AA185" s="3">
        <f t="shared" si="46"/>
        <v>0</v>
      </c>
      <c r="AB185" s="3" t="str">
        <f t="shared" si="47"/>
        <v>Not Implemented Yet</v>
      </c>
      <c r="AC185" s="3" t="e">
        <f t="shared" si="48"/>
        <v>#VALUE!</v>
      </c>
      <c r="AD185" s="3" t="e">
        <f t="shared" ca="1" si="49"/>
        <v>#VALUE!</v>
      </c>
      <c r="AE185" s="17" t="e">
        <f ca="1">AD185/Inputs!$B$13</f>
        <v>#VALUE!</v>
      </c>
      <c r="AF185" s="27">
        <f t="shared" si="50"/>
        <v>0</v>
      </c>
      <c r="AH185" s="17">
        <f>AH184/(1+(Inputs!$B$19)*C184)</f>
        <v>1</v>
      </c>
      <c r="AI185" s="17" t="e">
        <f t="shared" ca="1" si="51"/>
        <v>#VALUE!</v>
      </c>
    </row>
    <row r="186" spans="1:35" ht="13">
      <c r="A186" s="3">
        <f t="shared" si="52"/>
        <v>182</v>
      </c>
      <c r="B186" s="28">
        <f t="shared" si="53"/>
        <v>5507</v>
      </c>
      <c r="C186" s="3">
        <f t="shared" si="54"/>
        <v>8.3333333333333329E-2</v>
      </c>
      <c r="F186" s="3" t="e">
        <f t="shared" si="39"/>
        <v>#VALUE!</v>
      </c>
      <c r="G186" s="3" t="str">
        <f>IF(Inputs!$B$15="Fixed",G185, "Not Implemented Yet")</f>
        <v>Not Implemented Yet</v>
      </c>
      <c r="H186" s="3" t="str">
        <f>IF(Inputs!$B$15="Fixed", IF(K185&gt;H185, -PMT(G186*C186, 360/Inputs!$D$6, Inputs!$B$13), 0), "NOT AVALABLE RN")</f>
        <v>NOT AVALABLE RN</v>
      </c>
      <c r="I186" s="3" t="e">
        <f t="shared" si="40"/>
        <v>#VALUE!</v>
      </c>
      <c r="J186" s="3" t="e">
        <f t="shared" si="41"/>
        <v>#VALUE!</v>
      </c>
      <c r="K186" s="3" t="e">
        <f t="shared" si="55"/>
        <v>#VALUE!</v>
      </c>
      <c r="N186" s="27">
        <f t="shared" si="56"/>
        <v>0</v>
      </c>
      <c r="O186" s="17">
        <f>VLOOKUP(A186,Curves!$B$3:'Curves'!$D$15,3)/(VLOOKUP(A186,Curves!$B$3:'Curves'!$D$15,2)-(VLOOKUP(A186,Curves!$B$3:'Curves'!$D$15,1)-1))</f>
        <v>0</v>
      </c>
      <c r="P186" s="27">
        <f>MIN(N186,(O186*Inputs!$B$35)*$N$5)</f>
        <v>0</v>
      </c>
      <c r="Q186" s="3">
        <f ca="1">IF(ISERROR(Inputs!$B$32*OFFSET(P186,-Inputs!$B$32,0)),0,Inputs!$B$32*OFFSET(P186,-Inputs!$B$32,0))</f>
        <v>0</v>
      </c>
      <c r="R186" s="3">
        <f ca="1">IF(ISERROR((1-Inputs!$B$32)*OFFSET(P186,-Inputs!$B$33,0)),0,(1-Inputs!$B$32)*OFFSET(P186,-Inputs!$B$33,0))</f>
        <v>0</v>
      </c>
      <c r="S186" s="27">
        <f t="shared" si="42"/>
        <v>0</v>
      </c>
      <c r="T186" s="17" t="e">
        <f>S186/Inputs!$B$13</f>
        <v>#DIV/0!</v>
      </c>
      <c r="U186" s="17" t="e">
        <f t="shared" si="38"/>
        <v>#VALUE!</v>
      </c>
      <c r="V186" s="3">
        <f>IF(A186&lt;Inputs!$B$23-Inputs!$B$24,0,IF(A186&lt;Inputs!$B$22-Inputs!$B$24,S186*AB186/12,IF(ISERROR(-PMT(AB186/12,Inputs!$B$20+1-A186-Inputs!$B$24,S186)),0,-PMT(AB186/12,Inputs!$B$20+1-A186-Inputs!$B$24,S186)+IF(A186=Inputs!$B$21-Inputs!$B$24,AB186+PMT(AB186/12,Inputs!$B$20+1-A186-Inputs!$B$24,S186)+(S186*AB186/12),0))))</f>
        <v>0</v>
      </c>
      <c r="W186" s="3" t="e">
        <f t="shared" si="43"/>
        <v>#VALUE!</v>
      </c>
      <c r="X186" s="3" t="e">
        <f t="shared" si="44"/>
        <v>#VALUE!</v>
      </c>
      <c r="Y186" s="17">
        <f>VLOOKUP(A186,Curves!$B$20:'Curves'!$D$32,3)</f>
        <v>0.06</v>
      </c>
      <c r="Z186" s="27">
        <f t="shared" si="45"/>
        <v>0</v>
      </c>
      <c r="AA186" s="3">
        <f t="shared" si="46"/>
        <v>0</v>
      </c>
      <c r="AB186" s="3" t="str">
        <f t="shared" si="47"/>
        <v>Not Implemented Yet</v>
      </c>
      <c r="AC186" s="3" t="e">
        <f t="shared" si="48"/>
        <v>#VALUE!</v>
      </c>
      <c r="AD186" s="3" t="e">
        <f t="shared" ca="1" si="49"/>
        <v>#VALUE!</v>
      </c>
      <c r="AE186" s="17" t="e">
        <f ca="1">AD186/Inputs!$B$13</f>
        <v>#VALUE!</v>
      </c>
      <c r="AF186" s="27">
        <f t="shared" si="50"/>
        <v>0</v>
      </c>
      <c r="AH186" s="17">
        <f>AH185/(1+(Inputs!$B$19)*C185)</f>
        <v>1</v>
      </c>
      <c r="AI186" s="17" t="e">
        <f t="shared" ca="1" si="51"/>
        <v>#VALUE!</v>
      </c>
    </row>
    <row r="187" spans="1:35" ht="13">
      <c r="A187" s="3">
        <f t="shared" si="52"/>
        <v>183</v>
      </c>
      <c r="B187" s="28">
        <f t="shared" si="53"/>
        <v>5538</v>
      </c>
      <c r="C187" s="3">
        <f t="shared" si="54"/>
        <v>8.3333333333333329E-2</v>
      </c>
      <c r="F187" s="3" t="e">
        <f t="shared" si="39"/>
        <v>#VALUE!</v>
      </c>
      <c r="G187" s="3" t="str">
        <f>IF(Inputs!$B$15="Fixed",G186, "Not Implemented Yet")</f>
        <v>Not Implemented Yet</v>
      </c>
      <c r="H187" s="3" t="str">
        <f>IF(Inputs!$B$15="Fixed", IF(K186&gt;H186, -PMT(G187*C187, 360/Inputs!$D$6, Inputs!$B$13), 0), "NOT AVALABLE RN")</f>
        <v>NOT AVALABLE RN</v>
      </c>
      <c r="I187" s="3" t="e">
        <f t="shared" si="40"/>
        <v>#VALUE!</v>
      </c>
      <c r="J187" s="3" t="e">
        <f t="shared" si="41"/>
        <v>#VALUE!</v>
      </c>
      <c r="K187" s="3" t="e">
        <f t="shared" si="55"/>
        <v>#VALUE!</v>
      </c>
      <c r="N187" s="27">
        <f t="shared" si="56"/>
        <v>0</v>
      </c>
      <c r="O187" s="17">
        <f>VLOOKUP(A187,Curves!$B$3:'Curves'!$D$15,3)/(VLOOKUP(A187,Curves!$B$3:'Curves'!$D$15,2)-(VLOOKUP(A187,Curves!$B$3:'Curves'!$D$15,1)-1))</f>
        <v>0</v>
      </c>
      <c r="P187" s="27">
        <f>MIN(N187,(O187*Inputs!$B$35)*$N$5)</f>
        <v>0</v>
      </c>
      <c r="Q187" s="3">
        <f ca="1">IF(ISERROR(Inputs!$B$32*OFFSET(P187,-Inputs!$B$32,0)),0,Inputs!$B$32*OFFSET(P187,-Inputs!$B$32,0))</f>
        <v>0</v>
      </c>
      <c r="R187" s="3">
        <f ca="1">IF(ISERROR((1-Inputs!$B$32)*OFFSET(P187,-Inputs!$B$33,0)),0,(1-Inputs!$B$32)*OFFSET(P187,-Inputs!$B$33,0))</f>
        <v>0</v>
      </c>
      <c r="S187" s="27">
        <f t="shared" si="42"/>
        <v>0</v>
      </c>
      <c r="T187" s="17" t="e">
        <f>S187/Inputs!$B$13</f>
        <v>#DIV/0!</v>
      </c>
      <c r="U187" s="17" t="e">
        <f t="shared" si="38"/>
        <v>#VALUE!</v>
      </c>
      <c r="V187" s="3">
        <f>IF(A187&lt;Inputs!$B$23-Inputs!$B$24,0,IF(A187&lt;Inputs!$B$22-Inputs!$B$24,S187*AB187/12,IF(ISERROR(-PMT(AB187/12,Inputs!$B$20+1-A187-Inputs!$B$24,S187)),0,-PMT(AB187/12,Inputs!$B$20+1-A187-Inputs!$B$24,S187)+IF(A187=Inputs!$B$21-Inputs!$B$24,AB187+PMT(AB187/12,Inputs!$B$20+1-A187-Inputs!$B$24,S187)+(S187*AB187/12),0))))</f>
        <v>0</v>
      </c>
      <c r="W187" s="3" t="e">
        <f t="shared" si="43"/>
        <v>#VALUE!</v>
      </c>
      <c r="X187" s="3" t="e">
        <f t="shared" si="44"/>
        <v>#VALUE!</v>
      </c>
      <c r="Y187" s="17">
        <f>VLOOKUP(A187,Curves!$B$20:'Curves'!$D$32,3)</f>
        <v>0.06</v>
      </c>
      <c r="Z187" s="27">
        <f t="shared" si="45"/>
        <v>0</v>
      </c>
      <c r="AA187" s="3">
        <f t="shared" si="46"/>
        <v>0</v>
      </c>
      <c r="AB187" s="3" t="str">
        <f t="shared" si="47"/>
        <v>Not Implemented Yet</v>
      </c>
      <c r="AC187" s="3" t="e">
        <f t="shared" si="48"/>
        <v>#VALUE!</v>
      </c>
      <c r="AD187" s="3" t="e">
        <f t="shared" ca="1" si="49"/>
        <v>#VALUE!</v>
      </c>
      <c r="AE187" s="17" t="e">
        <f ca="1">AD187/Inputs!$B$13</f>
        <v>#VALUE!</v>
      </c>
      <c r="AF187" s="27">
        <f t="shared" si="50"/>
        <v>0</v>
      </c>
      <c r="AH187" s="17">
        <f>AH186/(1+(Inputs!$B$19)*C186)</f>
        <v>1</v>
      </c>
      <c r="AI187" s="17" t="e">
        <f t="shared" ca="1" si="51"/>
        <v>#VALUE!</v>
      </c>
    </row>
    <row r="188" spans="1:35" ht="13">
      <c r="A188" s="3">
        <f t="shared" si="52"/>
        <v>184</v>
      </c>
      <c r="B188" s="28">
        <f t="shared" si="53"/>
        <v>5566</v>
      </c>
      <c r="C188" s="3">
        <f t="shared" si="54"/>
        <v>8.3333333333333329E-2</v>
      </c>
      <c r="F188" s="3" t="e">
        <f t="shared" si="39"/>
        <v>#VALUE!</v>
      </c>
      <c r="G188" s="3" t="str">
        <f>IF(Inputs!$B$15="Fixed",G187, "Not Implemented Yet")</f>
        <v>Not Implemented Yet</v>
      </c>
      <c r="H188" s="3" t="str">
        <f>IF(Inputs!$B$15="Fixed", IF(K187&gt;H187, -PMT(G188*C188, 360/Inputs!$D$6, Inputs!$B$13), 0), "NOT AVALABLE RN")</f>
        <v>NOT AVALABLE RN</v>
      </c>
      <c r="I188" s="3" t="e">
        <f t="shared" si="40"/>
        <v>#VALUE!</v>
      </c>
      <c r="J188" s="3" t="e">
        <f t="shared" si="41"/>
        <v>#VALUE!</v>
      </c>
      <c r="K188" s="3" t="e">
        <f t="shared" si="55"/>
        <v>#VALUE!</v>
      </c>
      <c r="N188" s="27">
        <f t="shared" si="56"/>
        <v>0</v>
      </c>
      <c r="O188" s="17">
        <f>VLOOKUP(A188,Curves!$B$3:'Curves'!$D$15,3)/(VLOOKUP(A188,Curves!$B$3:'Curves'!$D$15,2)-(VLOOKUP(A188,Curves!$B$3:'Curves'!$D$15,1)-1))</f>
        <v>0</v>
      </c>
      <c r="P188" s="27">
        <f>MIN(N188,(O188*Inputs!$B$35)*$N$5)</f>
        <v>0</v>
      </c>
      <c r="Q188" s="3">
        <f ca="1">IF(ISERROR(Inputs!$B$32*OFFSET(P188,-Inputs!$B$32,0)),0,Inputs!$B$32*OFFSET(P188,-Inputs!$B$32,0))</f>
        <v>0</v>
      </c>
      <c r="R188" s="3">
        <f ca="1">IF(ISERROR((1-Inputs!$B$32)*OFFSET(P188,-Inputs!$B$33,0)),0,(1-Inputs!$B$32)*OFFSET(P188,-Inputs!$B$33,0))</f>
        <v>0</v>
      </c>
      <c r="S188" s="27">
        <f t="shared" si="42"/>
        <v>0</v>
      </c>
      <c r="T188" s="17" t="e">
        <f>S188/Inputs!$B$13</f>
        <v>#DIV/0!</v>
      </c>
      <c r="U188" s="17" t="e">
        <f t="shared" si="38"/>
        <v>#VALUE!</v>
      </c>
      <c r="V188" s="3">
        <f>IF(A188&lt;Inputs!$B$23-Inputs!$B$24,0,IF(A188&lt;Inputs!$B$22-Inputs!$B$24,S188*AB188/12,IF(ISERROR(-PMT(AB188/12,Inputs!$B$20+1-A188-Inputs!$B$24,S188)),0,-PMT(AB188/12,Inputs!$B$20+1-A188-Inputs!$B$24,S188)+IF(A188=Inputs!$B$21-Inputs!$B$24,AB188+PMT(AB188/12,Inputs!$B$20+1-A188-Inputs!$B$24,S188)+(S188*AB188/12),0))))</f>
        <v>0</v>
      </c>
      <c r="W188" s="3" t="e">
        <f t="shared" si="43"/>
        <v>#VALUE!</v>
      </c>
      <c r="X188" s="3" t="e">
        <f t="shared" si="44"/>
        <v>#VALUE!</v>
      </c>
      <c r="Y188" s="17">
        <f>VLOOKUP(A188,Curves!$B$20:'Curves'!$D$32,3)</f>
        <v>0.06</v>
      </c>
      <c r="Z188" s="27">
        <f t="shared" si="45"/>
        <v>0</v>
      </c>
      <c r="AA188" s="3">
        <f t="shared" si="46"/>
        <v>0</v>
      </c>
      <c r="AB188" s="3" t="str">
        <f t="shared" si="47"/>
        <v>Not Implemented Yet</v>
      </c>
      <c r="AC188" s="3" t="e">
        <f t="shared" si="48"/>
        <v>#VALUE!</v>
      </c>
      <c r="AD188" s="3" t="e">
        <f t="shared" ca="1" si="49"/>
        <v>#VALUE!</v>
      </c>
      <c r="AE188" s="17" t="e">
        <f ca="1">AD188/Inputs!$B$13</f>
        <v>#VALUE!</v>
      </c>
      <c r="AF188" s="27">
        <f t="shared" si="50"/>
        <v>0</v>
      </c>
      <c r="AH188" s="17">
        <f>AH187/(1+(Inputs!$B$19)*C187)</f>
        <v>1</v>
      </c>
      <c r="AI188" s="17" t="e">
        <f t="shared" ca="1" si="51"/>
        <v>#VALUE!</v>
      </c>
    </row>
    <row r="189" spans="1:35" ht="13">
      <c r="A189" s="3">
        <f t="shared" si="52"/>
        <v>185</v>
      </c>
      <c r="B189" s="28">
        <f t="shared" si="53"/>
        <v>5597</v>
      </c>
      <c r="C189" s="3">
        <f t="shared" si="54"/>
        <v>8.3333333333333329E-2</v>
      </c>
      <c r="F189" s="3" t="e">
        <f t="shared" si="39"/>
        <v>#VALUE!</v>
      </c>
      <c r="G189" s="3" t="str">
        <f>IF(Inputs!$B$15="Fixed",G188, "Not Implemented Yet")</f>
        <v>Not Implemented Yet</v>
      </c>
      <c r="H189" s="3" t="str">
        <f>IF(Inputs!$B$15="Fixed", IF(K188&gt;H188, -PMT(G189*C189, 360/Inputs!$D$6, Inputs!$B$13), 0), "NOT AVALABLE RN")</f>
        <v>NOT AVALABLE RN</v>
      </c>
      <c r="I189" s="3" t="e">
        <f t="shared" si="40"/>
        <v>#VALUE!</v>
      </c>
      <c r="J189" s="3" t="e">
        <f t="shared" si="41"/>
        <v>#VALUE!</v>
      </c>
      <c r="K189" s="3" t="e">
        <f t="shared" si="55"/>
        <v>#VALUE!</v>
      </c>
      <c r="N189" s="27">
        <f t="shared" si="56"/>
        <v>0</v>
      </c>
      <c r="O189" s="17">
        <f>VLOOKUP(A189,Curves!$B$3:'Curves'!$D$15,3)/(VLOOKUP(A189,Curves!$B$3:'Curves'!$D$15,2)-(VLOOKUP(A189,Curves!$B$3:'Curves'!$D$15,1)-1))</f>
        <v>0</v>
      </c>
      <c r="P189" s="27">
        <f>MIN(N189,(O189*Inputs!$B$35)*$N$5)</f>
        <v>0</v>
      </c>
      <c r="Q189" s="3">
        <f ca="1">IF(ISERROR(Inputs!$B$32*OFFSET(P189,-Inputs!$B$32,0)),0,Inputs!$B$32*OFFSET(P189,-Inputs!$B$32,0))</f>
        <v>0</v>
      </c>
      <c r="R189" s="3">
        <f ca="1">IF(ISERROR((1-Inputs!$B$32)*OFFSET(P189,-Inputs!$B$33,0)),0,(1-Inputs!$B$32)*OFFSET(P189,-Inputs!$B$33,0))</f>
        <v>0</v>
      </c>
      <c r="S189" s="27">
        <f t="shared" si="42"/>
        <v>0</v>
      </c>
      <c r="T189" s="17" t="e">
        <f>S189/Inputs!$B$13</f>
        <v>#DIV/0!</v>
      </c>
      <c r="U189" s="17" t="e">
        <f t="shared" si="38"/>
        <v>#VALUE!</v>
      </c>
      <c r="V189" s="3">
        <f>IF(A189&lt;Inputs!$B$23-Inputs!$B$24,0,IF(A189&lt;Inputs!$B$22-Inputs!$B$24,S189*AB189/12,IF(ISERROR(-PMT(AB189/12,Inputs!$B$20+1-A189-Inputs!$B$24,S189)),0,-PMT(AB189/12,Inputs!$B$20+1-A189-Inputs!$B$24,S189)+IF(A189=Inputs!$B$21-Inputs!$B$24,AB189+PMT(AB189/12,Inputs!$B$20+1-A189-Inputs!$B$24,S189)+(S189*AB189/12),0))))</f>
        <v>0</v>
      </c>
      <c r="W189" s="3" t="e">
        <f t="shared" si="43"/>
        <v>#VALUE!</v>
      </c>
      <c r="X189" s="3" t="e">
        <f t="shared" si="44"/>
        <v>#VALUE!</v>
      </c>
      <c r="Y189" s="17">
        <f>VLOOKUP(A189,Curves!$B$20:'Curves'!$D$32,3)</f>
        <v>0.06</v>
      </c>
      <c r="Z189" s="27">
        <f t="shared" si="45"/>
        <v>0</v>
      </c>
      <c r="AA189" s="3">
        <f t="shared" si="46"/>
        <v>0</v>
      </c>
      <c r="AB189" s="3" t="str">
        <f t="shared" si="47"/>
        <v>Not Implemented Yet</v>
      </c>
      <c r="AC189" s="3" t="e">
        <f t="shared" si="48"/>
        <v>#VALUE!</v>
      </c>
      <c r="AD189" s="3" t="e">
        <f t="shared" ca="1" si="49"/>
        <v>#VALUE!</v>
      </c>
      <c r="AE189" s="17" t="e">
        <f ca="1">AD189/Inputs!$B$13</f>
        <v>#VALUE!</v>
      </c>
      <c r="AF189" s="27">
        <f t="shared" si="50"/>
        <v>0</v>
      </c>
      <c r="AH189" s="17">
        <f>AH188/(1+(Inputs!$B$19)*C188)</f>
        <v>1</v>
      </c>
      <c r="AI189" s="17" t="e">
        <f t="shared" ca="1" si="51"/>
        <v>#VALUE!</v>
      </c>
    </row>
    <row r="190" spans="1:35" ht="13">
      <c r="A190" s="3">
        <f t="shared" si="52"/>
        <v>186</v>
      </c>
      <c r="B190" s="28">
        <f t="shared" si="53"/>
        <v>5627</v>
      </c>
      <c r="C190" s="3">
        <f t="shared" si="54"/>
        <v>8.3333333333333329E-2</v>
      </c>
      <c r="F190" s="3" t="e">
        <f t="shared" si="39"/>
        <v>#VALUE!</v>
      </c>
      <c r="G190" s="3" t="str">
        <f>IF(Inputs!$B$15="Fixed",G189, "Not Implemented Yet")</f>
        <v>Not Implemented Yet</v>
      </c>
      <c r="H190" s="3" t="str">
        <f>IF(Inputs!$B$15="Fixed", IF(K189&gt;H189, -PMT(G190*C190, 360/Inputs!$D$6, Inputs!$B$13), 0), "NOT AVALABLE RN")</f>
        <v>NOT AVALABLE RN</v>
      </c>
      <c r="I190" s="3" t="e">
        <f t="shared" si="40"/>
        <v>#VALUE!</v>
      </c>
      <c r="J190" s="3" t="e">
        <f t="shared" si="41"/>
        <v>#VALUE!</v>
      </c>
      <c r="K190" s="3" t="e">
        <f t="shared" si="55"/>
        <v>#VALUE!</v>
      </c>
      <c r="N190" s="27">
        <f t="shared" si="56"/>
        <v>0</v>
      </c>
      <c r="O190" s="17">
        <f>VLOOKUP(A190,Curves!$B$3:'Curves'!$D$15,3)/(VLOOKUP(A190,Curves!$B$3:'Curves'!$D$15,2)-(VLOOKUP(A190,Curves!$B$3:'Curves'!$D$15,1)-1))</f>
        <v>0</v>
      </c>
      <c r="P190" s="27">
        <f>MIN(N190,(O190*Inputs!$B$35)*$N$5)</f>
        <v>0</v>
      </c>
      <c r="Q190" s="3">
        <f ca="1">IF(ISERROR(Inputs!$B$32*OFFSET(P190,-Inputs!$B$32,0)),0,Inputs!$B$32*OFFSET(P190,-Inputs!$B$32,0))</f>
        <v>0</v>
      </c>
      <c r="R190" s="3">
        <f ca="1">IF(ISERROR((1-Inputs!$B$32)*OFFSET(P190,-Inputs!$B$33,0)),0,(1-Inputs!$B$32)*OFFSET(P190,-Inputs!$B$33,0))</f>
        <v>0</v>
      </c>
      <c r="S190" s="27">
        <f t="shared" si="42"/>
        <v>0</v>
      </c>
      <c r="T190" s="17" t="e">
        <f>S190/Inputs!$B$13</f>
        <v>#DIV/0!</v>
      </c>
      <c r="U190" s="17" t="e">
        <f t="shared" si="38"/>
        <v>#VALUE!</v>
      </c>
      <c r="V190" s="3">
        <f>IF(A190&lt;Inputs!$B$23-Inputs!$B$24,0,IF(A190&lt;Inputs!$B$22-Inputs!$B$24,S190*AB190/12,IF(ISERROR(-PMT(AB190/12,Inputs!$B$20+1-A190-Inputs!$B$24,S190)),0,-PMT(AB190/12,Inputs!$B$20+1-A190-Inputs!$B$24,S190)+IF(A190=Inputs!$B$21-Inputs!$B$24,AB190+PMT(AB190/12,Inputs!$B$20+1-A190-Inputs!$B$24,S190)+(S190*AB190/12),0))))</f>
        <v>0</v>
      </c>
      <c r="W190" s="3" t="e">
        <f t="shared" si="43"/>
        <v>#VALUE!</v>
      </c>
      <c r="X190" s="3" t="e">
        <f t="shared" si="44"/>
        <v>#VALUE!</v>
      </c>
      <c r="Y190" s="17">
        <f>VLOOKUP(A190,Curves!$B$20:'Curves'!$D$32,3)</f>
        <v>0.06</v>
      </c>
      <c r="Z190" s="27">
        <f t="shared" si="45"/>
        <v>0</v>
      </c>
      <c r="AA190" s="3">
        <f t="shared" si="46"/>
        <v>0</v>
      </c>
      <c r="AB190" s="3" t="str">
        <f t="shared" si="47"/>
        <v>Not Implemented Yet</v>
      </c>
      <c r="AC190" s="3" t="e">
        <f t="shared" si="48"/>
        <v>#VALUE!</v>
      </c>
      <c r="AD190" s="3" t="e">
        <f t="shared" ca="1" si="49"/>
        <v>#VALUE!</v>
      </c>
      <c r="AE190" s="17" t="e">
        <f ca="1">AD190/Inputs!$B$13</f>
        <v>#VALUE!</v>
      </c>
      <c r="AF190" s="27">
        <f t="shared" si="50"/>
        <v>0</v>
      </c>
      <c r="AH190" s="17">
        <f>AH189/(1+(Inputs!$B$19)*C189)</f>
        <v>1</v>
      </c>
      <c r="AI190" s="17" t="e">
        <f t="shared" ca="1" si="51"/>
        <v>#VALUE!</v>
      </c>
    </row>
    <row r="191" spans="1:35" ht="13">
      <c r="A191" s="3">
        <f t="shared" si="52"/>
        <v>187</v>
      </c>
      <c r="B191" s="28">
        <f t="shared" si="53"/>
        <v>5658</v>
      </c>
      <c r="C191" s="3">
        <f t="shared" si="54"/>
        <v>8.3333333333333329E-2</v>
      </c>
      <c r="F191" s="3" t="e">
        <f t="shared" si="39"/>
        <v>#VALUE!</v>
      </c>
      <c r="G191" s="3" t="str">
        <f>IF(Inputs!$B$15="Fixed",G190, "Not Implemented Yet")</f>
        <v>Not Implemented Yet</v>
      </c>
      <c r="H191" s="3" t="str">
        <f>IF(Inputs!$B$15="Fixed", IF(K190&gt;H190, -PMT(G191*C191, 360/Inputs!$D$6, Inputs!$B$13), 0), "NOT AVALABLE RN")</f>
        <v>NOT AVALABLE RN</v>
      </c>
      <c r="I191" s="3" t="e">
        <f t="shared" si="40"/>
        <v>#VALUE!</v>
      </c>
      <c r="J191" s="3" t="e">
        <f t="shared" si="41"/>
        <v>#VALUE!</v>
      </c>
      <c r="K191" s="3" t="e">
        <f t="shared" si="55"/>
        <v>#VALUE!</v>
      </c>
      <c r="N191" s="27">
        <f t="shared" si="56"/>
        <v>0</v>
      </c>
      <c r="O191" s="17">
        <f>VLOOKUP(A191,Curves!$B$3:'Curves'!$D$15,3)/(VLOOKUP(A191,Curves!$B$3:'Curves'!$D$15,2)-(VLOOKUP(A191,Curves!$B$3:'Curves'!$D$15,1)-1))</f>
        <v>0</v>
      </c>
      <c r="P191" s="27">
        <f>MIN(N191,(O191*Inputs!$B$35)*$N$5)</f>
        <v>0</v>
      </c>
      <c r="Q191" s="3">
        <f ca="1">IF(ISERROR(Inputs!$B$32*OFFSET(P191,-Inputs!$B$32,0)),0,Inputs!$B$32*OFFSET(P191,-Inputs!$B$32,0))</f>
        <v>0</v>
      </c>
      <c r="R191" s="3">
        <f ca="1">IF(ISERROR((1-Inputs!$B$32)*OFFSET(P191,-Inputs!$B$33,0)),0,(1-Inputs!$B$32)*OFFSET(P191,-Inputs!$B$33,0))</f>
        <v>0</v>
      </c>
      <c r="S191" s="27">
        <f t="shared" si="42"/>
        <v>0</v>
      </c>
      <c r="T191" s="17" t="e">
        <f>S191/Inputs!$B$13</f>
        <v>#DIV/0!</v>
      </c>
      <c r="U191" s="17" t="e">
        <f t="shared" si="38"/>
        <v>#VALUE!</v>
      </c>
      <c r="V191" s="3">
        <f>IF(A191&lt;Inputs!$B$23-Inputs!$B$24,0,IF(A191&lt;Inputs!$B$22-Inputs!$B$24,S191*AB191/12,IF(ISERROR(-PMT(AB191/12,Inputs!$B$20+1-A191-Inputs!$B$24,S191)),0,-PMT(AB191/12,Inputs!$B$20+1-A191-Inputs!$B$24,S191)+IF(A191=Inputs!$B$21-Inputs!$B$24,AB191+PMT(AB191/12,Inputs!$B$20+1-A191-Inputs!$B$24,S191)+(S191*AB191/12),0))))</f>
        <v>0</v>
      </c>
      <c r="W191" s="3" t="e">
        <f t="shared" si="43"/>
        <v>#VALUE!</v>
      </c>
      <c r="X191" s="3" t="e">
        <f t="shared" si="44"/>
        <v>#VALUE!</v>
      </c>
      <c r="Y191" s="17">
        <f>VLOOKUP(A191,Curves!$B$20:'Curves'!$D$32,3)</f>
        <v>0.06</v>
      </c>
      <c r="Z191" s="27">
        <f t="shared" si="45"/>
        <v>0</v>
      </c>
      <c r="AA191" s="3">
        <f t="shared" si="46"/>
        <v>0</v>
      </c>
      <c r="AB191" s="3" t="str">
        <f t="shared" si="47"/>
        <v>Not Implemented Yet</v>
      </c>
      <c r="AC191" s="3" t="e">
        <f t="shared" si="48"/>
        <v>#VALUE!</v>
      </c>
      <c r="AD191" s="3" t="e">
        <f t="shared" ca="1" si="49"/>
        <v>#VALUE!</v>
      </c>
      <c r="AE191" s="17" t="e">
        <f ca="1">AD191/Inputs!$B$13</f>
        <v>#VALUE!</v>
      </c>
      <c r="AF191" s="27">
        <f t="shared" si="50"/>
        <v>0</v>
      </c>
      <c r="AH191" s="17">
        <f>AH190/(1+(Inputs!$B$19)*C190)</f>
        <v>1</v>
      </c>
      <c r="AI191" s="17" t="e">
        <f t="shared" ca="1" si="51"/>
        <v>#VALUE!</v>
      </c>
    </row>
    <row r="192" spans="1:35" ht="13">
      <c r="A192" s="3">
        <f t="shared" si="52"/>
        <v>188</v>
      </c>
      <c r="B192" s="28">
        <f t="shared" si="53"/>
        <v>5688</v>
      </c>
      <c r="C192" s="3">
        <f t="shared" si="54"/>
        <v>8.3333333333333329E-2</v>
      </c>
      <c r="F192" s="3" t="e">
        <f t="shared" si="39"/>
        <v>#VALUE!</v>
      </c>
      <c r="G192" s="3" t="str">
        <f>IF(Inputs!$B$15="Fixed",G191, "Not Implemented Yet")</f>
        <v>Not Implemented Yet</v>
      </c>
      <c r="H192" s="3" t="str">
        <f>IF(Inputs!$B$15="Fixed", IF(K191&gt;H191, -PMT(G192*C192, 360/Inputs!$D$6, Inputs!$B$13), 0), "NOT AVALABLE RN")</f>
        <v>NOT AVALABLE RN</v>
      </c>
      <c r="I192" s="3" t="e">
        <f t="shared" si="40"/>
        <v>#VALUE!</v>
      </c>
      <c r="J192" s="3" t="e">
        <f t="shared" si="41"/>
        <v>#VALUE!</v>
      </c>
      <c r="K192" s="3" t="e">
        <f t="shared" si="55"/>
        <v>#VALUE!</v>
      </c>
      <c r="N192" s="27">
        <f t="shared" si="56"/>
        <v>0</v>
      </c>
      <c r="O192" s="17">
        <f>VLOOKUP(A192,Curves!$B$3:'Curves'!$D$15,3)/(VLOOKUP(A192,Curves!$B$3:'Curves'!$D$15,2)-(VLOOKUP(A192,Curves!$B$3:'Curves'!$D$15,1)-1))</f>
        <v>0</v>
      </c>
      <c r="P192" s="27">
        <f>MIN(N192,(O192*Inputs!$B$35)*$N$5)</f>
        <v>0</v>
      </c>
      <c r="Q192" s="3">
        <f ca="1">IF(ISERROR(Inputs!$B$32*OFFSET(P192,-Inputs!$B$32,0)),0,Inputs!$B$32*OFFSET(P192,-Inputs!$B$32,0))</f>
        <v>0</v>
      </c>
      <c r="R192" s="3">
        <f ca="1">IF(ISERROR((1-Inputs!$B$32)*OFFSET(P192,-Inputs!$B$33,0)),0,(1-Inputs!$B$32)*OFFSET(P192,-Inputs!$B$33,0))</f>
        <v>0</v>
      </c>
      <c r="S192" s="27">
        <f t="shared" si="42"/>
        <v>0</v>
      </c>
      <c r="T192" s="17" t="e">
        <f>S192/Inputs!$B$13</f>
        <v>#DIV/0!</v>
      </c>
      <c r="U192" s="17" t="e">
        <f t="shared" si="38"/>
        <v>#VALUE!</v>
      </c>
      <c r="V192" s="3">
        <f>IF(A192&lt;Inputs!$B$23-Inputs!$B$24,0,IF(A192&lt;Inputs!$B$22-Inputs!$B$24,S192*AB192/12,IF(ISERROR(-PMT(AB192/12,Inputs!$B$20+1-A192-Inputs!$B$24,S192)),0,-PMT(AB192/12,Inputs!$B$20+1-A192-Inputs!$B$24,S192)+IF(A192=Inputs!$B$21-Inputs!$B$24,AB192+PMT(AB192/12,Inputs!$B$20+1-A192-Inputs!$B$24,S192)+(S192*AB192/12),0))))</f>
        <v>0</v>
      </c>
      <c r="W192" s="3" t="e">
        <f t="shared" si="43"/>
        <v>#VALUE!</v>
      </c>
      <c r="X192" s="3" t="e">
        <f t="shared" si="44"/>
        <v>#VALUE!</v>
      </c>
      <c r="Y192" s="17">
        <f>VLOOKUP(A192,Curves!$B$20:'Curves'!$D$32,3)</f>
        <v>0.06</v>
      </c>
      <c r="Z192" s="27">
        <f t="shared" si="45"/>
        <v>0</v>
      </c>
      <c r="AA192" s="3">
        <f t="shared" si="46"/>
        <v>0</v>
      </c>
      <c r="AB192" s="3" t="str">
        <f t="shared" si="47"/>
        <v>Not Implemented Yet</v>
      </c>
      <c r="AC192" s="3" t="e">
        <f t="shared" si="48"/>
        <v>#VALUE!</v>
      </c>
      <c r="AD192" s="3" t="e">
        <f t="shared" ca="1" si="49"/>
        <v>#VALUE!</v>
      </c>
      <c r="AE192" s="17" t="e">
        <f ca="1">AD192/Inputs!$B$13</f>
        <v>#VALUE!</v>
      </c>
      <c r="AF192" s="27">
        <f t="shared" si="50"/>
        <v>0</v>
      </c>
      <c r="AH192" s="17">
        <f>AH191/(1+(Inputs!$B$19)*C191)</f>
        <v>1</v>
      </c>
      <c r="AI192" s="17" t="e">
        <f t="shared" ca="1" si="51"/>
        <v>#VALUE!</v>
      </c>
    </row>
    <row r="193" spans="1:35" ht="13">
      <c r="A193" s="3">
        <f t="shared" si="52"/>
        <v>189</v>
      </c>
      <c r="B193" s="28">
        <f t="shared" si="53"/>
        <v>5719</v>
      </c>
      <c r="C193" s="3">
        <f t="shared" si="54"/>
        <v>8.3333333333333329E-2</v>
      </c>
      <c r="F193" s="3" t="e">
        <f t="shared" si="39"/>
        <v>#VALUE!</v>
      </c>
      <c r="G193" s="3" t="str">
        <f>IF(Inputs!$B$15="Fixed",G192, "Not Implemented Yet")</f>
        <v>Not Implemented Yet</v>
      </c>
      <c r="H193" s="3" t="str">
        <f>IF(Inputs!$B$15="Fixed", IF(K192&gt;H192, -PMT(G193*C193, 360/Inputs!$D$6, Inputs!$B$13), 0), "NOT AVALABLE RN")</f>
        <v>NOT AVALABLE RN</v>
      </c>
      <c r="I193" s="3" t="e">
        <f t="shared" si="40"/>
        <v>#VALUE!</v>
      </c>
      <c r="J193" s="3" t="e">
        <f t="shared" si="41"/>
        <v>#VALUE!</v>
      </c>
      <c r="K193" s="3" t="e">
        <f t="shared" si="55"/>
        <v>#VALUE!</v>
      </c>
      <c r="N193" s="27">
        <f t="shared" si="56"/>
        <v>0</v>
      </c>
      <c r="O193" s="17">
        <f>VLOOKUP(A193,Curves!$B$3:'Curves'!$D$15,3)/(VLOOKUP(A193,Curves!$B$3:'Curves'!$D$15,2)-(VLOOKUP(A193,Curves!$B$3:'Curves'!$D$15,1)-1))</f>
        <v>0</v>
      </c>
      <c r="P193" s="27">
        <f>MIN(N193,(O193*Inputs!$B$35)*$N$5)</f>
        <v>0</v>
      </c>
      <c r="Q193" s="3">
        <f ca="1">IF(ISERROR(Inputs!$B$32*OFFSET(P193,-Inputs!$B$32,0)),0,Inputs!$B$32*OFFSET(P193,-Inputs!$B$32,0))</f>
        <v>0</v>
      </c>
      <c r="R193" s="3">
        <f ca="1">IF(ISERROR((1-Inputs!$B$32)*OFFSET(P193,-Inputs!$B$33,0)),0,(1-Inputs!$B$32)*OFFSET(P193,-Inputs!$B$33,0))</f>
        <v>0</v>
      </c>
      <c r="S193" s="27">
        <f t="shared" si="42"/>
        <v>0</v>
      </c>
      <c r="T193" s="17" t="e">
        <f>S193/Inputs!$B$13</f>
        <v>#DIV/0!</v>
      </c>
      <c r="U193" s="17" t="e">
        <f t="shared" si="38"/>
        <v>#VALUE!</v>
      </c>
      <c r="V193" s="3">
        <f>IF(A193&lt;Inputs!$B$23-Inputs!$B$24,0,IF(A193&lt;Inputs!$B$22-Inputs!$B$24,S193*AB193/12,IF(ISERROR(-PMT(AB193/12,Inputs!$B$20+1-A193-Inputs!$B$24,S193)),0,-PMT(AB193/12,Inputs!$B$20+1-A193-Inputs!$B$24,S193)+IF(A193=Inputs!$B$21-Inputs!$B$24,AB193+PMT(AB193/12,Inputs!$B$20+1-A193-Inputs!$B$24,S193)+(S193*AB193/12),0))))</f>
        <v>0</v>
      </c>
      <c r="W193" s="3" t="e">
        <f t="shared" si="43"/>
        <v>#VALUE!</v>
      </c>
      <c r="X193" s="3" t="e">
        <f t="shared" si="44"/>
        <v>#VALUE!</v>
      </c>
      <c r="Y193" s="17">
        <f>VLOOKUP(A193,Curves!$B$20:'Curves'!$D$32,3)</f>
        <v>0.06</v>
      </c>
      <c r="Z193" s="27">
        <f t="shared" si="45"/>
        <v>0</v>
      </c>
      <c r="AA193" s="3">
        <f t="shared" si="46"/>
        <v>0</v>
      </c>
      <c r="AB193" s="3" t="str">
        <f t="shared" si="47"/>
        <v>Not Implemented Yet</v>
      </c>
      <c r="AC193" s="3" t="e">
        <f t="shared" si="48"/>
        <v>#VALUE!</v>
      </c>
      <c r="AD193" s="3" t="e">
        <f t="shared" ca="1" si="49"/>
        <v>#VALUE!</v>
      </c>
      <c r="AE193" s="17" t="e">
        <f ca="1">AD193/Inputs!$B$13</f>
        <v>#VALUE!</v>
      </c>
      <c r="AF193" s="27">
        <f t="shared" si="50"/>
        <v>0</v>
      </c>
      <c r="AH193" s="17">
        <f>AH192/(1+(Inputs!$B$19)*C192)</f>
        <v>1</v>
      </c>
      <c r="AI193" s="17" t="e">
        <f t="shared" ca="1" si="51"/>
        <v>#VALUE!</v>
      </c>
    </row>
    <row r="194" spans="1:35" ht="13">
      <c r="A194" s="3">
        <f t="shared" si="52"/>
        <v>190</v>
      </c>
      <c r="B194" s="28">
        <f t="shared" si="53"/>
        <v>5750</v>
      </c>
      <c r="C194" s="3">
        <f t="shared" si="54"/>
        <v>8.3333333333333329E-2</v>
      </c>
      <c r="F194" s="3" t="e">
        <f t="shared" si="39"/>
        <v>#VALUE!</v>
      </c>
      <c r="G194" s="3" t="str">
        <f>IF(Inputs!$B$15="Fixed",G193, "Not Implemented Yet")</f>
        <v>Not Implemented Yet</v>
      </c>
      <c r="H194" s="3" t="str">
        <f>IF(Inputs!$B$15="Fixed", IF(K193&gt;H193, -PMT(G194*C194, 360/Inputs!$D$6, Inputs!$B$13), 0), "NOT AVALABLE RN")</f>
        <v>NOT AVALABLE RN</v>
      </c>
      <c r="I194" s="3" t="e">
        <f t="shared" si="40"/>
        <v>#VALUE!</v>
      </c>
      <c r="J194" s="3" t="e">
        <f t="shared" si="41"/>
        <v>#VALUE!</v>
      </c>
      <c r="K194" s="3" t="e">
        <f t="shared" si="55"/>
        <v>#VALUE!</v>
      </c>
      <c r="N194" s="27">
        <f t="shared" si="56"/>
        <v>0</v>
      </c>
      <c r="O194" s="17">
        <f>VLOOKUP(A194,Curves!$B$3:'Curves'!$D$15,3)/(VLOOKUP(A194,Curves!$B$3:'Curves'!$D$15,2)-(VLOOKUP(A194,Curves!$B$3:'Curves'!$D$15,1)-1))</f>
        <v>0</v>
      </c>
      <c r="P194" s="27">
        <f>MIN(N194,(O194*Inputs!$B$35)*$N$5)</f>
        <v>0</v>
      </c>
      <c r="Q194" s="3">
        <f ca="1">IF(ISERROR(Inputs!$B$32*OFFSET(P194,-Inputs!$B$32,0)),0,Inputs!$B$32*OFFSET(P194,-Inputs!$B$32,0))</f>
        <v>0</v>
      </c>
      <c r="R194" s="3">
        <f ca="1">IF(ISERROR((1-Inputs!$B$32)*OFFSET(P194,-Inputs!$B$33,0)),0,(1-Inputs!$B$32)*OFFSET(P194,-Inputs!$B$33,0))</f>
        <v>0</v>
      </c>
      <c r="S194" s="27">
        <f t="shared" si="42"/>
        <v>0</v>
      </c>
      <c r="T194" s="17" t="e">
        <f>S194/Inputs!$B$13</f>
        <v>#DIV/0!</v>
      </c>
      <c r="U194" s="17" t="e">
        <f t="shared" si="38"/>
        <v>#VALUE!</v>
      </c>
      <c r="V194" s="3">
        <f>IF(A194&lt;Inputs!$B$23-Inputs!$B$24,0,IF(A194&lt;Inputs!$B$22-Inputs!$B$24,S194*AB194/12,IF(ISERROR(-PMT(AB194/12,Inputs!$B$20+1-A194-Inputs!$B$24,S194)),0,-PMT(AB194/12,Inputs!$B$20+1-A194-Inputs!$B$24,S194)+IF(A194=Inputs!$B$21-Inputs!$B$24,AB194+PMT(AB194/12,Inputs!$B$20+1-A194-Inputs!$B$24,S194)+(S194*AB194/12),0))))</f>
        <v>0</v>
      </c>
      <c r="W194" s="3" t="e">
        <f t="shared" si="43"/>
        <v>#VALUE!</v>
      </c>
      <c r="X194" s="3" t="e">
        <f t="shared" si="44"/>
        <v>#VALUE!</v>
      </c>
      <c r="Y194" s="17">
        <f>VLOOKUP(A194,Curves!$B$20:'Curves'!$D$32,3)</f>
        <v>0.06</v>
      </c>
      <c r="Z194" s="27">
        <f t="shared" si="45"/>
        <v>0</v>
      </c>
      <c r="AA194" s="3">
        <f t="shared" si="46"/>
        <v>0</v>
      </c>
      <c r="AB194" s="3" t="str">
        <f t="shared" si="47"/>
        <v>Not Implemented Yet</v>
      </c>
      <c r="AC194" s="3" t="e">
        <f t="shared" si="48"/>
        <v>#VALUE!</v>
      </c>
      <c r="AD194" s="3" t="e">
        <f t="shared" ca="1" si="49"/>
        <v>#VALUE!</v>
      </c>
      <c r="AE194" s="17" t="e">
        <f ca="1">AD194/Inputs!$B$13</f>
        <v>#VALUE!</v>
      </c>
      <c r="AF194" s="27">
        <f t="shared" si="50"/>
        <v>0</v>
      </c>
      <c r="AH194" s="17">
        <f>AH193/(1+(Inputs!$B$19)*C193)</f>
        <v>1</v>
      </c>
      <c r="AI194" s="17" t="e">
        <f t="shared" ca="1" si="51"/>
        <v>#VALUE!</v>
      </c>
    </row>
    <row r="195" spans="1:35" ht="13">
      <c r="A195" s="3">
        <f t="shared" si="52"/>
        <v>191</v>
      </c>
      <c r="B195" s="28">
        <f t="shared" si="53"/>
        <v>5780</v>
      </c>
      <c r="C195" s="3">
        <f t="shared" si="54"/>
        <v>8.3333333333333329E-2</v>
      </c>
      <c r="F195" s="3" t="e">
        <f t="shared" si="39"/>
        <v>#VALUE!</v>
      </c>
      <c r="G195" s="3" t="str">
        <f>IF(Inputs!$B$15="Fixed",G194, "Not Implemented Yet")</f>
        <v>Not Implemented Yet</v>
      </c>
      <c r="H195" s="3" t="str">
        <f>IF(Inputs!$B$15="Fixed", IF(K194&gt;H194, -PMT(G195*C195, 360/Inputs!$D$6, Inputs!$B$13), 0), "NOT AVALABLE RN")</f>
        <v>NOT AVALABLE RN</v>
      </c>
      <c r="I195" s="3" t="e">
        <f t="shared" si="40"/>
        <v>#VALUE!</v>
      </c>
      <c r="J195" s="3" t="e">
        <f t="shared" si="41"/>
        <v>#VALUE!</v>
      </c>
      <c r="K195" s="3" t="e">
        <f t="shared" si="55"/>
        <v>#VALUE!</v>
      </c>
      <c r="N195" s="27">
        <f t="shared" si="56"/>
        <v>0</v>
      </c>
      <c r="O195" s="17">
        <f>VLOOKUP(A195,Curves!$B$3:'Curves'!$D$15,3)/(VLOOKUP(A195,Curves!$B$3:'Curves'!$D$15,2)-(VLOOKUP(A195,Curves!$B$3:'Curves'!$D$15,1)-1))</f>
        <v>0</v>
      </c>
      <c r="P195" s="27">
        <f>MIN(N195,(O195*Inputs!$B$35)*$N$5)</f>
        <v>0</v>
      </c>
      <c r="Q195" s="3">
        <f ca="1">IF(ISERROR(Inputs!$B$32*OFFSET(P195,-Inputs!$B$32,0)),0,Inputs!$B$32*OFFSET(P195,-Inputs!$B$32,0))</f>
        <v>0</v>
      </c>
      <c r="R195" s="3">
        <f ca="1">IF(ISERROR((1-Inputs!$B$32)*OFFSET(P195,-Inputs!$B$33,0)),0,(1-Inputs!$B$32)*OFFSET(P195,-Inputs!$B$33,0))</f>
        <v>0</v>
      </c>
      <c r="S195" s="27">
        <f t="shared" si="42"/>
        <v>0</v>
      </c>
      <c r="T195" s="17" t="e">
        <f>S195/Inputs!$B$13</f>
        <v>#DIV/0!</v>
      </c>
      <c r="U195" s="17" t="e">
        <f t="shared" si="38"/>
        <v>#VALUE!</v>
      </c>
      <c r="V195" s="3">
        <f>IF(A195&lt;Inputs!$B$23-Inputs!$B$24,0,IF(A195&lt;Inputs!$B$22-Inputs!$B$24,S195*AB195/12,IF(ISERROR(-PMT(AB195/12,Inputs!$B$20+1-A195-Inputs!$B$24,S195)),0,-PMT(AB195/12,Inputs!$B$20+1-A195-Inputs!$B$24,S195)+IF(A195=Inputs!$B$21-Inputs!$B$24,AB195+PMT(AB195/12,Inputs!$B$20+1-A195-Inputs!$B$24,S195)+(S195*AB195/12),0))))</f>
        <v>0</v>
      </c>
      <c r="W195" s="3" t="e">
        <f t="shared" si="43"/>
        <v>#VALUE!</v>
      </c>
      <c r="X195" s="3" t="e">
        <f t="shared" si="44"/>
        <v>#VALUE!</v>
      </c>
      <c r="Y195" s="17">
        <f>VLOOKUP(A195,Curves!$B$20:'Curves'!$D$32,3)</f>
        <v>0.06</v>
      </c>
      <c r="Z195" s="27">
        <f t="shared" si="45"/>
        <v>0</v>
      </c>
      <c r="AA195" s="3">
        <f t="shared" si="46"/>
        <v>0</v>
      </c>
      <c r="AB195" s="3" t="str">
        <f t="shared" si="47"/>
        <v>Not Implemented Yet</v>
      </c>
      <c r="AC195" s="3" t="e">
        <f t="shared" si="48"/>
        <v>#VALUE!</v>
      </c>
      <c r="AD195" s="3" t="e">
        <f t="shared" ca="1" si="49"/>
        <v>#VALUE!</v>
      </c>
      <c r="AE195" s="17" t="e">
        <f ca="1">AD195/Inputs!$B$13</f>
        <v>#VALUE!</v>
      </c>
      <c r="AF195" s="27">
        <f t="shared" si="50"/>
        <v>0</v>
      </c>
      <c r="AH195" s="17">
        <f>AH194/(1+(Inputs!$B$19)*C194)</f>
        <v>1</v>
      </c>
      <c r="AI195" s="17" t="e">
        <f t="shared" ca="1" si="51"/>
        <v>#VALUE!</v>
      </c>
    </row>
    <row r="196" spans="1:35" ht="13">
      <c r="A196" s="3">
        <f t="shared" si="52"/>
        <v>192</v>
      </c>
      <c r="B196" s="28">
        <f t="shared" si="53"/>
        <v>5811</v>
      </c>
      <c r="C196" s="3">
        <f t="shared" si="54"/>
        <v>8.3333333333333329E-2</v>
      </c>
      <c r="F196" s="3" t="e">
        <f t="shared" si="39"/>
        <v>#VALUE!</v>
      </c>
      <c r="G196" s="3" t="str">
        <f>IF(Inputs!$B$15="Fixed",G195, "Not Implemented Yet")</f>
        <v>Not Implemented Yet</v>
      </c>
      <c r="H196" s="3" t="str">
        <f>IF(Inputs!$B$15="Fixed", IF(K195&gt;H195, -PMT(G196*C196, 360/Inputs!$D$6, Inputs!$B$13), 0), "NOT AVALABLE RN")</f>
        <v>NOT AVALABLE RN</v>
      </c>
      <c r="I196" s="3" t="e">
        <f t="shared" si="40"/>
        <v>#VALUE!</v>
      </c>
      <c r="J196" s="3" t="e">
        <f t="shared" si="41"/>
        <v>#VALUE!</v>
      </c>
      <c r="K196" s="3" t="e">
        <f t="shared" si="55"/>
        <v>#VALUE!</v>
      </c>
      <c r="N196" s="27">
        <f t="shared" si="56"/>
        <v>0</v>
      </c>
      <c r="O196" s="17">
        <f>VLOOKUP(A196,Curves!$B$3:'Curves'!$D$15,3)/(VLOOKUP(A196,Curves!$B$3:'Curves'!$D$15,2)-(VLOOKUP(A196,Curves!$B$3:'Curves'!$D$15,1)-1))</f>
        <v>0</v>
      </c>
      <c r="P196" s="27">
        <f>MIN(N196,(O196*Inputs!$B$35)*$N$5)</f>
        <v>0</v>
      </c>
      <c r="Q196" s="3">
        <f ca="1">IF(ISERROR(Inputs!$B$32*OFFSET(P196,-Inputs!$B$32,0)),0,Inputs!$B$32*OFFSET(P196,-Inputs!$B$32,0))</f>
        <v>0</v>
      </c>
      <c r="R196" s="3">
        <f ca="1">IF(ISERROR((1-Inputs!$B$32)*OFFSET(P196,-Inputs!$B$33,0)),0,(1-Inputs!$B$32)*OFFSET(P196,-Inputs!$B$33,0))</f>
        <v>0</v>
      </c>
      <c r="S196" s="27">
        <f t="shared" si="42"/>
        <v>0</v>
      </c>
      <c r="T196" s="17" t="e">
        <f>S196/Inputs!$B$13</f>
        <v>#DIV/0!</v>
      </c>
      <c r="U196" s="17" t="e">
        <f t="shared" ref="U196:U259" si="57">K196/$K$4</f>
        <v>#VALUE!</v>
      </c>
      <c r="V196" s="3">
        <f>IF(A196&lt;Inputs!$B$23-Inputs!$B$24,0,IF(A196&lt;Inputs!$B$22-Inputs!$B$24,S196*AB196/12,IF(ISERROR(-PMT(AB196/12,Inputs!$B$20+1-A196-Inputs!$B$24,S196)),0,-PMT(AB196/12,Inputs!$B$20+1-A196-Inputs!$B$24,S196)+IF(A196=Inputs!$B$21-Inputs!$B$24,AB196+PMT(AB196/12,Inputs!$B$20+1-A196-Inputs!$B$24,S196)+(S196*AB196/12),0))))</f>
        <v>0</v>
      </c>
      <c r="W196" s="3" t="e">
        <f t="shared" si="43"/>
        <v>#VALUE!</v>
      </c>
      <c r="X196" s="3" t="e">
        <f t="shared" si="44"/>
        <v>#VALUE!</v>
      </c>
      <c r="Y196" s="17">
        <f>VLOOKUP(A196,Curves!$B$20:'Curves'!$D$32,3)</f>
        <v>0.06</v>
      </c>
      <c r="Z196" s="27">
        <f t="shared" si="45"/>
        <v>0</v>
      </c>
      <c r="AA196" s="3">
        <f t="shared" si="46"/>
        <v>0</v>
      </c>
      <c r="AB196" s="3" t="str">
        <f t="shared" si="47"/>
        <v>Not Implemented Yet</v>
      </c>
      <c r="AC196" s="3" t="e">
        <f t="shared" si="48"/>
        <v>#VALUE!</v>
      </c>
      <c r="AD196" s="3" t="e">
        <f t="shared" ca="1" si="49"/>
        <v>#VALUE!</v>
      </c>
      <c r="AE196" s="17" t="e">
        <f ca="1">AD196/Inputs!$B$13</f>
        <v>#VALUE!</v>
      </c>
      <c r="AF196" s="27">
        <f t="shared" si="50"/>
        <v>0</v>
      </c>
      <c r="AH196" s="17">
        <f>AH195/(1+(Inputs!$B$19)*C195)</f>
        <v>1</v>
      </c>
      <c r="AI196" s="17" t="e">
        <f t="shared" ca="1" si="51"/>
        <v>#VALUE!</v>
      </c>
    </row>
    <row r="197" spans="1:35" ht="13">
      <c r="A197" s="3">
        <f t="shared" si="52"/>
        <v>193</v>
      </c>
      <c r="B197" s="28">
        <f t="shared" si="53"/>
        <v>5841</v>
      </c>
      <c r="C197" s="3">
        <f t="shared" si="54"/>
        <v>8.3333333333333329E-2</v>
      </c>
      <c r="F197" s="3" t="e">
        <f t="shared" ref="F197:F260" si="58">K196</f>
        <v>#VALUE!</v>
      </c>
      <c r="G197" s="3" t="str">
        <f>IF(Inputs!$B$15="Fixed",G196, "Not Implemented Yet")</f>
        <v>Not Implemented Yet</v>
      </c>
      <c r="H197" s="3" t="str">
        <f>IF(Inputs!$B$15="Fixed", IF(K196&gt;H196, -PMT(G197*C197, 360/Inputs!$D$6, Inputs!$B$13), 0), "NOT AVALABLE RN")</f>
        <v>NOT AVALABLE RN</v>
      </c>
      <c r="I197" s="3" t="e">
        <f t="shared" ref="I197:I260" si="59">C197*F197*G197</f>
        <v>#VALUE!</v>
      </c>
      <c r="J197" s="3" t="e">
        <f t="shared" ref="J197:J260" si="60">H197-I197</f>
        <v>#VALUE!</v>
      </c>
      <c r="K197" s="3" t="e">
        <f t="shared" si="55"/>
        <v>#VALUE!</v>
      </c>
      <c r="N197" s="27">
        <f t="shared" si="56"/>
        <v>0</v>
      </c>
      <c r="O197" s="17">
        <f>VLOOKUP(A197,Curves!$B$3:'Curves'!$D$15,3)/(VLOOKUP(A197,Curves!$B$3:'Curves'!$D$15,2)-(VLOOKUP(A197,Curves!$B$3:'Curves'!$D$15,1)-1))</f>
        <v>0</v>
      </c>
      <c r="P197" s="27">
        <f>MIN(N197,(O197*Inputs!$B$35)*$N$5)</f>
        <v>0</v>
      </c>
      <c r="Q197" s="3">
        <f ca="1">IF(ISERROR(Inputs!$B$32*OFFSET(P197,-Inputs!$B$32,0)),0,Inputs!$B$32*OFFSET(P197,-Inputs!$B$32,0))</f>
        <v>0</v>
      </c>
      <c r="R197" s="3">
        <f ca="1">IF(ISERROR((1-Inputs!$B$32)*OFFSET(P197,-Inputs!$B$33,0)),0,(1-Inputs!$B$32)*OFFSET(P197,-Inputs!$B$33,0))</f>
        <v>0</v>
      </c>
      <c r="S197" s="27">
        <f t="shared" ref="S197:S260" si="61">N197-P197</f>
        <v>0</v>
      </c>
      <c r="T197" s="17" t="e">
        <f>S197/Inputs!$B$13</f>
        <v>#DIV/0!</v>
      </c>
      <c r="U197" s="17" t="e">
        <f t="shared" si="57"/>
        <v>#VALUE!</v>
      </c>
      <c r="V197" s="3">
        <f>IF(A197&lt;Inputs!$B$23-Inputs!$B$24,0,IF(A197&lt;Inputs!$B$22-Inputs!$B$24,S197*AB197/12,IF(ISERROR(-PMT(AB197/12,Inputs!$B$20+1-A197-Inputs!$B$24,S197)),0,-PMT(AB197/12,Inputs!$B$20+1-A197-Inputs!$B$24,S197)+IF(A197=Inputs!$B$21-Inputs!$B$24,AB197+PMT(AB197/12,Inputs!$B$20+1-A197-Inputs!$B$24,S197)+(S197*AB197/12),0))))</f>
        <v>0</v>
      </c>
      <c r="W197" s="3" t="e">
        <f t="shared" ref="W197:W260" si="62">S197*(AB197/12)</f>
        <v>#VALUE!</v>
      </c>
      <c r="X197" s="3" t="e">
        <f t="shared" ref="X197:X260" si="63">V197-W197</f>
        <v>#VALUE!</v>
      </c>
      <c r="Y197" s="17">
        <f>VLOOKUP(A197,Curves!$B$20:'Curves'!$D$32,3)</f>
        <v>0.06</v>
      </c>
      <c r="Z197" s="27">
        <f t="shared" ref="Z197:Z260" si="64">MIN(S197,S197*(1-(1-Y197)^(1/12)))</f>
        <v>0</v>
      </c>
      <c r="AA197" s="3">
        <f t="shared" ref="AA197:AA260" si="65">(N197-P197)*IFERROR((1-U197/U196),0)</f>
        <v>0</v>
      </c>
      <c r="AB197" s="3" t="str">
        <f t="shared" ref="AB197:AB260" si="66">G197</f>
        <v>Not Implemented Yet</v>
      </c>
      <c r="AC197" s="3" t="e">
        <f t="shared" ref="AC197:AC260" si="67">AB197*C197*(N197-P197)</f>
        <v>#VALUE!</v>
      </c>
      <c r="AD197" s="3" t="e">
        <f t="shared" ref="AD197:AD260" ca="1" si="68">W197+X197+Z197+Q197</f>
        <v>#VALUE!</v>
      </c>
      <c r="AE197" s="17" t="e">
        <f ca="1">AD197/Inputs!$B$13</f>
        <v>#VALUE!</v>
      </c>
      <c r="AF197" s="27">
        <f t="shared" ref="AF197:AF260" si="69">N197-Z197-AA197-P197</f>
        <v>0</v>
      </c>
      <c r="AH197" s="17">
        <f>AH196/(1+(Inputs!$B$19)*C196)</f>
        <v>1</v>
      </c>
      <c r="AI197" s="17" t="e">
        <f t="shared" ref="AI197:AI260" ca="1" si="70">AE197*AH197</f>
        <v>#VALUE!</v>
      </c>
    </row>
    <row r="198" spans="1:35" ht="13">
      <c r="A198" s="3">
        <f t="shared" ref="A198:A261" si="71">A197+1</f>
        <v>194</v>
      </c>
      <c r="B198" s="28">
        <f t="shared" ref="B198:B261" si="72">EDATE(B197, 1)</f>
        <v>5872</v>
      </c>
      <c r="C198" s="3">
        <f t="shared" ref="C198:C261" si="73">C197</f>
        <v>8.3333333333333329E-2</v>
      </c>
      <c r="F198" s="3" t="e">
        <f t="shared" si="58"/>
        <v>#VALUE!</v>
      </c>
      <c r="G198" s="3" t="str">
        <f>IF(Inputs!$B$15="Fixed",G197, "Not Implemented Yet")</f>
        <v>Not Implemented Yet</v>
      </c>
      <c r="H198" s="3" t="str">
        <f>IF(Inputs!$B$15="Fixed", IF(K197&gt;H197, -PMT(G198*C198, 360/Inputs!$D$6, Inputs!$B$13), 0), "NOT AVALABLE RN")</f>
        <v>NOT AVALABLE RN</v>
      </c>
      <c r="I198" s="3" t="e">
        <f t="shared" si="59"/>
        <v>#VALUE!</v>
      </c>
      <c r="J198" s="3" t="e">
        <f t="shared" si="60"/>
        <v>#VALUE!</v>
      </c>
      <c r="K198" s="3" t="e">
        <f t="shared" ref="K198:K261" si="74">K197-J198</f>
        <v>#VALUE!</v>
      </c>
      <c r="N198" s="27">
        <f t="shared" ref="N198:N261" si="75">AF197</f>
        <v>0</v>
      </c>
      <c r="O198" s="17">
        <f>VLOOKUP(A198,Curves!$B$3:'Curves'!$D$15,3)/(VLOOKUP(A198,Curves!$B$3:'Curves'!$D$15,2)-(VLOOKUP(A198,Curves!$B$3:'Curves'!$D$15,1)-1))</f>
        <v>0</v>
      </c>
      <c r="P198" s="27">
        <f>MIN(N198,(O198*Inputs!$B$35)*$N$5)</f>
        <v>0</v>
      </c>
      <c r="Q198" s="3">
        <f ca="1">IF(ISERROR(Inputs!$B$32*OFFSET(P198,-Inputs!$B$32,0)),0,Inputs!$B$32*OFFSET(P198,-Inputs!$B$32,0))</f>
        <v>0</v>
      </c>
      <c r="R198" s="3">
        <f ca="1">IF(ISERROR((1-Inputs!$B$32)*OFFSET(P198,-Inputs!$B$33,0)),0,(1-Inputs!$B$32)*OFFSET(P198,-Inputs!$B$33,0))</f>
        <v>0</v>
      </c>
      <c r="S198" s="27">
        <f t="shared" si="61"/>
        <v>0</v>
      </c>
      <c r="T198" s="17" t="e">
        <f>S198/Inputs!$B$13</f>
        <v>#DIV/0!</v>
      </c>
      <c r="U198" s="17" t="e">
        <f t="shared" si="57"/>
        <v>#VALUE!</v>
      </c>
      <c r="V198" s="3">
        <f>IF(A198&lt;Inputs!$B$23-Inputs!$B$24,0,IF(A198&lt;Inputs!$B$22-Inputs!$B$24,S198*AB198/12,IF(ISERROR(-PMT(AB198/12,Inputs!$B$20+1-A198-Inputs!$B$24,S198)),0,-PMT(AB198/12,Inputs!$B$20+1-A198-Inputs!$B$24,S198)+IF(A198=Inputs!$B$21-Inputs!$B$24,AB198+PMT(AB198/12,Inputs!$B$20+1-A198-Inputs!$B$24,S198)+(S198*AB198/12),0))))</f>
        <v>0</v>
      </c>
      <c r="W198" s="3" t="e">
        <f t="shared" si="62"/>
        <v>#VALUE!</v>
      </c>
      <c r="X198" s="3" t="e">
        <f t="shared" si="63"/>
        <v>#VALUE!</v>
      </c>
      <c r="Y198" s="17">
        <f>VLOOKUP(A198,Curves!$B$20:'Curves'!$D$32,3)</f>
        <v>0.06</v>
      </c>
      <c r="Z198" s="27">
        <f t="shared" si="64"/>
        <v>0</v>
      </c>
      <c r="AA198" s="3">
        <f t="shared" si="65"/>
        <v>0</v>
      </c>
      <c r="AB198" s="3" t="str">
        <f t="shared" si="66"/>
        <v>Not Implemented Yet</v>
      </c>
      <c r="AC198" s="3" t="e">
        <f t="shared" si="67"/>
        <v>#VALUE!</v>
      </c>
      <c r="AD198" s="3" t="e">
        <f t="shared" ca="1" si="68"/>
        <v>#VALUE!</v>
      </c>
      <c r="AE198" s="17" t="e">
        <f ca="1">AD198/Inputs!$B$13</f>
        <v>#VALUE!</v>
      </c>
      <c r="AF198" s="27">
        <f t="shared" si="69"/>
        <v>0</v>
      </c>
      <c r="AH198" s="17">
        <f>AH197/(1+(Inputs!$B$19)*C197)</f>
        <v>1</v>
      </c>
      <c r="AI198" s="17" t="e">
        <f t="shared" ca="1" si="70"/>
        <v>#VALUE!</v>
      </c>
    </row>
    <row r="199" spans="1:35" ht="13">
      <c r="A199" s="3">
        <f t="shared" si="71"/>
        <v>195</v>
      </c>
      <c r="B199" s="28">
        <f t="shared" si="72"/>
        <v>5903</v>
      </c>
      <c r="C199" s="3">
        <f t="shared" si="73"/>
        <v>8.3333333333333329E-2</v>
      </c>
      <c r="F199" s="3" t="e">
        <f t="shared" si="58"/>
        <v>#VALUE!</v>
      </c>
      <c r="G199" s="3" t="str">
        <f>IF(Inputs!$B$15="Fixed",G198, "Not Implemented Yet")</f>
        <v>Not Implemented Yet</v>
      </c>
      <c r="H199" s="3" t="str">
        <f>IF(Inputs!$B$15="Fixed", IF(K198&gt;H198, -PMT(G199*C199, 360/Inputs!$D$6, Inputs!$B$13), 0), "NOT AVALABLE RN")</f>
        <v>NOT AVALABLE RN</v>
      </c>
      <c r="I199" s="3" t="e">
        <f t="shared" si="59"/>
        <v>#VALUE!</v>
      </c>
      <c r="J199" s="3" t="e">
        <f t="shared" si="60"/>
        <v>#VALUE!</v>
      </c>
      <c r="K199" s="3" t="e">
        <f t="shared" si="74"/>
        <v>#VALUE!</v>
      </c>
      <c r="N199" s="27">
        <f t="shared" si="75"/>
        <v>0</v>
      </c>
      <c r="O199" s="17">
        <f>VLOOKUP(A199,Curves!$B$3:'Curves'!$D$15,3)/(VLOOKUP(A199,Curves!$B$3:'Curves'!$D$15,2)-(VLOOKUP(A199,Curves!$B$3:'Curves'!$D$15,1)-1))</f>
        <v>0</v>
      </c>
      <c r="P199" s="27">
        <f>MIN(N199,(O199*Inputs!$B$35)*$N$5)</f>
        <v>0</v>
      </c>
      <c r="Q199" s="3">
        <f ca="1">IF(ISERROR(Inputs!$B$32*OFFSET(P199,-Inputs!$B$32,0)),0,Inputs!$B$32*OFFSET(P199,-Inputs!$B$32,0))</f>
        <v>0</v>
      </c>
      <c r="R199" s="3">
        <f ca="1">IF(ISERROR((1-Inputs!$B$32)*OFFSET(P199,-Inputs!$B$33,0)),0,(1-Inputs!$B$32)*OFFSET(P199,-Inputs!$B$33,0))</f>
        <v>0</v>
      </c>
      <c r="S199" s="27">
        <f t="shared" si="61"/>
        <v>0</v>
      </c>
      <c r="T199" s="17" t="e">
        <f>S199/Inputs!$B$13</f>
        <v>#DIV/0!</v>
      </c>
      <c r="U199" s="17" t="e">
        <f t="shared" si="57"/>
        <v>#VALUE!</v>
      </c>
      <c r="V199" s="3">
        <f>IF(A199&lt;Inputs!$B$23-Inputs!$B$24,0,IF(A199&lt;Inputs!$B$22-Inputs!$B$24,S199*AB199/12,IF(ISERROR(-PMT(AB199/12,Inputs!$B$20+1-A199-Inputs!$B$24,S199)),0,-PMT(AB199/12,Inputs!$B$20+1-A199-Inputs!$B$24,S199)+IF(A199=Inputs!$B$21-Inputs!$B$24,AB199+PMT(AB199/12,Inputs!$B$20+1-A199-Inputs!$B$24,S199)+(S199*AB199/12),0))))</f>
        <v>0</v>
      </c>
      <c r="W199" s="3" t="e">
        <f t="shared" si="62"/>
        <v>#VALUE!</v>
      </c>
      <c r="X199" s="3" t="e">
        <f t="shared" si="63"/>
        <v>#VALUE!</v>
      </c>
      <c r="Y199" s="17">
        <f>VLOOKUP(A199,Curves!$B$20:'Curves'!$D$32,3)</f>
        <v>0.06</v>
      </c>
      <c r="Z199" s="27">
        <f t="shared" si="64"/>
        <v>0</v>
      </c>
      <c r="AA199" s="3">
        <f t="shared" si="65"/>
        <v>0</v>
      </c>
      <c r="AB199" s="3" t="str">
        <f t="shared" si="66"/>
        <v>Not Implemented Yet</v>
      </c>
      <c r="AC199" s="3" t="e">
        <f t="shared" si="67"/>
        <v>#VALUE!</v>
      </c>
      <c r="AD199" s="3" t="e">
        <f t="shared" ca="1" si="68"/>
        <v>#VALUE!</v>
      </c>
      <c r="AE199" s="17" t="e">
        <f ca="1">AD199/Inputs!$B$13</f>
        <v>#VALUE!</v>
      </c>
      <c r="AF199" s="27">
        <f t="shared" si="69"/>
        <v>0</v>
      </c>
      <c r="AH199" s="17">
        <f>AH198/(1+(Inputs!$B$19)*C198)</f>
        <v>1</v>
      </c>
      <c r="AI199" s="17" t="e">
        <f t="shared" ca="1" si="70"/>
        <v>#VALUE!</v>
      </c>
    </row>
    <row r="200" spans="1:35" ht="13">
      <c r="A200" s="3">
        <f t="shared" si="71"/>
        <v>196</v>
      </c>
      <c r="B200" s="28">
        <f t="shared" si="72"/>
        <v>5932</v>
      </c>
      <c r="C200" s="3">
        <f t="shared" si="73"/>
        <v>8.3333333333333329E-2</v>
      </c>
      <c r="F200" s="3" t="e">
        <f t="shared" si="58"/>
        <v>#VALUE!</v>
      </c>
      <c r="G200" s="3" t="str">
        <f>IF(Inputs!$B$15="Fixed",G199, "Not Implemented Yet")</f>
        <v>Not Implemented Yet</v>
      </c>
      <c r="H200" s="3" t="str">
        <f>IF(Inputs!$B$15="Fixed", IF(K199&gt;H199, -PMT(G200*C200, 360/Inputs!$D$6, Inputs!$B$13), 0), "NOT AVALABLE RN")</f>
        <v>NOT AVALABLE RN</v>
      </c>
      <c r="I200" s="3" t="e">
        <f t="shared" si="59"/>
        <v>#VALUE!</v>
      </c>
      <c r="J200" s="3" t="e">
        <f t="shared" si="60"/>
        <v>#VALUE!</v>
      </c>
      <c r="K200" s="3" t="e">
        <f t="shared" si="74"/>
        <v>#VALUE!</v>
      </c>
      <c r="N200" s="27">
        <f t="shared" si="75"/>
        <v>0</v>
      </c>
      <c r="O200" s="17">
        <f>VLOOKUP(A200,Curves!$B$3:'Curves'!$D$15,3)/(VLOOKUP(A200,Curves!$B$3:'Curves'!$D$15,2)-(VLOOKUP(A200,Curves!$B$3:'Curves'!$D$15,1)-1))</f>
        <v>0</v>
      </c>
      <c r="P200" s="27">
        <f>MIN(N200,(O200*Inputs!$B$35)*$N$5)</f>
        <v>0</v>
      </c>
      <c r="Q200" s="3">
        <f ca="1">IF(ISERROR(Inputs!$B$32*OFFSET(P200,-Inputs!$B$32,0)),0,Inputs!$B$32*OFFSET(P200,-Inputs!$B$32,0))</f>
        <v>0</v>
      </c>
      <c r="R200" s="3">
        <f ca="1">IF(ISERROR((1-Inputs!$B$32)*OFFSET(P200,-Inputs!$B$33,0)),0,(1-Inputs!$B$32)*OFFSET(P200,-Inputs!$B$33,0))</f>
        <v>0</v>
      </c>
      <c r="S200" s="27">
        <f t="shared" si="61"/>
        <v>0</v>
      </c>
      <c r="T200" s="17" t="e">
        <f>S200/Inputs!$B$13</f>
        <v>#DIV/0!</v>
      </c>
      <c r="U200" s="17" t="e">
        <f t="shared" si="57"/>
        <v>#VALUE!</v>
      </c>
      <c r="V200" s="3">
        <f>IF(A200&lt;Inputs!$B$23-Inputs!$B$24,0,IF(A200&lt;Inputs!$B$22-Inputs!$B$24,S200*AB200/12,IF(ISERROR(-PMT(AB200/12,Inputs!$B$20+1-A200-Inputs!$B$24,S200)),0,-PMT(AB200/12,Inputs!$B$20+1-A200-Inputs!$B$24,S200)+IF(A200=Inputs!$B$21-Inputs!$B$24,AB200+PMT(AB200/12,Inputs!$B$20+1-A200-Inputs!$B$24,S200)+(S200*AB200/12),0))))</f>
        <v>0</v>
      </c>
      <c r="W200" s="3" t="e">
        <f t="shared" si="62"/>
        <v>#VALUE!</v>
      </c>
      <c r="X200" s="3" t="e">
        <f t="shared" si="63"/>
        <v>#VALUE!</v>
      </c>
      <c r="Y200" s="17">
        <f>VLOOKUP(A200,Curves!$B$20:'Curves'!$D$32,3)</f>
        <v>0.06</v>
      </c>
      <c r="Z200" s="27">
        <f t="shared" si="64"/>
        <v>0</v>
      </c>
      <c r="AA200" s="3">
        <f t="shared" si="65"/>
        <v>0</v>
      </c>
      <c r="AB200" s="3" t="str">
        <f t="shared" si="66"/>
        <v>Not Implemented Yet</v>
      </c>
      <c r="AC200" s="3" t="e">
        <f t="shared" si="67"/>
        <v>#VALUE!</v>
      </c>
      <c r="AD200" s="3" t="e">
        <f t="shared" ca="1" si="68"/>
        <v>#VALUE!</v>
      </c>
      <c r="AE200" s="17" t="e">
        <f ca="1">AD200/Inputs!$B$13</f>
        <v>#VALUE!</v>
      </c>
      <c r="AF200" s="27">
        <f t="shared" si="69"/>
        <v>0</v>
      </c>
      <c r="AH200" s="17">
        <f>AH199/(1+(Inputs!$B$19)*C199)</f>
        <v>1</v>
      </c>
      <c r="AI200" s="17" t="e">
        <f t="shared" ca="1" si="70"/>
        <v>#VALUE!</v>
      </c>
    </row>
    <row r="201" spans="1:35" ht="13">
      <c r="A201" s="3">
        <f t="shared" si="71"/>
        <v>197</v>
      </c>
      <c r="B201" s="28">
        <f t="shared" si="72"/>
        <v>5963</v>
      </c>
      <c r="C201" s="3">
        <f t="shared" si="73"/>
        <v>8.3333333333333329E-2</v>
      </c>
      <c r="F201" s="3" t="e">
        <f t="shared" si="58"/>
        <v>#VALUE!</v>
      </c>
      <c r="G201" s="3" t="str">
        <f>IF(Inputs!$B$15="Fixed",G200, "Not Implemented Yet")</f>
        <v>Not Implemented Yet</v>
      </c>
      <c r="H201" s="3" t="str">
        <f>IF(Inputs!$B$15="Fixed", IF(K200&gt;H200, -PMT(G201*C201, 360/Inputs!$D$6, Inputs!$B$13), 0), "NOT AVALABLE RN")</f>
        <v>NOT AVALABLE RN</v>
      </c>
      <c r="I201" s="3" t="e">
        <f t="shared" si="59"/>
        <v>#VALUE!</v>
      </c>
      <c r="J201" s="3" t="e">
        <f t="shared" si="60"/>
        <v>#VALUE!</v>
      </c>
      <c r="K201" s="3" t="e">
        <f t="shared" si="74"/>
        <v>#VALUE!</v>
      </c>
      <c r="N201" s="27">
        <f t="shared" si="75"/>
        <v>0</v>
      </c>
      <c r="O201" s="17">
        <f>VLOOKUP(A201,Curves!$B$3:'Curves'!$D$15,3)/(VLOOKUP(A201,Curves!$B$3:'Curves'!$D$15,2)-(VLOOKUP(A201,Curves!$B$3:'Curves'!$D$15,1)-1))</f>
        <v>0</v>
      </c>
      <c r="P201" s="27">
        <f>MIN(N201,(O201*Inputs!$B$35)*$N$5)</f>
        <v>0</v>
      </c>
      <c r="Q201" s="3">
        <f ca="1">IF(ISERROR(Inputs!$B$32*OFFSET(P201,-Inputs!$B$32,0)),0,Inputs!$B$32*OFFSET(P201,-Inputs!$B$32,0))</f>
        <v>0</v>
      </c>
      <c r="R201" s="3">
        <f ca="1">IF(ISERROR((1-Inputs!$B$32)*OFFSET(P201,-Inputs!$B$33,0)),0,(1-Inputs!$B$32)*OFFSET(P201,-Inputs!$B$33,0))</f>
        <v>0</v>
      </c>
      <c r="S201" s="27">
        <f t="shared" si="61"/>
        <v>0</v>
      </c>
      <c r="T201" s="17" t="e">
        <f>S201/Inputs!$B$13</f>
        <v>#DIV/0!</v>
      </c>
      <c r="U201" s="17" t="e">
        <f t="shared" si="57"/>
        <v>#VALUE!</v>
      </c>
      <c r="V201" s="3">
        <f>IF(A201&lt;Inputs!$B$23-Inputs!$B$24,0,IF(A201&lt;Inputs!$B$22-Inputs!$B$24,S201*AB201/12,IF(ISERROR(-PMT(AB201/12,Inputs!$B$20+1-A201-Inputs!$B$24,S201)),0,-PMT(AB201/12,Inputs!$B$20+1-A201-Inputs!$B$24,S201)+IF(A201=Inputs!$B$21-Inputs!$B$24,AB201+PMT(AB201/12,Inputs!$B$20+1-A201-Inputs!$B$24,S201)+(S201*AB201/12),0))))</f>
        <v>0</v>
      </c>
      <c r="W201" s="3" t="e">
        <f t="shared" si="62"/>
        <v>#VALUE!</v>
      </c>
      <c r="X201" s="3" t="e">
        <f t="shared" si="63"/>
        <v>#VALUE!</v>
      </c>
      <c r="Y201" s="17">
        <f>VLOOKUP(A201,Curves!$B$20:'Curves'!$D$32,3)</f>
        <v>0.06</v>
      </c>
      <c r="Z201" s="27">
        <f t="shared" si="64"/>
        <v>0</v>
      </c>
      <c r="AA201" s="3">
        <f t="shared" si="65"/>
        <v>0</v>
      </c>
      <c r="AB201" s="3" t="str">
        <f t="shared" si="66"/>
        <v>Not Implemented Yet</v>
      </c>
      <c r="AC201" s="3" t="e">
        <f t="shared" si="67"/>
        <v>#VALUE!</v>
      </c>
      <c r="AD201" s="3" t="e">
        <f t="shared" ca="1" si="68"/>
        <v>#VALUE!</v>
      </c>
      <c r="AE201" s="17" t="e">
        <f ca="1">AD201/Inputs!$B$13</f>
        <v>#VALUE!</v>
      </c>
      <c r="AF201" s="27">
        <f t="shared" si="69"/>
        <v>0</v>
      </c>
      <c r="AH201" s="17">
        <f>AH200/(1+(Inputs!$B$19)*C200)</f>
        <v>1</v>
      </c>
      <c r="AI201" s="17" t="e">
        <f t="shared" ca="1" si="70"/>
        <v>#VALUE!</v>
      </c>
    </row>
    <row r="202" spans="1:35" ht="13">
      <c r="A202" s="3">
        <f t="shared" si="71"/>
        <v>198</v>
      </c>
      <c r="B202" s="28">
        <f t="shared" si="72"/>
        <v>5993</v>
      </c>
      <c r="C202" s="3">
        <f t="shared" si="73"/>
        <v>8.3333333333333329E-2</v>
      </c>
      <c r="F202" s="3" t="e">
        <f t="shared" si="58"/>
        <v>#VALUE!</v>
      </c>
      <c r="G202" s="3" t="str">
        <f>IF(Inputs!$B$15="Fixed",G201, "Not Implemented Yet")</f>
        <v>Not Implemented Yet</v>
      </c>
      <c r="H202" s="3" t="str">
        <f>IF(Inputs!$B$15="Fixed", IF(K201&gt;H201, -PMT(G202*C202, 360/Inputs!$D$6, Inputs!$B$13), 0), "NOT AVALABLE RN")</f>
        <v>NOT AVALABLE RN</v>
      </c>
      <c r="I202" s="3" t="e">
        <f t="shared" si="59"/>
        <v>#VALUE!</v>
      </c>
      <c r="J202" s="3" t="e">
        <f t="shared" si="60"/>
        <v>#VALUE!</v>
      </c>
      <c r="K202" s="3" t="e">
        <f t="shared" si="74"/>
        <v>#VALUE!</v>
      </c>
      <c r="N202" s="27">
        <f t="shared" si="75"/>
        <v>0</v>
      </c>
      <c r="O202" s="17">
        <f>VLOOKUP(A202,Curves!$B$3:'Curves'!$D$15,3)/(VLOOKUP(A202,Curves!$B$3:'Curves'!$D$15,2)-(VLOOKUP(A202,Curves!$B$3:'Curves'!$D$15,1)-1))</f>
        <v>0</v>
      </c>
      <c r="P202" s="27">
        <f>MIN(N202,(O202*Inputs!$B$35)*$N$5)</f>
        <v>0</v>
      </c>
      <c r="Q202" s="3">
        <f ca="1">IF(ISERROR(Inputs!$B$32*OFFSET(P202,-Inputs!$B$32,0)),0,Inputs!$B$32*OFFSET(P202,-Inputs!$B$32,0))</f>
        <v>0</v>
      </c>
      <c r="R202" s="3">
        <f ca="1">IF(ISERROR((1-Inputs!$B$32)*OFFSET(P202,-Inputs!$B$33,0)),0,(1-Inputs!$B$32)*OFFSET(P202,-Inputs!$B$33,0))</f>
        <v>0</v>
      </c>
      <c r="S202" s="27">
        <f t="shared" si="61"/>
        <v>0</v>
      </c>
      <c r="T202" s="17" t="e">
        <f>S202/Inputs!$B$13</f>
        <v>#DIV/0!</v>
      </c>
      <c r="U202" s="17" t="e">
        <f t="shared" si="57"/>
        <v>#VALUE!</v>
      </c>
      <c r="V202" s="3">
        <f>IF(A202&lt;Inputs!$B$23-Inputs!$B$24,0,IF(A202&lt;Inputs!$B$22-Inputs!$B$24,S202*AB202/12,IF(ISERROR(-PMT(AB202/12,Inputs!$B$20+1-A202-Inputs!$B$24,S202)),0,-PMT(AB202/12,Inputs!$B$20+1-A202-Inputs!$B$24,S202)+IF(A202=Inputs!$B$21-Inputs!$B$24,AB202+PMT(AB202/12,Inputs!$B$20+1-A202-Inputs!$B$24,S202)+(S202*AB202/12),0))))</f>
        <v>0</v>
      </c>
      <c r="W202" s="3" t="e">
        <f t="shared" si="62"/>
        <v>#VALUE!</v>
      </c>
      <c r="X202" s="3" t="e">
        <f t="shared" si="63"/>
        <v>#VALUE!</v>
      </c>
      <c r="Y202" s="17">
        <f>VLOOKUP(A202,Curves!$B$20:'Curves'!$D$32,3)</f>
        <v>0.06</v>
      </c>
      <c r="Z202" s="27">
        <f t="shared" si="64"/>
        <v>0</v>
      </c>
      <c r="AA202" s="3">
        <f t="shared" si="65"/>
        <v>0</v>
      </c>
      <c r="AB202" s="3" t="str">
        <f t="shared" si="66"/>
        <v>Not Implemented Yet</v>
      </c>
      <c r="AC202" s="3" t="e">
        <f t="shared" si="67"/>
        <v>#VALUE!</v>
      </c>
      <c r="AD202" s="3" t="e">
        <f t="shared" ca="1" si="68"/>
        <v>#VALUE!</v>
      </c>
      <c r="AE202" s="17" t="e">
        <f ca="1">AD202/Inputs!$B$13</f>
        <v>#VALUE!</v>
      </c>
      <c r="AF202" s="27">
        <f t="shared" si="69"/>
        <v>0</v>
      </c>
      <c r="AH202" s="17">
        <f>AH201/(1+(Inputs!$B$19)*C201)</f>
        <v>1</v>
      </c>
      <c r="AI202" s="17" t="e">
        <f t="shared" ca="1" si="70"/>
        <v>#VALUE!</v>
      </c>
    </row>
    <row r="203" spans="1:35" ht="13">
      <c r="A203" s="3">
        <f t="shared" si="71"/>
        <v>199</v>
      </c>
      <c r="B203" s="28">
        <f t="shared" si="72"/>
        <v>6024</v>
      </c>
      <c r="C203" s="3">
        <f t="shared" si="73"/>
        <v>8.3333333333333329E-2</v>
      </c>
      <c r="F203" s="3" t="e">
        <f t="shared" si="58"/>
        <v>#VALUE!</v>
      </c>
      <c r="G203" s="3" t="str">
        <f>IF(Inputs!$B$15="Fixed",G202, "Not Implemented Yet")</f>
        <v>Not Implemented Yet</v>
      </c>
      <c r="H203" s="3" t="str">
        <f>IF(Inputs!$B$15="Fixed", IF(K202&gt;H202, -PMT(G203*C203, 360/Inputs!$D$6, Inputs!$B$13), 0), "NOT AVALABLE RN")</f>
        <v>NOT AVALABLE RN</v>
      </c>
      <c r="I203" s="3" t="e">
        <f t="shared" si="59"/>
        <v>#VALUE!</v>
      </c>
      <c r="J203" s="3" t="e">
        <f t="shared" si="60"/>
        <v>#VALUE!</v>
      </c>
      <c r="K203" s="3" t="e">
        <f t="shared" si="74"/>
        <v>#VALUE!</v>
      </c>
      <c r="N203" s="27">
        <f t="shared" si="75"/>
        <v>0</v>
      </c>
      <c r="O203" s="17">
        <f>VLOOKUP(A203,Curves!$B$3:'Curves'!$D$15,3)/(VLOOKUP(A203,Curves!$B$3:'Curves'!$D$15,2)-(VLOOKUP(A203,Curves!$B$3:'Curves'!$D$15,1)-1))</f>
        <v>0</v>
      </c>
      <c r="P203" s="27">
        <f>MIN(N203,(O203*Inputs!$B$35)*$N$5)</f>
        <v>0</v>
      </c>
      <c r="Q203" s="3">
        <f ca="1">IF(ISERROR(Inputs!$B$32*OFFSET(P203,-Inputs!$B$32,0)),0,Inputs!$B$32*OFFSET(P203,-Inputs!$B$32,0))</f>
        <v>0</v>
      </c>
      <c r="R203" s="3">
        <f ca="1">IF(ISERROR((1-Inputs!$B$32)*OFFSET(P203,-Inputs!$B$33,0)),0,(1-Inputs!$B$32)*OFFSET(P203,-Inputs!$B$33,0))</f>
        <v>0</v>
      </c>
      <c r="S203" s="27">
        <f t="shared" si="61"/>
        <v>0</v>
      </c>
      <c r="T203" s="17" t="e">
        <f>S203/Inputs!$B$13</f>
        <v>#DIV/0!</v>
      </c>
      <c r="U203" s="17" t="e">
        <f t="shared" si="57"/>
        <v>#VALUE!</v>
      </c>
      <c r="V203" s="3">
        <f>IF(A203&lt;Inputs!$B$23-Inputs!$B$24,0,IF(A203&lt;Inputs!$B$22-Inputs!$B$24,S203*AB203/12,IF(ISERROR(-PMT(AB203/12,Inputs!$B$20+1-A203-Inputs!$B$24,S203)),0,-PMT(AB203/12,Inputs!$B$20+1-A203-Inputs!$B$24,S203)+IF(A203=Inputs!$B$21-Inputs!$B$24,AB203+PMT(AB203/12,Inputs!$B$20+1-A203-Inputs!$B$24,S203)+(S203*AB203/12),0))))</f>
        <v>0</v>
      </c>
      <c r="W203" s="3" t="e">
        <f t="shared" si="62"/>
        <v>#VALUE!</v>
      </c>
      <c r="X203" s="3" t="e">
        <f t="shared" si="63"/>
        <v>#VALUE!</v>
      </c>
      <c r="Y203" s="17">
        <f>VLOOKUP(A203,Curves!$B$20:'Curves'!$D$32,3)</f>
        <v>0.06</v>
      </c>
      <c r="Z203" s="27">
        <f t="shared" si="64"/>
        <v>0</v>
      </c>
      <c r="AA203" s="3">
        <f t="shared" si="65"/>
        <v>0</v>
      </c>
      <c r="AB203" s="3" t="str">
        <f t="shared" si="66"/>
        <v>Not Implemented Yet</v>
      </c>
      <c r="AC203" s="3" t="e">
        <f t="shared" si="67"/>
        <v>#VALUE!</v>
      </c>
      <c r="AD203" s="3" t="e">
        <f t="shared" ca="1" si="68"/>
        <v>#VALUE!</v>
      </c>
      <c r="AE203" s="17" t="e">
        <f ca="1">AD203/Inputs!$B$13</f>
        <v>#VALUE!</v>
      </c>
      <c r="AF203" s="27">
        <f t="shared" si="69"/>
        <v>0</v>
      </c>
      <c r="AH203" s="17">
        <f>AH202/(1+(Inputs!$B$19)*C202)</f>
        <v>1</v>
      </c>
      <c r="AI203" s="17" t="e">
        <f t="shared" ca="1" si="70"/>
        <v>#VALUE!</v>
      </c>
    </row>
    <row r="204" spans="1:35" ht="13">
      <c r="A204" s="3">
        <f t="shared" si="71"/>
        <v>200</v>
      </c>
      <c r="B204" s="28">
        <f t="shared" si="72"/>
        <v>6054</v>
      </c>
      <c r="C204" s="3">
        <f t="shared" si="73"/>
        <v>8.3333333333333329E-2</v>
      </c>
      <c r="F204" s="3" t="e">
        <f t="shared" si="58"/>
        <v>#VALUE!</v>
      </c>
      <c r="G204" s="3" t="str">
        <f>IF(Inputs!$B$15="Fixed",G203, "Not Implemented Yet")</f>
        <v>Not Implemented Yet</v>
      </c>
      <c r="H204" s="3" t="str">
        <f>IF(Inputs!$B$15="Fixed", IF(K203&gt;H203, -PMT(G204*C204, 360/Inputs!$D$6, Inputs!$B$13), 0), "NOT AVALABLE RN")</f>
        <v>NOT AVALABLE RN</v>
      </c>
      <c r="I204" s="3" t="e">
        <f t="shared" si="59"/>
        <v>#VALUE!</v>
      </c>
      <c r="J204" s="3" t="e">
        <f t="shared" si="60"/>
        <v>#VALUE!</v>
      </c>
      <c r="K204" s="3" t="e">
        <f t="shared" si="74"/>
        <v>#VALUE!</v>
      </c>
      <c r="N204" s="27">
        <f t="shared" si="75"/>
        <v>0</v>
      </c>
      <c r="O204" s="17">
        <f>VLOOKUP(A204,Curves!$B$3:'Curves'!$D$15,3)/(VLOOKUP(A204,Curves!$B$3:'Curves'!$D$15,2)-(VLOOKUP(A204,Curves!$B$3:'Curves'!$D$15,1)-1))</f>
        <v>0</v>
      </c>
      <c r="P204" s="27">
        <f>MIN(N204,(O204*Inputs!$B$35)*$N$5)</f>
        <v>0</v>
      </c>
      <c r="Q204" s="3">
        <f ca="1">IF(ISERROR(Inputs!$B$32*OFFSET(P204,-Inputs!$B$32,0)),0,Inputs!$B$32*OFFSET(P204,-Inputs!$B$32,0))</f>
        <v>0</v>
      </c>
      <c r="R204" s="3">
        <f ca="1">IF(ISERROR((1-Inputs!$B$32)*OFFSET(P204,-Inputs!$B$33,0)),0,(1-Inputs!$B$32)*OFFSET(P204,-Inputs!$B$33,0))</f>
        <v>0</v>
      </c>
      <c r="S204" s="27">
        <f t="shared" si="61"/>
        <v>0</v>
      </c>
      <c r="T204" s="17" t="e">
        <f>S204/Inputs!$B$13</f>
        <v>#DIV/0!</v>
      </c>
      <c r="U204" s="17" t="e">
        <f t="shared" si="57"/>
        <v>#VALUE!</v>
      </c>
      <c r="V204" s="3">
        <f>IF(A204&lt;Inputs!$B$23-Inputs!$B$24,0,IF(A204&lt;Inputs!$B$22-Inputs!$B$24,S204*AB204/12,IF(ISERROR(-PMT(AB204/12,Inputs!$B$20+1-A204-Inputs!$B$24,S204)),0,-PMT(AB204/12,Inputs!$B$20+1-A204-Inputs!$B$24,S204)+IF(A204=Inputs!$B$21-Inputs!$B$24,AB204+PMT(AB204/12,Inputs!$B$20+1-A204-Inputs!$B$24,S204)+(S204*AB204/12),0))))</f>
        <v>0</v>
      </c>
      <c r="W204" s="3" t="e">
        <f t="shared" si="62"/>
        <v>#VALUE!</v>
      </c>
      <c r="X204" s="3" t="e">
        <f t="shared" si="63"/>
        <v>#VALUE!</v>
      </c>
      <c r="Y204" s="17">
        <f>VLOOKUP(A204,Curves!$B$20:'Curves'!$D$32,3)</f>
        <v>0.06</v>
      </c>
      <c r="Z204" s="27">
        <f t="shared" si="64"/>
        <v>0</v>
      </c>
      <c r="AA204" s="3">
        <f t="shared" si="65"/>
        <v>0</v>
      </c>
      <c r="AB204" s="3" t="str">
        <f t="shared" si="66"/>
        <v>Not Implemented Yet</v>
      </c>
      <c r="AC204" s="3" t="e">
        <f t="shared" si="67"/>
        <v>#VALUE!</v>
      </c>
      <c r="AD204" s="3" t="e">
        <f t="shared" ca="1" si="68"/>
        <v>#VALUE!</v>
      </c>
      <c r="AE204" s="17" t="e">
        <f ca="1">AD204/Inputs!$B$13</f>
        <v>#VALUE!</v>
      </c>
      <c r="AF204" s="27">
        <f t="shared" si="69"/>
        <v>0</v>
      </c>
      <c r="AH204" s="17">
        <f>AH203/(1+(Inputs!$B$19)*C203)</f>
        <v>1</v>
      </c>
      <c r="AI204" s="17" t="e">
        <f t="shared" ca="1" si="70"/>
        <v>#VALUE!</v>
      </c>
    </row>
    <row r="205" spans="1:35" ht="13">
      <c r="A205" s="3">
        <f t="shared" si="71"/>
        <v>201</v>
      </c>
      <c r="B205" s="28">
        <f t="shared" si="72"/>
        <v>6085</v>
      </c>
      <c r="C205" s="3">
        <f t="shared" si="73"/>
        <v>8.3333333333333329E-2</v>
      </c>
      <c r="F205" s="3" t="e">
        <f t="shared" si="58"/>
        <v>#VALUE!</v>
      </c>
      <c r="G205" s="3" t="str">
        <f>IF(Inputs!$B$15="Fixed",G204, "Not Implemented Yet")</f>
        <v>Not Implemented Yet</v>
      </c>
      <c r="H205" s="3" t="str">
        <f>IF(Inputs!$B$15="Fixed", IF(K204&gt;H204, -PMT(G205*C205, 360/Inputs!$D$6, Inputs!$B$13), 0), "NOT AVALABLE RN")</f>
        <v>NOT AVALABLE RN</v>
      </c>
      <c r="I205" s="3" t="e">
        <f t="shared" si="59"/>
        <v>#VALUE!</v>
      </c>
      <c r="J205" s="3" t="e">
        <f t="shared" si="60"/>
        <v>#VALUE!</v>
      </c>
      <c r="K205" s="3" t="e">
        <f t="shared" si="74"/>
        <v>#VALUE!</v>
      </c>
      <c r="N205" s="27">
        <f t="shared" si="75"/>
        <v>0</v>
      </c>
      <c r="O205" s="17">
        <f>VLOOKUP(A205,Curves!$B$3:'Curves'!$D$15,3)/(VLOOKUP(A205,Curves!$B$3:'Curves'!$D$15,2)-(VLOOKUP(A205,Curves!$B$3:'Curves'!$D$15,1)-1))</f>
        <v>0</v>
      </c>
      <c r="P205" s="27">
        <f>MIN(N205,(O205*Inputs!$B$35)*$N$5)</f>
        <v>0</v>
      </c>
      <c r="Q205" s="3">
        <f ca="1">IF(ISERROR(Inputs!$B$32*OFFSET(P205,-Inputs!$B$32,0)),0,Inputs!$B$32*OFFSET(P205,-Inputs!$B$32,0))</f>
        <v>0</v>
      </c>
      <c r="R205" s="3">
        <f ca="1">IF(ISERROR((1-Inputs!$B$32)*OFFSET(P205,-Inputs!$B$33,0)),0,(1-Inputs!$B$32)*OFFSET(P205,-Inputs!$B$33,0))</f>
        <v>0</v>
      </c>
      <c r="S205" s="27">
        <f t="shared" si="61"/>
        <v>0</v>
      </c>
      <c r="T205" s="17" t="e">
        <f>S205/Inputs!$B$13</f>
        <v>#DIV/0!</v>
      </c>
      <c r="U205" s="17" t="e">
        <f t="shared" si="57"/>
        <v>#VALUE!</v>
      </c>
      <c r="V205" s="3">
        <f>IF(A205&lt;Inputs!$B$23-Inputs!$B$24,0,IF(A205&lt;Inputs!$B$22-Inputs!$B$24,S205*AB205/12,IF(ISERROR(-PMT(AB205/12,Inputs!$B$20+1-A205-Inputs!$B$24,S205)),0,-PMT(AB205/12,Inputs!$B$20+1-A205-Inputs!$B$24,S205)+IF(A205=Inputs!$B$21-Inputs!$B$24,AB205+PMT(AB205/12,Inputs!$B$20+1-A205-Inputs!$B$24,S205)+(S205*AB205/12),0))))</f>
        <v>0</v>
      </c>
      <c r="W205" s="3" t="e">
        <f t="shared" si="62"/>
        <v>#VALUE!</v>
      </c>
      <c r="X205" s="3" t="e">
        <f t="shared" si="63"/>
        <v>#VALUE!</v>
      </c>
      <c r="Y205" s="17">
        <f>VLOOKUP(A205,Curves!$B$20:'Curves'!$D$32,3)</f>
        <v>0.06</v>
      </c>
      <c r="Z205" s="27">
        <f t="shared" si="64"/>
        <v>0</v>
      </c>
      <c r="AA205" s="3">
        <f t="shared" si="65"/>
        <v>0</v>
      </c>
      <c r="AB205" s="3" t="str">
        <f t="shared" si="66"/>
        <v>Not Implemented Yet</v>
      </c>
      <c r="AC205" s="3" t="e">
        <f t="shared" si="67"/>
        <v>#VALUE!</v>
      </c>
      <c r="AD205" s="3" t="e">
        <f t="shared" ca="1" si="68"/>
        <v>#VALUE!</v>
      </c>
      <c r="AE205" s="17" t="e">
        <f ca="1">AD205/Inputs!$B$13</f>
        <v>#VALUE!</v>
      </c>
      <c r="AF205" s="27">
        <f t="shared" si="69"/>
        <v>0</v>
      </c>
      <c r="AH205" s="17">
        <f>AH204/(1+(Inputs!$B$19)*C204)</f>
        <v>1</v>
      </c>
      <c r="AI205" s="17" t="e">
        <f t="shared" ca="1" si="70"/>
        <v>#VALUE!</v>
      </c>
    </row>
    <row r="206" spans="1:35" ht="13">
      <c r="A206" s="3">
        <f t="shared" si="71"/>
        <v>202</v>
      </c>
      <c r="B206" s="28">
        <f t="shared" si="72"/>
        <v>6116</v>
      </c>
      <c r="C206" s="3">
        <f t="shared" si="73"/>
        <v>8.3333333333333329E-2</v>
      </c>
      <c r="F206" s="3" t="e">
        <f t="shared" si="58"/>
        <v>#VALUE!</v>
      </c>
      <c r="G206" s="3" t="str">
        <f>IF(Inputs!$B$15="Fixed",G205, "Not Implemented Yet")</f>
        <v>Not Implemented Yet</v>
      </c>
      <c r="H206" s="3" t="str">
        <f>IF(Inputs!$B$15="Fixed", IF(K205&gt;H205, -PMT(G206*C206, 360/Inputs!$D$6, Inputs!$B$13), 0), "NOT AVALABLE RN")</f>
        <v>NOT AVALABLE RN</v>
      </c>
      <c r="I206" s="3" t="e">
        <f t="shared" si="59"/>
        <v>#VALUE!</v>
      </c>
      <c r="J206" s="3" t="e">
        <f t="shared" si="60"/>
        <v>#VALUE!</v>
      </c>
      <c r="K206" s="3" t="e">
        <f t="shared" si="74"/>
        <v>#VALUE!</v>
      </c>
      <c r="N206" s="27">
        <f t="shared" si="75"/>
        <v>0</v>
      </c>
      <c r="O206" s="17">
        <f>VLOOKUP(A206,Curves!$B$3:'Curves'!$D$15,3)/(VLOOKUP(A206,Curves!$B$3:'Curves'!$D$15,2)-(VLOOKUP(A206,Curves!$B$3:'Curves'!$D$15,1)-1))</f>
        <v>0</v>
      </c>
      <c r="P206" s="27">
        <f>MIN(N206,(O206*Inputs!$B$35)*$N$5)</f>
        <v>0</v>
      </c>
      <c r="Q206" s="3">
        <f ca="1">IF(ISERROR(Inputs!$B$32*OFFSET(P206,-Inputs!$B$32,0)),0,Inputs!$B$32*OFFSET(P206,-Inputs!$B$32,0))</f>
        <v>0</v>
      </c>
      <c r="R206" s="3">
        <f ca="1">IF(ISERROR((1-Inputs!$B$32)*OFFSET(P206,-Inputs!$B$33,0)),0,(1-Inputs!$B$32)*OFFSET(P206,-Inputs!$B$33,0))</f>
        <v>0</v>
      </c>
      <c r="S206" s="27">
        <f t="shared" si="61"/>
        <v>0</v>
      </c>
      <c r="T206" s="17" t="e">
        <f>S206/Inputs!$B$13</f>
        <v>#DIV/0!</v>
      </c>
      <c r="U206" s="17" t="e">
        <f t="shared" si="57"/>
        <v>#VALUE!</v>
      </c>
      <c r="V206" s="3">
        <f>IF(A206&lt;Inputs!$B$23-Inputs!$B$24,0,IF(A206&lt;Inputs!$B$22-Inputs!$B$24,S206*AB206/12,IF(ISERROR(-PMT(AB206/12,Inputs!$B$20+1-A206-Inputs!$B$24,S206)),0,-PMT(AB206/12,Inputs!$B$20+1-A206-Inputs!$B$24,S206)+IF(A206=Inputs!$B$21-Inputs!$B$24,AB206+PMT(AB206/12,Inputs!$B$20+1-A206-Inputs!$B$24,S206)+(S206*AB206/12),0))))</f>
        <v>0</v>
      </c>
      <c r="W206" s="3" t="e">
        <f t="shared" si="62"/>
        <v>#VALUE!</v>
      </c>
      <c r="X206" s="3" t="e">
        <f t="shared" si="63"/>
        <v>#VALUE!</v>
      </c>
      <c r="Y206" s="17">
        <f>VLOOKUP(A206,Curves!$B$20:'Curves'!$D$32,3)</f>
        <v>0.06</v>
      </c>
      <c r="Z206" s="27">
        <f t="shared" si="64"/>
        <v>0</v>
      </c>
      <c r="AA206" s="3">
        <f t="shared" si="65"/>
        <v>0</v>
      </c>
      <c r="AB206" s="3" t="str">
        <f t="shared" si="66"/>
        <v>Not Implemented Yet</v>
      </c>
      <c r="AC206" s="3" t="e">
        <f t="shared" si="67"/>
        <v>#VALUE!</v>
      </c>
      <c r="AD206" s="3" t="e">
        <f t="shared" ca="1" si="68"/>
        <v>#VALUE!</v>
      </c>
      <c r="AE206" s="17" t="e">
        <f ca="1">AD206/Inputs!$B$13</f>
        <v>#VALUE!</v>
      </c>
      <c r="AF206" s="27">
        <f t="shared" si="69"/>
        <v>0</v>
      </c>
      <c r="AH206" s="17">
        <f>AH205/(1+(Inputs!$B$19)*C205)</f>
        <v>1</v>
      </c>
      <c r="AI206" s="17" t="e">
        <f t="shared" ca="1" si="70"/>
        <v>#VALUE!</v>
      </c>
    </row>
    <row r="207" spans="1:35" ht="13">
      <c r="A207" s="3">
        <f t="shared" si="71"/>
        <v>203</v>
      </c>
      <c r="B207" s="28">
        <f t="shared" si="72"/>
        <v>6146</v>
      </c>
      <c r="C207" s="3">
        <f t="shared" si="73"/>
        <v>8.3333333333333329E-2</v>
      </c>
      <c r="F207" s="3" t="e">
        <f t="shared" si="58"/>
        <v>#VALUE!</v>
      </c>
      <c r="G207" s="3" t="str">
        <f>IF(Inputs!$B$15="Fixed",G206, "Not Implemented Yet")</f>
        <v>Not Implemented Yet</v>
      </c>
      <c r="H207" s="3" t="str">
        <f>IF(Inputs!$B$15="Fixed", IF(K206&gt;H206, -PMT(G207*C207, 360/Inputs!$D$6, Inputs!$B$13), 0), "NOT AVALABLE RN")</f>
        <v>NOT AVALABLE RN</v>
      </c>
      <c r="I207" s="3" t="e">
        <f t="shared" si="59"/>
        <v>#VALUE!</v>
      </c>
      <c r="J207" s="3" t="e">
        <f t="shared" si="60"/>
        <v>#VALUE!</v>
      </c>
      <c r="K207" s="3" t="e">
        <f t="shared" si="74"/>
        <v>#VALUE!</v>
      </c>
      <c r="N207" s="27">
        <f t="shared" si="75"/>
        <v>0</v>
      </c>
      <c r="O207" s="17">
        <f>VLOOKUP(A207,Curves!$B$3:'Curves'!$D$15,3)/(VLOOKUP(A207,Curves!$B$3:'Curves'!$D$15,2)-(VLOOKUP(A207,Curves!$B$3:'Curves'!$D$15,1)-1))</f>
        <v>0</v>
      </c>
      <c r="P207" s="27">
        <f>MIN(N207,(O207*Inputs!$B$35)*$N$5)</f>
        <v>0</v>
      </c>
      <c r="Q207" s="3">
        <f ca="1">IF(ISERROR(Inputs!$B$32*OFFSET(P207,-Inputs!$B$32,0)),0,Inputs!$B$32*OFFSET(P207,-Inputs!$B$32,0))</f>
        <v>0</v>
      </c>
      <c r="R207" s="3">
        <f ca="1">IF(ISERROR((1-Inputs!$B$32)*OFFSET(P207,-Inputs!$B$33,0)),0,(1-Inputs!$B$32)*OFFSET(P207,-Inputs!$B$33,0))</f>
        <v>0</v>
      </c>
      <c r="S207" s="27">
        <f t="shared" si="61"/>
        <v>0</v>
      </c>
      <c r="T207" s="17" t="e">
        <f>S207/Inputs!$B$13</f>
        <v>#DIV/0!</v>
      </c>
      <c r="U207" s="17" t="e">
        <f t="shared" si="57"/>
        <v>#VALUE!</v>
      </c>
      <c r="V207" s="3">
        <f>IF(A207&lt;Inputs!$B$23-Inputs!$B$24,0,IF(A207&lt;Inputs!$B$22-Inputs!$B$24,S207*AB207/12,IF(ISERROR(-PMT(AB207/12,Inputs!$B$20+1-A207-Inputs!$B$24,S207)),0,-PMT(AB207/12,Inputs!$B$20+1-A207-Inputs!$B$24,S207)+IF(A207=Inputs!$B$21-Inputs!$B$24,AB207+PMT(AB207/12,Inputs!$B$20+1-A207-Inputs!$B$24,S207)+(S207*AB207/12),0))))</f>
        <v>0</v>
      </c>
      <c r="W207" s="3" t="e">
        <f t="shared" si="62"/>
        <v>#VALUE!</v>
      </c>
      <c r="X207" s="3" t="e">
        <f t="shared" si="63"/>
        <v>#VALUE!</v>
      </c>
      <c r="Y207" s="17">
        <f>VLOOKUP(A207,Curves!$B$20:'Curves'!$D$32,3)</f>
        <v>0.06</v>
      </c>
      <c r="Z207" s="27">
        <f t="shared" si="64"/>
        <v>0</v>
      </c>
      <c r="AA207" s="3">
        <f t="shared" si="65"/>
        <v>0</v>
      </c>
      <c r="AB207" s="3" t="str">
        <f t="shared" si="66"/>
        <v>Not Implemented Yet</v>
      </c>
      <c r="AC207" s="3" t="e">
        <f t="shared" si="67"/>
        <v>#VALUE!</v>
      </c>
      <c r="AD207" s="3" t="e">
        <f t="shared" ca="1" si="68"/>
        <v>#VALUE!</v>
      </c>
      <c r="AE207" s="17" t="e">
        <f ca="1">AD207/Inputs!$B$13</f>
        <v>#VALUE!</v>
      </c>
      <c r="AF207" s="27">
        <f t="shared" si="69"/>
        <v>0</v>
      </c>
      <c r="AH207" s="17">
        <f>AH206/(1+(Inputs!$B$19)*C206)</f>
        <v>1</v>
      </c>
      <c r="AI207" s="17" t="e">
        <f t="shared" ca="1" si="70"/>
        <v>#VALUE!</v>
      </c>
    </row>
    <row r="208" spans="1:35" ht="13">
      <c r="A208" s="3">
        <f t="shared" si="71"/>
        <v>204</v>
      </c>
      <c r="B208" s="28">
        <f t="shared" si="72"/>
        <v>6177</v>
      </c>
      <c r="C208" s="3">
        <f t="shared" si="73"/>
        <v>8.3333333333333329E-2</v>
      </c>
      <c r="F208" s="3" t="e">
        <f t="shared" si="58"/>
        <v>#VALUE!</v>
      </c>
      <c r="G208" s="3" t="str">
        <f>IF(Inputs!$B$15="Fixed",G207, "Not Implemented Yet")</f>
        <v>Not Implemented Yet</v>
      </c>
      <c r="H208" s="3" t="str">
        <f>IF(Inputs!$B$15="Fixed", IF(K207&gt;H207, -PMT(G208*C208, 360/Inputs!$D$6, Inputs!$B$13), 0), "NOT AVALABLE RN")</f>
        <v>NOT AVALABLE RN</v>
      </c>
      <c r="I208" s="3" t="e">
        <f t="shared" si="59"/>
        <v>#VALUE!</v>
      </c>
      <c r="J208" s="3" t="e">
        <f t="shared" si="60"/>
        <v>#VALUE!</v>
      </c>
      <c r="K208" s="3" t="e">
        <f t="shared" si="74"/>
        <v>#VALUE!</v>
      </c>
      <c r="N208" s="27">
        <f t="shared" si="75"/>
        <v>0</v>
      </c>
      <c r="O208" s="17">
        <f>VLOOKUP(A208,Curves!$B$3:'Curves'!$D$15,3)/(VLOOKUP(A208,Curves!$B$3:'Curves'!$D$15,2)-(VLOOKUP(A208,Curves!$B$3:'Curves'!$D$15,1)-1))</f>
        <v>0</v>
      </c>
      <c r="P208" s="27">
        <f>MIN(N208,(O208*Inputs!$B$35)*$N$5)</f>
        <v>0</v>
      </c>
      <c r="Q208" s="3">
        <f ca="1">IF(ISERROR(Inputs!$B$32*OFFSET(P208,-Inputs!$B$32,0)),0,Inputs!$B$32*OFFSET(P208,-Inputs!$B$32,0))</f>
        <v>0</v>
      </c>
      <c r="R208" s="3">
        <f ca="1">IF(ISERROR((1-Inputs!$B$32)*OFFSET(P208,-Inputs!$B$33,0)),0,(1-Inputs!$B$32)*OFFSET(P208,-Inputs!$B$33,0))</f>
        <v>0</v>
      </c>
      <c r="S208" s="27">
        <f t="shared" si="61"/>
        <v>0</v>
      </c>
      <c r="T208" s="17" t="e">
        <f>S208/Inputs!$B$13</f>
        <v>#DIV/0!</v>
      </c>
      <c r="U208" s="17" t="e">
        <f t="shared" si="57"/>
        <v>#VALUE!</v>
      </c>
      <c r="V208" s="3">
        <f>IF(A208&lt;Inputs!$B$23-Inputs!$B$24,0,IF(A208&lt;Inputs!$B$22-Inputs!$B$24,S208*AB208/12,IF(ISERROR(-PMT(AB208/12,Inputs!$B$20+1-A208-Inputs!$B$24,S208)),0,-PMT(AB208/12,Inputs!$B$20+1-A208-Inputs!$B$24,S208)+IF(A208=Inputs!$B$21-Inputs!$B$24,AB208+PMT(AB208/12,Inputs!$B$20+1-A208-Inputs!$B$24,S208)+(S208*AB208/12),0))))</f>
        <v>0</v>
      </c>
      <c r="W208" s="3" t="e">
        <f t="shared" si="62"/>
        <v>#VALUE!</v>
      </c>
      <c r="X208" s="3" t="e">
        <f t="shared" si="63"/>
        <v>#VALUE!</v>
      </c>
      <c r="Y208" s="17">
        <f>VLOOKUP(A208,Curves!$B$20:'Curves'!$D$32,3)</f>
        <v>0.06</v>
      </c>
      <c r="Z208" s="27">
        <f t="shared" si="64"/>
        <v>0</v>
      </c>
      <c r="AA208" s="3">
        <f t="shared" si="65"/>
        <v>0</v>
      </c>
      <c r="AB208" s="3" t="str">
        <f t="shared" si="66"/>
        <v>Not Implemented Yet</v>
      </c>
      <c r="AC208" s="3" t="e">
        <f t="shared" si="67"/>
        <v>#VALUE!</v>
      </c>
      <c r="AD208" s="3" t="e">
        <f t="shared" ca="1" si="68"/>
        <v>#VALUE!</v>
      </c>
      <c r="AE208" s="17" t="e">
        <f ca="1">AD208/Inputs!$B$13</f>
        <v>#VALUE!</v>
      </c>
      <c r="AF208" s="27">
        <f t="shared" si="69"/>
        <v>0</v>
      </c>
      <c r="AH208" s="17">
        <f>AH207/(1+(Inputs!$B$19)*C207)</f>
        <v>1</v>
      </c>
      <c r="AI208" s="17" t="e">
        <f t="shared" ca="1" si="70"/>
        <v>#VALUE!</v>
      </c>
    </row>
    <row r="209" spans="1:35" ht="13">
      <c r="A209" s="3">
        <f t="shared" si="71"/>
        <v>205</v>
      </c>
      <c r="B209" s="28">
        <f t="shared" si="72"/>
        <v>6207</v>
      </c>
      <c r="C209" s="3">
        <f t="shared" si="73"/>
        <v>8.3333333333333329E-2</v>
      </c>
      <c r="F209" s="3" t="e">
        <f t="shared" si="58"/>
        <v>#VALUE!</v>
      </c>
      <c r="G209" s="3" t="str">
        <f>IF(Inputs!$B$15="Fixed",G208, "Not Implemented Yet")</f>
        <v>Not Implemented Yet</v>
      </c>
      <c r="H209" s="3" t="str">
        <f>IF(Inputs!$B$15="Fixed", IF(K208&gt;H208, -PMT(G209*C209, 360/Inputs!$D$6, Inputs!$B$13), 0), "NOT AVALABLE RN")</f>
        <v>NOT AVALABLE RN</v>
      </c>
      <c r="I209" s="3" t="e">
        <f t="shared" si="59"/>
        <v>#VALUE!</v>
      </c>
      <c r="J209" s="3" t="e">
        <f t="shared" si="60"/>
        <v>#VALUE!</v>
      </c>
      <c r="K209" s="3" t="e">
        <f t="shared" si="74"/>
        <v>#VALUE!</v>
      </c>
      <c r="N209" s="27">
        <f t="shared" si="75"/>
        <v>0</v>
      </c>
      <c r="O209" s="17">
        <f>VLOOKUP(A209,Curves!$B$3:'Curves'!$D$15,3)/(VLOOKUP(A209,Curves!$B$3:'Curves'!$D$15,2)-(VLOOKUP(A209,Curves!$B$3:'Curves'!$D$15,1)-1))</f>
        <v>0</v>
      </c>
      <c r="P209" s="27">
        <f>MIN(N209,(O209*Inputs!$B$35)*$N$5)</f>
        <v>0</v>
      </c>
      <c r="Q209" s="3">
        <f ca="1">IF(ISERROR(Inputs!$B$32*OFFSET(P209,-Inputs!$B$32,0)),0,Inputs!$B$32*OFFSET(P209,-Inputs!$B$32,0))</f>
        <v>0</v>
      </c>
      <c r="R209" s="3">
        <f ca="1">IF(ISERROR((1-Inputs!$B$32)*OFFSET(P209,-Inputs!$B$33,0)),0,(1-Inputs!$B$32)*OFFSET(P209,-Inputs!$B$33,0))</f>
        <v>0</v>
      </c>
      <c r="S209" s="27">
        <f t="shared" si="61"/>
        <v>0</v>
      </c>
      <c r="T209" s="17" t="e">
        <f>S209/Inputs!$B$13</f>
        <v>#DIV/0!</v>
      </c>
      <c r="U209" s="17" t="e">
        <f t="shared" si="57"/>
        <v>#VALUE!</v>
      </c>
      <c r="V209" s="3">
        <f>IF(A209&lt;Inputs!$B$23-Inputs!$B$24,0,IF(A209&lt;Inputs!$B$22-Inputs!$B$24,S209*AB209/12,IF(ISERROR(-PMT(AB209/12,Inputs!$B$20+1-A209-Inputs!$B$24,S209)),0,-PMT(AB209/12,Inputs!$B$20+1-A209-Inputs!$B$24,S209)+IF(A209=Inputs!$B$21-Inputs!$B$24,AB209+PMT(AB209/12,Inputs!$B$20+1-A209-Inputs!$B$24,S209)+(S209*AB209/12),0))))</f>
        <v>0</v>
      </c>
      <c r="W209" s="3" t="e">
        <f t="shared" si="62"/>
        <v>#VALUE!</v>
      </c>
      <c r="X209" s="3" t="e">
        <f t="shared" si="63"/>
        <v>#VALUE!</v>
      </c>
      <c r="Y209" s="17">
        <f>VLOOKUP(A209,Curves!$B$20:'Curves'!$D$32,3)</f>
        <v>0.06</v>
      </c>
      <c r="Z209" s="27">
        <f t="shared" si="64"/>
        <v>0</v>
      </c>
      <c r="AA209" s="3">
        <f t="shared" si="65"/>
        <v>0</v>
      </c>
      <c r="AB209" s="3" t="str">
        <f t="shared" si="66"/>
        <v>Not Implemented Yet</v>
      </c>
      <c r="AC209" s="3" t="e">
        <f t="shared" si="67"/>
        <v>#VALUE!</v>
      </c>
      <c r="AD209" s="3" t="e">
        <f t="shared" ca="1" si="68"/>
        <v>#VALUE!</v>
      </c>
      <c r="AE209" s="17" t="e">
        <f ca="1">AD209/Inputs!$B$13</f>
        <v>#VALUE!</v>
      </c>
      <c r="AF209" s="27">
        <f t="shared" si="69"/>
        <v>0</v>
      </c>
      <c r="AH209" s="17">
        <f>AH208/(1+(Inputs!$B$19)*C208)</f>
        <v>1</v>
      </c>
      <c r="AI209" s="17" t="e">
        <f t="shared" ca="1" si="70"/>
        <v>#VALUE!</v>
      </c>
    </row>
    <row r="210" spans="1:35" ht="13">
      <c r="A210" s="3">
        <f t="shared" si="71"/>
        <v>206</v>
      </c>
      <c r="B210" s="28">
        <f t="shared" si="72"/>
        <v>6238</v>
      </c>
      <c r="C210" s="3">
        <f t="shared" si="73"/>
        <v>8.3333333333333329E-2</v>
      </c>
      <c r="F210" s="3" t="e">
        <f t="shared" si="58"/>
        <v>#VALUE!</v>
      </c>
      <c r="G210" s="3" t="str">
        <f>IF(Inputs!$B$15="Fixed",G209, "Not Implemented Yet")</f>
        <v>Not Implemented Yet</v>
      </c>
      <c r="H210" s="3" t="str">
        <f>IF(Inputs!$B$15="Fixed", IF(K209&gt;H209, -PMT(G210*C210, 360/Inputs!$D$6, Inputs!$B$13), 0), "NOT AVALABLE RN")</f>
        <v>NOT AVALABLE RN</v>
      </c>
      <c r="I210" s="3" t="e">
        <f t="shared" si="59"/>
        <v>#VALUE!</v>
      </c>
      <c r="J210" s="3" t="e">
        <f t="shared" si="60"/>
        <v>#VALUE!</v>
      </c>
      <c r="K210" s="3" t="e">
        <f t="shared" si="74"/>
        <v>#VALUE!</v>
      </c>
      <c r="N210" s="27">
        <f t="shared" si="75"/>
        <v>0</v>
      </c>
      <c r="O210" s="17">
        <f>VLOOKUP(A210,Curves!$B$3:'Curves'!$D$15,3)/(VLOOKUP(A210,Curves!$B$3:'Curves'!$D$15,2)-(VLOOKUP(A210,Curves!$B$3:'Curves'!$D$15,1)-1))</f>
        <v>0</v>
      </c>
      <c r="P210" s="27">
        <f>MIN(N210,(O210*Inputs!$B$35)*$N$5)</f>
        <v>0</v>
      </c>
      <c r="Q210" s="3">
        <f ca="1">IF(ISERROR(Inputs!$B$32*OFFSET(P210,-Inputs!$B$32,0)),0,Inputs!$B$32*OFFSET(P210,-Inputs!$B$32,0))</f>
        <v>0</v>
      </c>
      <c r="R210" s="3">
        <f ca="1">IF(ISERROR((1-Inputs!$B$32)*OFFSET(P210,-Inputs!$B$33,0)),0,(1-Inputs!$B$32)*OFFSET(P210,-Inputs!$B$33,0))</f>
        <v>0</v>
      </c>
      <c r="S210" s="27">
        <f t="shared" si="61"/>
        <v>0</v>
      </c>
      <c r="T210" s="17" t="e">
        <f>S210/Inputs!$B$13</f>
        <v>#DIV/0!</v>
      </c>
      <c r="U210" s="17" t="e">
        <f t="shared" si="57"/>
        <v>#VALUE!</v>
      </c>
      <c r="V210" s="3">
        <f>IF(A210&lt;Inputs!$B$23-Inputs!$B$24,0,IF(A210&lt;Inputs!$B$22-Inputs!$B$24,S210*AB210/12,IF(ISERROR(-PMT(AB210/12,Inputs!$B$20+1-A210-Inputs!$B$24,S210)),0,-PMT(AB210/12,Inputs!$B$20+1-A210-Inputs!$B$24,S210)+IF(A210=Inputs!$B$21-Inputs!$B$24,AB210+PMT(AB210/12,Inputs!$B$20+1-A210-Inputs!$B$24,S210)+(S210*AB210/12),0))))</f>
        <v>0</v>
      </c>
      <c r="W210" s="3" t="e">
        <f t="shared" si="62"/>
        <v>#VALUE!</v>
      </c>
      <c r="X210" s="3" t="e">
        <f t="shared" si="63"/>
        <v>#VALUE!</v>
      </c>
      <c r="Y210" s="17">
        <f>VLOOKUP(A210,Curves!$B$20:'Curves'!$D$32,3)</f>
        <v>0.06</v>
      </c>
      <c r="Z210" s="27">
        <f t="shared" si="64"/>
        <v>0</v>
      </c>
      <c r="AA210" s="3">
        <f t="shared" si="65"/>
        <v>0</v>
      </c>
      <c r="AB210" s="3" t="str">
        <f t="shared" si="66"/>
        <v>Not Implemented Yet</v>
      </c>
      <c r="AC210" s="3" t="e">
        <f t="shared" si="67"/>
        <v>#VALUE!</v>
      </c>
      <c r="AD210" s="3" t="e">
        <f t="shared" ca="1" si="68"/>
        <v>#VALUE!</v>
      </c>
      <c r="AE210" s="17" t="e">
        <f ca="1">AD210/Inputs!$B$13</f>
        <v>#VALUE!</v>
      </c>
      <c r="AF210" s="27">
        <f t="shared" si="69"/>
        <v>0</v>
      </c>
      <c r="AH210" s="17">
        <f>AH209/(1+(Inputs!$B$19)*C209)</f>
        <v>1</v>
      </c>
      <c r="AI210" s="17" t="e">
        <f t="shared" ca="1" si="70"/>
        <v>#VALUE!</v>
      </c>
    </row>
    <row r="211" spans="1:35" ht="13">
      <c r="A211" s="3">
        <f t="shared" si="71"/>
        <v>207</v>
      </c>
      <c r="B211" s="28">
        <f t="shared" si="72"/>
        <v>6269</v>
      </c>
      <c r="C211" s="3">
        <f t="shared" si="73"/>
        <v>8.3333333333333329E-2</v>
      </c>
      <c r="F211" s="3" t="e">
        <f t="shared" si="58"/>
        <v>#VALUE!</v>
      </c>
      <c r="G211" s="3" t="str">
        <f>IF(Inputs!$B$15="Fixed",G210, "Not Implemented Yet")</f>
        <v>Not Implemented Yet</v>
      </c>
      <c r="H211" s="3" t="str">
        <f>IF(Inputs!$B$15="Fixed", IF(K210&gt;H210, -PMT(G211*C211, 360/Inputs!$D$6, Inputs!$B$13), 0), "NOT AVALABLE RN")</f>
        <v>NOT AVALABLE RN</v>
      </c>
      <c r="I211" s="3" t="e">
        <f t="shared" si="59"/>
        <v>#VALUE!</v>
      </c>
      <c r="J211" s="3" t="e">
        <f t="shared" si="60"/>
        <v>#VALUE!</v>
      </c>
      <c r="K211" s="3" t="e">
        <f t="shared" si="74"/>
        <v>#VALUE!</v>
      </c>
      <c r="N211" s="27">
        <f t="shared" si="75"/>
        <v>0</v>
      </c>
      <c r="O211" s="17">
        <f>VLOOKUP(A211,Curves!$B$3:'Curves'!$D$15,3)/(VLOOKUP(A211,Curves!$B$3:'Curves'!$D$15,2)-(VLOOKUP(A211,Curves!$B$3:'Curves'!$D$15,1)-1))</f>
        <v>0</v>
      </c>
      <c r="P211" s="27">
        <f>MIN(N211,(O211*Inputs!$B$35)*$N$5)</f>
        <v>0</v>
      </c>
      <c r="Q211" s="3">
        <f ca="1">IF(ISERROR(Inputs!$B$32*OFFSET(P211,-Inputs!$B$32,0)),0,Inputs!$B$32*OFFSET(P211,-Inputs!$B$32,0))</f>
        <v>0</v>
      </c>
      <c r="R211" s="3">
        <f ca="1">IF(ISERROR((1-Inputs!$B$32)*OFFSET(P211,-Inputs!$B$33,0)),0,(1-Inputs!$B$32)*OFFSET(P211,-Inputs!$B$33,0))</f>
        <v>0</v>
      </c>
      <c r="S211" s="27">
        <f t="shared" si="61"/>
        <v>0</v>
      </c>
      <c r="T211" s="17" t="e">
        <f>S211/Inputs!$B$13</f>
        <v>#DIV/0!</v>
      </c>
      <c r="U211" s="17" t="e">
        <f t="shared" si="57"/>
        <v>#VALUE!</v>
      </c>
      <c r="V211" s="3">
        <f>IF(A211&lt;Inputs!$B$23-Inputs!$B$24,0,IF(A211&lt;Inputs!$B$22-Inputs!$B$24,S211*AB211/12,IF(ISERROR(-PMT(AB211/12,Inputs!$B$20+1-A211-Inputs!$B$24,S211)),0,-PMT(AB211/12,Inputs!$B$20+1-A211-Inputs!$B$24,S211)+IF(A211=Inputs!$B$21-Inputs!$B$24,AB211+PMT(AB211/12,Inputs!$B$20+1-A211-Inputs!$B$24,S211)+(S211*AB211/12),0))))</f>
        <v>0</v>
      </c>
      <c r="W211" s="3" t="e">
        <f t="shared" si="62"/>
        <v>#VALUE!</v>
      </c>
      <c r="X211" s="3" t="e">
        <f t="shared" si="63"/>
        <v>#VALUE!</v>
      </c>
      <c r="Y211" s="17">
        <f>VLOOKUP(A211,Curves!$B$20:'Curves'!$D$32,3)</f>
        <v>0.06</v>
      </c>
      <c r="Z211" s="27">
        <f t="shared" si="64"/>
        <v>0</v>
      </c>
      <c r="AA211" s="3">
        <f t="shared" si="65"/>
        <v>0</v>
      </c>
      <c r="AB211" s="3" t="str">
        <f t="shared" si="66"/>
        <v>Not Implemented Yet</v>
      </c>
      <c r="AC211" s="3" t="e">
        <f t="shared" si="67"/>
        <v>#VALUE!</v>
      </c>
      <c r="AD211" s="3" t="e">
        <f t="shared" ca="1" si="68"/>
        <v>#VALUE!</v>
      </c>
      <c r="AE211" s="17" t="e">
        <f ca="1">AD211/Inputs!$B$13</f>
        <v>#VALUE!</v>
      </c>
      <c r="AF211" s="27">
        <f t="shared" si="69"/>
        <v>0</v>
      </c>
      <c r="AH211" s="17">
        <f>AH210/(1+(Inputs!$B$19)*C210)</f>
        <v>1</v>
      </c>
      <c r="AI211" s="17" t="e">
        <f t="shared" ca="1" si="70"/>
        <v>#VALUE!</v>
      </c>
    </row>
    <row r="212" spans="1:35" ht="13">
      <c r="A212" s="3">
        <f t="shared" si="71"/>
        <v>208</v>
      </c>
      <c r="B212" s="28">
        <f t="shared" si="72"/>
        <v>6297</v>
      </c>
      <c r="C212" s="3">
        <f t="shared" si="73"/>
        <v>8.3333333333333329E-2</v>
      </c>
      <c r="F212" s="3" t="e">
        <f t="shared" si="58"/>
        <v>#VALUE!</v>
      </c>
      <c r="G212" s="3" t="str">
        <f>IF(Inputs!$B$15="Fixed",G211, "Not Implemented Yet")</f>
        <v>Not Implemented Yet</v>
      </c>
      <c r="H212" s="3" t="str">
        <f>IF(Inputs!$B$15="Fixed", IF(K211&gt;H211, -PMT(G212*C212, 360/Inputs!$D$6, Inputs!$B$13), 0), "NOT AVALABLE RN")</f>
        <v>NOT AVALABLE RN</v>
      </c>
      <c r="I212" s="3" t="e">
        <f t="shared" si="59"/>
        <v>#VALUE!</v>
      </c>
      <c r="J212" s="3" t="e">
        <f t="shared" si="60"/>
        <v>#VALUE!</v>
      </c>
      <c r="K212" s="3" t="e">
        <f t="shared" si="74"/>
        <v>#VALUE!</v>
      </c>
      <c r="N212" s="27">
        <f t="shared" si="75"/>
        <v>0</v>
      </c>
      <c r="O212" s="17">
        <f>VLOOKUP(A212,Curves!$B$3:'Curves'!$D$15,3)/(VLOOKUP(A212,Curves!$B$3:'Curves'!$D$15,2)-(VLOOKUP(A212,Curves!$B$3:'Curves'!$D$15,1)-1))</f>
        <v>0</v>
      </c>
      <c r="P212" s="27">
        <f>MIN(N212,(O212*Inputs!$B$35)*$N$5)</f>
        <v>0</v>
      </c>
      <c r="Q212" s="3">
        <f ca="1">IF(ISERROR(Inputs!$B$32*OFFSET(P212,-Inputs!$B$32,0)),0,Inputs!$B$32*OFFSET(P212,-Inputs!$B$32,0))</f>
        <v>0</v>
      </c>
      <c r="R212" s="3">
        <f ca="1">IF(ISERROR((1-Inputs!$B$32)*OFFSET(P212,-Inputs!$B$33,0)),0,(1-Inputs!$B$32)*OFFSET(P212,-Inputs!$B$33,0))</f>
        <v>0</v>
      </c>
      <c r="S212" s="27">
        <f t="shared" si="61"/>
        <v>0</v>
      </c>
      <c r="T212" s="17" t="e">
        <f>S212/Inputs!$B$13</f>
        <v>#DIV/0!</v>
      </c>
      <c r="U212" s="17" t="e">
        <f t="shared" si="57"/>
        <v>#VALUE!</v>
      </c>
      <c r="V212" s="3">
        <f>IF(A212&lt;Inputs!$B$23-Inputs!$B$24,0,IF(A212&lt;Inputs!$B$22-Inputs!$B$24,S212*AB212/12,IF(ISERROR(-PMT(AB212/12,Inputs!$B$20+1-A212-Inputs!$B$24,S212)),0,-PMT(AB212/12,Inputs!$B$20+1-A212-Inputs!$B$24,S212)+IF(A212=Inputs!$B$21-Inputs!$B$24,AB212+PMT(AB212/12,Inputs!$B$20+1-A212-Inputs!$B$24,S212)+(S212*AB212/12),0))))</f>
        <v>0</v>
      </c>
      <c r="W212" s="3" t="e">
        <f t="shared" si="62"/>
        <v>#VALUE!</v>
      </c>
      <c r="X212" s="3" t="e">
        <f t="shared" si="63"/>
        <v>#VALUE!</v>
      </c>
      <c r="Y212" s="17">
        <f>VLOOKUP(A212,Curves!$B$20:'Curves'!$D$32,3)</f>
        <v>0.06</v>
      </c>
      <c r="Z212" s="27">
        <f t="shared" si="64"/>
        <v>0</v>
      </c>
      <c r="AA212" s="3">
        <f t="shared" si="65"/>
        <v>0</v>
      </c>
      <c r="AB212" s="3" t="str">
        <f t="shared" si="66"/>
        <v>Not Implemented Yet</v>
      </c>
      <c r="AC212" s="3" t="e">
        <f t="shared" si="67"/>
        <v>#VALUE!</v>
      </c>
      <c r="AD212" s="3" t="e">
        <f t="shared" ca="1" si="68"/>
        <v>#VALUE!</v>
      </c>
      <c r="AE212" s="17" t="e">
        <f ca="1">AD212/Inputs!$B$13</f>
        <v>#VALUE!</v>
      </c>
      <c r="AF212" s="27">
        <f t="shared" si="69"/>
        <v>0</v>
      </c>
      <c r="AH212" s="17">
        <f>AH211/(1+(Inputs!$B$19)*C211)</f>
        <v>1</v>
      </c>
      <c r="AI212" s="17" t="e">
        <f t="shared" ca="1" si="70"/>
        <v>#VALUE!</v>
      </c>
    </row>
    <row r="213" spans="1:35" ht="13">
      <c r="A213" s="3">
        <f t="shared" si="71"/>
        <v>209</v>
      </c>
      <c r="B213" s="28">
        <f t="shared" si="72"/>
        <v>6328</v>
      </c>
      <c r="C213" s="3">
        <f t="shared" si="73"/>
        <v>8.3333333333333329E-2</v>
      </c>
      <c r="F213" s="3" t="e">
        <f t="shared" si="58"/>
        <v>#VALUE!</v>
      </c>
      <c r="G213" s="3" t="str">
        <f>IF(Inputs!$B$15="Fixed",G212, "Not Implemented Yet")</f>
        <v>Not Implemented Yet</v>
      </c>
      <c r="H213" s="3" t="str">
        <f>IF(Inputs!$B$15="Fixed", IF(K212&gt;H212, -PMT(G213*C213, 360/Inputs!$D$6, Inputs!$B$13), 0), "NOT AVALABLE RN")</f>
        <v>NOT AVALABLE RN</v>
      </c>
      <c r="I213" s="3" t="e">
        <f t="shared" si="59"/>
        <v>#VALUE!</v>
      </c>
      <c r="J213" s="3" t="e">
        <f t="shared" si="60"/>
        <v>#VALUE!</v>
      </c>
      <c r="K213" s="3" t="e">
        <f t="shared" si="74"/>
        <v>#VALUE!</v>
      </c>
      <c r="N213" s="27">
        <f t="shared" si="75"/>
        <v>0</v>
      </c>
      <c r="O213" s="17">
        <f>VLOOKUP(A213,Curves!$B$3:'Curves'!$D$15,3)/(VLOOKUP(A213,Curves!$B$3:'Curves'!$D$15,2)-(VLOOKUP(A213,Curves!$B$3:'Curves'!$D$15,1)-1))</f>
        <v>0</v>
      </c>
      <c r="P213" s="27">
        <f>MIN(N213,(O213*Inputs!$B$35)*$N$5)</f>
        <v>0</v>
      </c>
      <c r="Q213" s="3">
        <f ca="1">IF(ISERROR(Inputs!$B$32*OFFSET(P213,-Inputs!$B$32,0)),0,Inputs!$B$32*OFFSET(P213,-Inputs!$B$32,0))</f>
        <v>0</v>
      </c>
      <c r="R213" s="3">
        <f ca="1">IF(ISERROR((1-Inputs!$B$32)*OFFSET(P213,-Inputs!$B$33,0)),0,(1-Inputs!$B$32)*OFFSET(P213,-Inputs!$B$33,0))</f>
        <v>0</v>
      </c>
      <c r="S213" s="27">
        <f t="shared" si="61"/>
        <v>0</v>
      </c>
      <c r="T213" s="17" t="e">
        <f>S213/Inputs!$B$13</f>
        <v>#DIV/0!</v>
      </c>
      <c r="U213" s="17" t="e">
        <f t="shared" si="57"/>
        <v>#VALUE!</v>
      </c>
      <c r="V213" s="3">
        <f>IF(A213&lt;Inputs!$B$23-Inputs!$B$24,0,IF(A213&lt;Inputs!$B$22-Inputs!$B$24,S213*AB213/12,IF(ISERROR(-PMT(AB213/12,Inputs!$B$20+1-A213-Inputs!$B$24,S213)),0,-PMT(AB213/12,Inputs!$B$20+1-A213-Inputs!$B$24,S213)+IF(A213=Inputs!$B$21-Inputs!$B$24,AB213+PMT(AB213/12,Inputs!$B$20+1-A213-Inputs!$B$24,S213)+(S213*AB213/12),0))))</f>
        <v>0</v>
      </c>
      <c r="W213" s="3" t="e">
        <f t="shared" si="62"/>
        <v>#VALUE!</v>
      </c>
      <c r="X213" s="3" t="e">
        <f t="shared" si="63"/>
        <v>#VALUE!</v>
      </c>
      <c r="Y213" s="17">
        <f>VLOOKUP(A213,Curves!$B$20:'Curves'!$D$32,3)</f>
        <v>0.06</v>
      </c>
      <c r="Z213" s="27">
        <f t="shared" si="64"/>
        <v>0</v>
      </c>
      <c r="AA213" s="3">
        <f t="shared" si="65"/>
        <v>0</v>
      </c>
      <c r="AB213" s="3" t="str">
        <f t="shared" si="66"/>
        <v>Not Implemented Yet</v>
      </c>
      <c r="AC213" s="3" t="e">
        <f t="shared" si="67"/>
        <v>#VALUE!</v>
      </c>
      <c r="AD213" s="3" t="e">
        <f t="shared" ca="1" si="68"/>
        <v>#VALUE!</v>
      </c>
      <c r="AE213" s="17" t="e">
        <f ca="1">AD213/Inputs!$B$13</f>
        <v>#VALUE!</v>
      </c>
      <c r="AF213" s="27">
        <f t="shared" si="69"/>
        <v>0</v>
      </c>
      <c r="AH213" s="17">
        <f>AH212/(1+(Inputs!$B$19)*C212)</f>
        <v>1</v>
      </c>
      <c r="AI213" s="17" t="e">
        <f t="shared" ca="1" si="70"/>
        <v>#VALUE!</v>
      </c>
    </row>
    <row r="214" spans="1:35" ht="13">
      <c r="A214" s="3">
        <f t="shared" si="71"/>
        <v>210</v>
      </c>
      <c r="B214" s="28">
        <f t="shared" si="72"/>
        <v>6358</v>
      </c>
      <c r="C214" s="3">
        <f t="shared" si="73"/>
        <v>8.3333333333333329E-2</v>
      </c>
      <c r="F214" s="3" t="e">
        <f t="shared" si="58"/>
        <v>#VALUE!</v>
      </c>
      <c r="G214" s="3" t="str">
        <f>IF(Inputs!$B$15="Fixed",G213, "Not Implemented Yet")</f>
        <v>Not Implemented Yet</v>
      </c>
      <c r="H214" s="3" t="str">
        <f>IF(Inputs!$B$15="Fixed", IF(K213&gt;H213, -PMT(G214*C214, 360/Inputs!$D$6, Inputs!$B$13), 0), "NOT AVALABLE RN")</f>
        <v>NOT AVALABLE RN</v>
      </c>
      <c r="I214" s="3" t="e">
        <f t="shared" si="59"/>
        <v>#VALUE!</v>
      </c>
      <c r="J214" s="3" t="e">
        <f t="shared" si="60"/>
        <v>#VALUE!</v>
      </c>
      <c r="K214" s="3" t="e">
        <f t="shared" si="74"/>
        <v>#VALUE!</v>
      </c>
      <c r="N214" s="27">
        <f t="shared" si="75"/>
        <v>0</v>
      </c>
      <c r="O214" s="17">
        <f>VLOOKUP(A214,Curves!$B$3:'Curves'!$D$15,3)/(VLOOKUP(A214,Curves!$B$3:'Curves'!$D$15,2)-(VLOOKUP(A214,Curves!$B$3:'Curves'!$D$15,1)-1))</f>
        <v>0</v>
      </c>
      <c r="P214" s="27">
        <f>MIN(N214,(O214*Inputs!$B$35)*$N$5)</f>
        <v>0</v>
      </c>
      <c r="Q214" s="3">
        <f ca="1">IF(ISERROR(Inputs!$B$32*OFFSET(P214,-Inputs!$B$32,0)),0,Inputs!$B$32*OFFSET(P214,-Inputs!$B$32,0))</f>
        <v>0</v>
      </c>
      <c r="R214" s="3">
        <f ca="1">IF(ISERROR((1-Inputs!$B$32)*OFFSET(P214,-Inputs!$B$33,0)),0,(1-Inputs!$B$32)*OFFSET(P214,-Inputs!$B$33,0))</f>
        <v>0</v>
      </c>
      <c r="S214" s="27">
        <f t="shared" si="61"/>
        <v>0</v>
      </c>
      <c r="T214" s="17" t="e">
        <f>S214/Inputs!$B$13</f>
        <v>#DIV/0!</v>
      </c>
      <c r="U214" s="17" t="e">
        <f t="shared" si="57"/>
        <v>#VALUE!</v>
      </c>
      <c r="V214" s="3">
        <f>IF(A214&lt;Inputs!$B$23-Inputs!$B$24,0,IF(A214&lt;Inputs!$B$22-Inputs!$B$24,S214*AB214/12,IF(ISERROR(-PMT(AB214/12,Inputs!$B$20+1-A214-Inputs!$B$24,S214)),0,-PMT(AB214/12,Inputs!$B$20+1-A214-Inputs!$B$24,S214)+IF(A214=Inputs!$B$21-Inputs!$B$24,AB214+PMT(AB214/12,Inputs!$B$20+1-A214-Inputs!$B$24,S214)+(S214*AB214/12),0))))</f>
        <v>0</v>
      </c>
      <c r="W214" s="3" t="e">
        <f t="shared" si="62"/>
        <v>#VALUE!</v>
      </c>
      <c r="X214" s="3" t="e">
        <f t="shared" si="63"/>
        <v>#VALUE!</v>
      </c>
      <c r="Y214" s="17">
        <f>VLOOKUP(A214,Curves!$B$20:'Curves'!$D$32,3)</f>
        <v>0.06</v>
      </c>
      <c r="Z214" s="27">
        <f t="shared" si="64"/>
        <v>0</v>
      </c>
      <c r="AA214" s="3">
        <f t="shared" si="65"/>
        <v>0</v>
      </c>
      <c r="AB214" s="3" t="str">
        <f t="shared" si="66"/>
        <v>Not Implemented Yet</v>
      </c>
      <c r="AC214" s="3" t="e">
        <f t="shared" si="67"/>
        <v>#VALUE!</v>
      </c>
      <c r="AD214" s="3" t="e">
        <f t="shared" ca="1" si="68"/>
        <v>#VALUE!</v>
      </c>
      <c r="AE214" s="17" t="e">
        <f ca="1">AD214/Inputs!$B$13</f>
        <v>#VALUE!</v>
      </c>
      <c r="AF214" s="27">
        <f t="shared" si="69"/>
        <v>0</v>
      </c>
      <c r="AH214" s="17">
        <f>AH213/(1+(Inputs!$B$19)*C213)</f>
        <v>1</v>
      </c>
      <c r="AI214" s="17" t="e">
        <f t="shared" ca="1" si="70"/>
        <v>#VALUE!</v>
      </c>
    </row>
    <row r="215" spans="1:35" ht="13">
      <c r="A215" s="3">
        <f t="shared" si="71"/>
        <v>211</v>
      </c>
      <c r="B215" s="28">
        <f t="shared" si="72"/>
        <v>6389</v>
      </c>
      <c r="C215" s="3">
        <f t="shared" si="73"/>
        <v>8.3333333333333329E-2</v>
      </c>
      <c r="F215" s="3" t="e">
        <f t="shared" si="58"/>
        <v>#VALUE!</v>
      </c>
      <c r="G215" s="3" t="str">
        <f>IF(Inputs!$B$15="Fixed",G214, "Not Implemented Yet")</f>
        <v>Not Implemented Yet</v>
      </c>
      <c r="H215" s="3" t="str">
        <f>IF(Inputs!$B$15="Fixed", IF(K214&gt;H214, -PMT(G215*C215, 360/Inputs!$D$6, Inputs!$B$13), 0), "NOT AVALABLE RN")</f>
        <v>NOT AVALABLE RN</v>
      </c>
      <c r="I215" s="3" t="e">
        <f t="shared" si="59"/>
        <v>#VALUE!</v>
      </c>
      <c r="J215" s="3" t="e">
        <f t="shared" si="60"/>
        <v>#VALUE!</v>
      </c>
      <c r="K215" s="3" t="e">
        <f t="shared" si="74"/>
        <v>#VALUE!</v>
      </c>
      <c r="N215" s="27">
        <f t="shared" si="75"/>
        <v>0</v>
      </c>
      <c r="O215" s="17">
        <f>VLOOKUP(A215,Curves!$B$3:'Curves'!$D$15,3)/(VLOOKUP(A215,Curves!$B$3:'Curves'!$D$15,2)-(VLOOKUP(A215,Curves!$B$3:'Curves'!$D$15,1)-1))</f>
        <v>0</v>
      </c>
      <c r="P215" s="27">
        <f>MIN(N215,(O215*Inputs!$B$35)*$N$5)</f>
        <v>0</v>
      </c>
      <c r="Q215" s="3">
        <f ca="1">IF(ISERROR(Inputs!$B$32*OFFSET(P215,-Inputs!$B$32,0)),0,Inputs!$B$32*OFFSET(P215,-Inputs!$B$32,0))</f>
        <v>0</v>
      </c>
      <c r="R215" s="3">
        <f ca="1">IF(ISERROR((1-Inputs!$B$32)*OFFSET(P215,-Inputs!$B$33,0)),0,(1-Inputs!$B$32)*OFFSET(P215,-Inputs!$B$33,0))</f>
        <v>0</v>
      </c>
      <c r="S215" s="27">
        <f t="shared" si="61"/>
        <v>0</v>
      </c>
      <c r="T215" s="17" t="e">
        <f>S215/Inputs!$B$13</f>
        <v>#DIV/0!</v>
      </c>
      <c r="U215" s="17" t="e">
        <f t="shared" si="57"/>
        <v>#VALUE!</v>
      </c>
      <c r="V215" s="3">
        <f>IF(A215&lt;Inputs!$B$23-Inputs!$B$24,0,IF(A215&lt;Inputs!$B$22-Inputs!$B$24,S215*AB215/12,IF(ISERROR(-PMT(AB215/12,Inputs!$B$20+1-A215-Inputs!$B$24,S215)),0,-PMT(AB215/12,Inputs!$B$20+1-A215-Inputs!$B$24,S215)+IF(A215=Inputs!$B$21-Inputs!$B$24,AB215+PMT(AB215/12,Inputs!$B$20+1-A215-Inputs!$B$24,S215)+(S215*AB215/12),0))))</f>
        <v>0</v>
      </c>
      <c r="W215" s="3" t="e">
        <f t="shared" si="62"/>
        <v>#VALUE!</v>
      </c>
      <c r="X215" s="3" t="e">
        <f t="shared" si="63"/>
        <v>#VALUE!</v>
      </c>
      <c r="Y215" s="17">
        <f>VLOOKUP(A215,Curves!$B$20:'Curves'!$D$32,3)</f>
        <v>0.06</v>
      </c>
      <c r="Z215" s="27">
        <f t="shared" si="64"/>
        <v>0</v>
      </c>
      <c r="AA215" s="3">
        <f t="shared" si="65"/>
        <v>0</v>
      </c>
      <c r="AB215" s="3" t="str">
        <f t="shared" si="66"/>
        <v>Not Implemented Yet</v>
      </c>
      <c r="AC215" s="3" t="e">
        <f t="shared" si="67"/>
        <v>#VALUE!</v>
      </c>
      <c r="AD215" s="3" t="e">
        <f t="shared" ca="1" si="68"/>
        <v>#VALUE!</v>
      </c>
      <c r="AE215" s="17" t="e">
        <f ca="1">AD215/Inputs!$B$13</f>
        <v>#VALUE!</v>
      </c>
      <c r="AF215" s="27">
        <f t="shared" si="69"/>
        <v>0</v>
      </c>
      <c r="AH215" s="17">
        <f>AH214/(1+(Inputs!$B$19)*C214)</f>
        <v>1</v>
      </c>
      <c r="AI215" s="17" t="e">
        <f t="shared" ca="1" si="70"/>
        <v>#VALUE!</v>
      </c>
    </row>
    <row r="216" spans="1:35" ht="13">
      <c r="A216" s="3">
        <f t="shared" si="71"/>
        <v>212</v>
      </c>
      <c r="B216" s="28">
        <f t="shared" si="72"/>
        <v>6419</v>
      </c>
      <c r="C216" s="3">
        <f t="shared" si="73"/>
        <v>8.3333333333333329E-2</v>
      </c>
      <c r="F216" s="3" t="e">
        <f t="shared" si="58"/>
        <v>#VALUE!</v>
      </c>
      <c r="G216" s="3" t="str">
        <f>IF(Inputs!$B$15="Fixed",G215, "Not Implemented Yet")</f>
        <v>Not Implemented Yet</v>
      </c>
      <c r="H216" s="3" t="str">
        <f>IF(Inputs!$B$15="Fixed", IF(K215&gt;H215, -PMT(G216*C216, 360/Inputs!$D$6, Inputs!$B$13), 0), "NOT AVALABLE RN")</f>
        <v>NOT AVALABLE RN</v>
      </c>
      <c r="I216" s="3" t="e">
        <f t="shared" si="59"/>
        <v>#VALUE!</v>
      </c>
      <c r="J216" s="3" t="e">
        <f t="shared" si="60"/>
        <v>#VALUE!</v>
      </c>
      <c r="K216" s="3" t="e">
        <f t="shared" si="74"/>
        <v>#VALUE!</v>
      </c>
      <c r="N216" s="27">
        <f t="shared" si="75"/>
        <v>0</v>
      </c>
      <c r="O216" s="17">
        <f>VLOOKUP(A216,Curves!$B$3:'Curves'!$D$15,3)/(VLOOKUP(A216,Curves!$B$3:'Curves'!$D$15,2)-(VLOOKUP(A216,Curves!$B$3:'Curves'!$D$15,1)-1))</f>
        <v>0</v>
      </c>
      <c r="P216" s="27">
        <f>MIN(N216,(O216*Inputs!$B$35)*$N$5)</f>
        <v>0</v>
      </c>
      <c r="Q216" s="3">
        <f ca="1">IF(ISERROR(Inputs!$B$32*OFFSET(P216,-Inputs!$B$32,0)),0,Inputs!$B$32*OFFSET(P216,-Inputs!$B$32,0))</f>
        <v>0</v>
      </c>
      <c r="R216" s="3">
        <f ca="1">IF(ISERROR((1-Inputs!$B$32)*OFFSET(P216,-Inputs!$B$33,0)),0,(1-Inputs!$B$32)*OFFSET(P216,-Inputs!$B$33,0))</f>
        <v>0</v>
      </c>
      <c r="S216" s="27">
        <f t="shared" si="61"/>
        <v>0</v>
      </c>
      <c r="T216" s="17" t="e">
        <f>S216/Inputs!$B$13</f>
        <v>#DIV/0!</v>
      </c>
      <c r="U216" s="17" t="e">
        <f t="shared" si="57"/>
        <v>#VALUE!</v>
      </c>
      <c r="V216" s="3">
        <f>IF(A216&lt;Inputs!$B$23-Inputs!$B$24,0,IF(A216&lt;Inputs!$B$22-Inputs!$B$24,S216*AB216/12,IF(ISERROR(-PMT(AB216/12,Inputs!$B$20+1-A216-Inputs!$B$24,S216)),0,-PMT(AB216/12,Inputs!$B$20+1-A216-Inputs!$B$24,S216)+IF(A216=Inputs!$B$21-Inputs!$B$24,AB216+PMT(AB216/12,Inputs!$B$20+1-A216-Inputs!$B$24,S216)+(S216*AB216/12),0))))</f>
        <v>0</v>
      </c>
      <c r="W216" s="3" t="e">
        <f t="shared" si="62"/>
        <v>#VALUE!</v>
      </c>
      <c r="X216" s="3" t="e">
        <f t="shared" si="63"/>
        <v>#VALUE!</v>
      </c>
      <c r="Y216" s="17">
        <f>VLOOKUP(A216,Curves!$B$20:'Curves'!$D$32,3)</f>
        <v>0.06</v>
      </c>
      <c r="Z216" s="27">
        <f t="shared" si="64"/>
        <v>0</v>
      </c>
      <c r="AA216" s="3">
        <f t="shared" si="65"/>
        <v>0</v>
      </c>
      <c r="AB216" s="3" t="str">
        <f t="shared" si="66"/>
        <v>Not Implemented Yet</v>
      </c>
      <c r="AC216" s="3" t="e">
        <f t="shared" si="67"/>
        <v>#VALUE!</v>
      </c>
      <c r="AD216" s="3" t="e">
        <f t="shared" ca="1" si="68"/>
        <v>#VALUE!</v>
      </c>
      <c r="AE216" s="17" t="e">
        <f ca="1">AD216/Inputs!$B$13</f>
        <v>#VALUE!</v>
      </c>
      <c r="AF216" s="27">
        <f t="shared" si="69"/>
        <v>0</v>
      </c>
      <c r="AH216" s="17">
        <f>AH215/(1+(Inputs!$B$19)*C215)</f>
        <v>1</v>
      </c>
      <c r="AI216" s="17" t="e">
        <f t="shared" ca="1" si="70"/>
        <v>#VALUE!</v>
      </c>
    </row>
    <row r="217" spans="1:35" ht="13">
      <c r="A217" s="3">
        <f t="shared" si="71"/>
        <v>213</v>
      </c>
      <c r="B217" s="28">
        <f t="shared" si="72"/>
        <v>6450</v>
      </c>
      <c r="C217" s="3">
        <f t="shared" si="73"/>
        <v>8.3333333333333329E-2</v>
      </c>
      <c r="F217" s="3" t="e">
        <f t="shared" si="58"/>
        <v>#VALUE!</v>
      </c>
      <c r="G217" s="3" t="str">
        <f>IF(Inputs!$B$15="Fixed",G216, "Not Implemented Yet")</f>
        <v>Not Implemented Yet</v>
      </c>
      <c r="H217" s="3" t="str">
        <f>IF(Inputs!$B$15="Fixed", IF(K216&gt;H216, -PMT(G217*C217, 360/Inputs!$D$6, Inputs!$B$13), 0), "NOT AVALABLE RN")</f>
        <v>NOT AVALABLE RN</v>
      </c>
      <c r="I217" s="3" t="e">
        <f t="shared" si="59"/>
        <v>#VALUE!</v>
      </c>
      <c r="J217" s="3" t="e">
        <f t="shared" si="60"/>
        <v>#VALUE!</v>
      </c>
      <c r="K217" s="3" t="e">
        <f t="shared" si="74"/>
        <v>#VALUE!</v>
      </c>
      <c r="N217" s="27">
        <f t="shared" si="75"/>
        <v>0</v>
      </c>
      <c r="O217" s="17">
        <f>VLOOKUP(A217,Curves!$B$3:'Curves'!$D$15,3)/(VLOOKUP(A217,Curves!$B$3:'Curves'!$D$15,2)-(VLOOKUP(A217,Curves!$B$3:'Curves'!$D$15,1)-1))</f>
        <v>0</v>
      </c>
      <c r="P217" s="27">
        <f>MIN(N217,(O217*Inputs!$B$35)*$N$5)</f>
        <v>0</v>
      </c>
      <c r="Q217" s="3">
        <f ca="1">IF(ISERROR(Inputs!$B$32*OFFSET(P217,-Inputs!$B$32,0)),0,Inputs!$B$32*OFFSET(P217,-Inputs!$B$32,0))</f>
        <v>0</v>
      </c>
      <c r="R217" s="3">
        <f ca="1">IF(ISERROR((1-Inputs!$B$32)*OFFSET(P217,-Inputs!$B$33,0)),0,(1-Inputs!$B$32)*OFFSET(P217,-Inputs!$B$33,0))</f>
        <v>0</v>
      </c>
      <c r="S217" s="27">
        <f t="shared" si="61"/>
        <v>0</v>
      </c>
      <c r="T217" s="17" t="e">
        <f>S217/Inputs!$B$13</f>
        <v>#DIV/0!</v>
      </c>
      <c r="U217" s="17" t="e">
        <f t="shared" si="57"/>
        <v>#VALUE!</v>
      </c>
      <c r="V217" s="3">
        <f>IF(A217&lt;Inputs!$B$23-Inputs!$B$24,0,IF(A217&lt;Inputs!$B$22-Inputs!$B$24,S217*AB217/12,IF(ISERROR(-PMT(AB217/12,Inputs!$B$20+1-A217-Inputs!$B$24,S217)),0,-PMT(AB217/12,Inputs!$B$20+1-A217-Inputs!$B$24,S217)+IF(A217=Inputs!$B$21-Inputs!$B$24,AB217+PMT(AB217/12,Inputs!$B$20+1-A217-Inputs!$B$24,S217)+(S217*AB217/12),0))))</f>
        <v>0</v>
      </c>
      <c r="W217" s="3" t="e">
        <f t="shared" si="62"/>
        <v>#VALUE!</v>
      </c>
      <c r="X217" s="3" t="e">
        <f t="shared" si="63"/>
        <v>#VALUE!</v>
      </c>
      <c r="Y217" s="17">
        <f>VLOOKUP(A217,Curves!$B$20:'Curves'!$D$32,3)</f>
        <v>0.06</v>
      </c>
      <c r="Z217" s="27">
        <f t="shared" si="64"/>
        <v>0</v>
      </c>
      <c r="AA217" s="3">
        <f t="shared" si="65"/>
        <v>0</v>
      </c>
      <c r="AB217" s="3" t="str">
        <f t="shared" si="66"/>
        <v>Not Implemented Yet</v>
      </c>
      <c r="AC217" s="3" t="e">
        <f t="shared" si="67"/>
        <v>#VALUE!</v>
      </c>
      <c r="AD217" s="3" t="e">
        <f t="shared" ca="1" si="68"/>
        <v>#VALUE!</v>
      </c>
      <c r="AE217" s="17" t="e">
        <f ca="1">AD217/Inputs!$B$13</f>
        <v>#VALUE!</v>
      </c>
      <c r="AF217" s="27">
        <f t="shared" si="69"/>
        <v>0</v>
      </c>
      <c r="AH217" s="17">
        <f>AH216/(1+(Inputs!$B$19)*C216)</f>
        <v>1</v>
      </c>
      <c r="AI217" s="17" t="e">
        <f t="shared" ca="1" si="70"/>
        <v>#VALUE!</v>
      </c>
    </row>
    <row r="218" spans="1:35" ht="13">
      <c r="A218" s="3">
        <f t="shared" si="71"/>
        <v>214</v>
      </c>
      <c r="B218" s="28">
        <f t="shared" si="72"/>
        <v>6481</v>
      </c>
      <c r="C218" s="3">
        <f t="shared" si="73"/>
        <v>8.3333333333333329E-2</v>
      </c>
      <c r="F218" s="3" t="e">
        <f t="shared" si="58"/>
        <v>#VALUE!</v>
      </c>
      <c r="G218" s="3" t="str">
        <f>IF(Inputs!$B$15="Fixed",G217, "Not Implemented Yet")</f>
        <v>Not Implemented Yet</v>
      </c>
      <c r="H218" s="3" t="str">
        <f>IF(Inputs!$B$15="Fixed", IF(K217&gt;H217, -PMT(G218*C218, 360/Inputs!$D$6, Inputs!$B$13), 0), "NOT AVALABLE RN")</f>
        <v>NOT AVALABLE RN</v>
      </c>
      <c r="I218" s="3" t="e">
        <f t="shared" si="59"/>
        <v>#VALUE!</v>
      </c>
      <c r="J218" s="3" t="e">
        <f t="shared" si="60"/>
        <v>#VALUE!</v>
      </c>
      <c r="K218" s="3" t="e">
        <f t="shared" si="74"/>
        <v>#VALUE!</v>
      </c>
      <c r="N218" s="27">
        <f t="shared" si="75"/>
        <v>0</v>
      </c>
      <c r="O218" s="17">
        <f>VLOOKUP(A218,Curves!$B$3:'Curves'!$D$15,3)/(VLOOKUP(A218,Curves!$B$3:'Curves'!$D$15,2)-(VLOOKUP(A218,Curves!$B$3:'Curves'!$D$15,1)-1))</f>
        <v>0</v>
      </c>
      <c r="P218" s="27">
        <f>MIN(N218,(O218*Inputs!$B$35)*$N$5)</f>
        <v>0</v>
      </c>
      <c r="Q218" s="3">
        <f ca="1">IF(ISERROR(Inputs!$B$32*OFFSET(P218,-Inputs!$B$32,0)),0,Inputs!$B$32*OFFSET(P218,-Inputs!$B$32,0))</f>
        <v>0</v>
      </c>
      <c r="R218" s="3">
        <f ca="1">IF(ISERROR((1-Inputs!$B$32)*OFFSET(P218,-Inputs!$B$33,0)),0,(1-Inputs!$B$32)*OFFSET(P218,-Inputs!$B$33,0))</f>
        <v>0</v>
      </c>
      <c r="S218" s="27">
        <f t="shared" si="61"/>
        <v>0</v>
      </c>
      <c r="T218" s="17" t="e">
        <f>S218/Inputs!$B$13</f>
        <v>#DIV/0!</v>
      </c>
      <c r="U218" s="17" t="e">
        <f t="shared" si="57"/>
        <v>#VALUE!</v>
      </c>
      <c r="V218" s="3">
        <f>IF(A218&lt;Inputs!$B$23-Inputs!$B$24,0,IF(A218&lt;Inputs!$B$22-Inputs!$B$24,S218*AB218/12,IF(ISERROR(-PMT(AB218/12,Inputs!$B$20+1-A218-Inputs!$B$24,S218)),0,-PMT(AB218/12,Inputs!$B$20+1-A218-Inputs!$B$24,S218)+IF(A218=Inputs!$B$21-Inputs!$B$24,AB218+PMT(AB218/12,Inputs!$B$20+1-A218-Inputs!$B$24,S218)+(S218*AB218/12),0))))</f>
        <v>0</v>
      </c>
      <c r="W218" s="3" t="e">
        <f t="shared" si="62"/>
        <v>#VALUE!</v>
      </c>
      <c r="X218" s="3" t="e">
        <f t="shared" si="63"/>
        <v>#VALUE!</v>
      </c>
      <c r="Y218" s="17">
        <f>VLOOKUP(A218,Curves!$B$20:'Curves'!$D$32,3)</f>
        <v>0.06</v>
      </c>
      <c r="Z218" s="27">
        <f t="shared" si="64"/>
        <v>0</v>
      </c>
      <c r="AA218" s="3">
        <f t="shared" si="65"/>
        <v>0</v>
      </c>
      <c r="AB218" s="3" t="str">
        <f t="shared" si="66"/>
        <v>Not Implemented Yet</v>
      </c>
      <c r="AC218" s="3" t="e">
        <f t="shared" si="67"/>
        <v>#VALUE!</v>
      </c>
      <c r="AD218" s="3" t="e">
        <f t="shared" ca="1" si="68"/>
        <v>#VALUE!</v>
      </c>
      <c r="AE218" s="17" t="e">
        <f ca="1">AD218/Inputs!$B$13</f>
        <v>#VALUE!</v>
      </c>
      <c r="AF218" s="27">
        <f t="shared" si="69"/>
        <v>0</v>
      </c>
      <c r="AH218" s="17">
        <f>AH217/(1+(Inputs!$B$19)*C217)</f>
        <v>1</v>
      </c>
      <c r="AI218" s="17" t="e">
        <f t="shared" ca="1" si="70"/>
        <v>#VALUE!</v>
      </c>
    </row>
    <row r="219" spans="1:35" ht="13">
      <c r="A219" s="3">
        <f t="shared" si="71"/>
        <v>215</v>
      </c>
      <c r="B219" s="28">
        <f t="shared" si="72"/>
        <v>6511</v>
      </c>
      <c r="C219" s="3">
        <f t="shared" si="73"/>
        <v>8.3333333333333329E-2</v>
      </c>
      <c r="F219" s="3" t="e">
        <f t="shared" si="58"/>
        <v>#VALUE!</v>
      </c>
      <c r="G219" s="3" t="str">
        <f>IF(Inputs!$B$15="Fixed",G218, "Not Implemented Yet")</f>
        <v>Not Implemented Yet</v>
      </c>
      <c r="H219" s="3" t="str">
        <f>IF(Inputs!$B$15="Fixed", IF(K218&gt;H218, -PMT(G219*C219, 360/Inputs!$D$6, Inputs!$B$13), 0), "NOT AVALABLE RN")</f>
        <v>NOT AVALABLE RN</v>
      </c>
      <c r="I219" s="3" t="e">
        <f t="shared" si="59"/>
        <v>#VALUE!</v>
      </c>
      <c r="J219" s="3" t="e">
        <f t="shared" si="60"/>
        <v>#VALUE!</v>
      </c>
      <c r="K219" s="3" t="e">
        <f t="shared" si="74"/>
        <v>#VALUE!</v>
      </c>
      <c r="N219" s="27">
        <f t="shared" si="75"/>
        <v>0</v>
      </c>
      <c r="O219" s="17">
        <f>VLOOKUP(A219,Curves!$B$3:'Curves'!$D$15,3)/(VLOOKUP(A219,Curves!$B$3:'Curves'!$D$15,2)-(VLOOKUP(A219,Curves!$B$3:'Curves'!$D$15,1)-1))</f>
        <v>0</v>
      </c>
      <c r="P219" s="27">
        <f>MIN(N219,(O219*Inputs!$B$35)*$N$5)</f>
        <v>0</v>
      </c>
      <c r="Q219" s="3">
        <f ca="1">IF(ISERROR(Inputs!$B$32*OFFSET(P219,-Inputs!$B$32,0)),0,Inputs!$B$32*OFFSET(P219,-Inputs!$B$32,0))</f>
        <v>0</v>
      </c>
      <c r="R219" s="3">
        <f ca="1">IF(ISERROR((1-Inputs!$B$32)*OFFSET(P219,-Inputs!$B$33,0)),0,(1-Inputs!$B$32)*OFFSET(P219,-Inputs!$B$33,0))</f>
        <v>0</v>
      </c>
      <c r="S219" s="27">
        <f t="shared" si="61"/>
        <v>0</v>
      </c>
      <c r="T219" s="17" t="e">
        <f>S219/Inputs!$B$13</f>
        <v>#DIV/0!</v>
      </c>
      <c r="U219" s="17" t="e">
        <f t="shared" si="57"/>
        <v>#VALUE!</v>
      </c>
      <c r="V219" s="3">
        <f>IF(A219&lt;Inputs!$B$23-Inputs!$B$24,0,IF(A219&lt;Inputs!$B$22-Inputs!$B$24,S219*AB219/12,IF(ISERROR(-PMT(AB219/12,Inputs!$B$20+1-A219-Inputs!$B$24,S219)),0,-PMT(AB219/12,Inputs!$B$20+1-A219-Inputs!$B$24,S219)+IF(A219=Inputs!$B$21-Inputs!$B$24,AB219+PMT(AB219/12,Inputs!$B$20+1-A219-Inputs!$B$24,S219)+(S219*AB219/12),0))))</f>
        <v>0</v>
      </c>
      <c r="W219" s="3" t="e">
        <f t="shared" si="62"/>
        <v>#VALUE!</v>
      </c>
      <c r="X219" s="3" t="e">
        <f t="shared" si="63"/>
        <v>#VALUE!</v>
      </c>
      <c r="Y219" s="17">
        <f>VLOOKUP(A219,Curves!$B$20:'Curves'!$D$32,3)</f>
        <v>0.06</v>
      </c>
      <c r="Z219" s="27">
        <f t="shared" si="64"/>
        <v>0</v>
      </c>
      <c r="AA219" s="3">
        <f t="shared" si="65"/>
        <v>0</v>
      </c>
      <c r="AB219" s="3" t="str">
        <f t="shared" si="66"/>
        <v>Not Implemented Yet</v>
      </c>
      <c r="AC219" s="3" t="e">
        <f t="shared" si="67"/>
        <v>#VALUE!</v>
      </c>
      <c r="AD219" s="3" t="e">
        <f t="shared" ca="1" si="68"/>
        <v>#VALUE!</v>
      </c>
      <c r="AE219" s="17" t="e">
        <f ca="1">AD219/Inputs!$B$13</f>
        <v>#VALUE!</v>
      </c>
      <c r="AF219" s="27">
        <f t="shared" si="69"/>
        <v>0</v>
      </c>
      <c r="AH219" s="17">
        <f>AH218/(1+(Inputs!$B$19)*C218)</f>
        <v>1</v>
      </c>
      <c r="AI219" s="17" t="e">
        <f t="shared" ca="1" si="70"/>
        <v>#VALUE!</v>
      </c>
    </row>
    <row r="220" spans="1:35" ht="13">
      <c r="A220" s="3">
        <f t="shared" si="71"/>
        <v>216</v>
      </c>
      <c r="B220" s="28">
        <f t="shared" si="72"/>
        <v>6542</v>
      </c>
      <c r="C220" s="3">
        <f t="shared" si="73"/>
        <v>8.3333333333333329E-2</v>
      </c>
      <c r="F220" s="3" t="e">
        <f t="shared" si="58"/>
        <v>#VALUE!</v>
      </c>
      <c r="G220" s="3" t="str">
        <f>IF(Inputs!$B$15="Fixed",G219, "Not Implemented Yet")</f>
        <v>Not Implemented Yet</v>
      </c>
      <c r="H220" s="3" t="str">
        <f>IF(Inputs!$B$15="Fixed", IF(K219&gt;H219, -PMT(G220*C220, 360/Inputs!$D$6, Inputs!$B$13), 0), "NOT AVALABLE RN")</f>
        <v>NOT AVALABLE RN</v>
      </c>
      <c r="I220" s="3" t="e">
        <f t="shared" si="59"/>
        <v>#VALUE!</v>
      </c>
      <c r="J220" s="3" t="e">
        <f t="shared" si="60"/>
        <v>#VALUE!</v>
      </c>
      <c r="K220" s="3" t="e">
        <f t="shared" si="74"/>
        <v>#VALUE!</v>
      </c>
      <c r="N220" s="27">
        <f t="shared" si="75"/>
        <v>0</v>
      </c>
      <c r="O220" s="17">
        <f>VLOOKUP(A220,Curves!$B$3:'Curves'!$D$15,3)/(VLOOKUP(A220,Curves!$B$3:'Curves'!$D$15,2)-(VLOOKUP(A220,Curves!$B$3:'Curves'!$D$15,1)-1))</f>
        <v>0</v>
      </c>
      <c r="P220" s="27">
        <f>MIN(N220,(O220*Inputs!$B$35)*$N$5)</f>
        <v>0</v>
      </c>
      <c r="Q220" s="3">
        <f ca="1">IF(ISERROR(Inputs!$B$32*OFFSET(P220,-Inputs!$B$32,0)),0,Inputs!$B$32*OFFSET(P220,-Inputs!$B$32,0))</f>
        <v>0</v>
      </c>
      <c r="R220" s="3">
        <f ca="1">IF(ISERROR((1-Inputs!$B$32)*OFFSET(P220,-Inputs!$B$33,0)),0,(1-Inputs!$B$32)*OFFSET(P220,-Inputs!$B$33,0))</f>
        <v>0</v>
      </c>
      <c r="S220" s="27">
        <f t="shared" si="61"/>
        <v>0</v>
      </c>
      <c r="T220" s="17" t="e">
        <f>S220/Inputs!$B$13</f>
        <v>#DIV/0!</v>
      </c>
      <c r="U220" s="17" t="e">
        <f t="shared" si="57"/>
        <v>#VALUE!</v>
      </c>
      <c r="V220" s="3">
        <f>IF(A220&lt;Inputs!$B$23-Inputs!$B$24,0,IF(A220&lt;Inputs!$B$22-Inputs!$B$24,S220*AB220/12,IF(ISERROR(-PMT(AB220/12,Inputs!$B$20+1-A220-Inputs!$B$24,S220)),0,-PMT(AB220/12,Inputs!$B$20+1-A220-Inputs!$B$24,S220)+IF(A220=Inputs!$B$21-Inputs!$B$24,AB220+PMT(AB220/12,Inputs!$B$20+1-A220-Inputs!$B$24,S220)+(S220*AB220/12),0))))</f>
        <v>0</v>
      </c>
      <c r="W220" s="3" t="e">
        <f t="shared" si="62"/>
        <v>#VALUE!</v>
      </c>
      <c r="X220" s="3" t="e">
        <f t="shared" si="63"/>
        <v>#VALUE!</v>
      </c>
      <c r="Y220" s="17">
        <f>VLOOKUP(A220,Curves!$B$20:'Curves'!$D$32,3)</f>
        <v>0.06</v>
      </c>
      <c r="Z220" s="27">
        <f t="shared" si="64"/>
        <v>0</v>
      </c>
      <c r="AA220" s="3">
        <f t="shared" si="65"/>
        <v>0</v>
      </c>
      <c r="AB220" s="3" t="str">
        <f t="shared" si="66"/>
        <v>Not Implemented Yet</v>
      </c>
      <c r="AC220" s="3" t="e">
        <f t="shared" si="67"/>
        <v>#VALUE!</v>
      </c>
      <c r="AD220" s="3" t="e">
        <f t="shared" ca="1" si="68"/>
        <v>#VALUE!</v>
      </c>
      <c r="AE220" s="17" t="e">
        <f ca="1">AD220/Inputs!$B$13</f>
        <v>#VALUE!</v>
      </c>
      <c r="AF220" s="27">
        <f t="shared" si="69"/>
        <v>0</v>
      </c>
      <c r="AH220" s="17">
        <f>AH219/(1+(Inputs!$B$19)*C219)</f>
        <v>1</v>
      </c>
      <c r="AI220" s="17" t="e">
        <f t="shared" ca="1" si="70"/>
        <v>#VALUE!</v>
      </c>
    </row>
    <row r="221" spans="1:35" ht="13">
      <c r="A221" s="3">
        <f t="shared" si="71"/>
        <v>217</v>
      </c>
      <c r="B221" s="28">
        <f t="shared" si="72"/>
        <v>6572</v>
      </c>
      <c r="C221" s="3">
        <f t="shared" si="73"/>
        <v>8.3333333333333329E-2</v>
      </c>
      <c r="F221" s="3" t="e">
        <f t="shared" si="58"/>
        <v>#VALUE!</v>
      </c>
      <c r="G221" s="3" t="str">
        <f>IF(Inputs!$B$15="Fixed",G220, "Not Implemented Yet")</f>
        <v>Not Implemented Yet</v>
      </c>
      <c r="H221" s="3" t="str">
        <f>IF(Inputs!$B$15="Fixed", IF(K220&gt;H220, -PMT(G221*C221, 360/Inputs!$D$6, Inputs!$B$13), 0), "NOT AVALABLE RN")</f>
        <v>NOT AVALABLE RN</v>
      </c>
      <c r="I221" s="3" t="e">
        <f t="shared" si="59"/>
        <v>#VALUE!</v>
      </c>
      <c r="J221" s="3" t="e">
        <f t="shared" si="60"/>
        <v>#VALUE!</v>
      </c>
      <c r="K221" s="3" t="e">
        <f t="shared" si="74"/>
        <v>#VALUE!</v>
      </c>
      <c r="N221" s="27">
        <f t="shared" si="75"/>
        <v>0</v>
      </c>
      <c r="O221" s="17">
        <f>VLOOKUP(A221,Curves!$B$3:'Curves'!$D$15,3)/(VLOOKUP(A221,Curves!$B$3:'Curves'!$D$15,2)-(VLOOKUP(A221,Curves!$B$3:'Curves'!$D$15,1)-1))</f>
        <v>0</v>
      </c>
      <c r="P221" s="27">
        <f>MIN(N221,(O221*Inputs!$B$35)*$N$5)</f>
        <v>0</v>
      </c>
      <c r="Q221" s="3">
        <f ca="1">IF(ISERROR(Inputs!$B$32*OFFSET(P221,-Inputs!$B$32,0)),0,Inputs!$B$32*OFFSET(P221,-Inputs!$B$32,0))</f>
        <v>0</v>
      </c>
      <c r="R221" s="3">
        <f ca="1">IF(ISERROR((1-Inputs!$B$32)*OFFSET(P221,-Inputs!$B$33,0)),0,(1-Inputs!$B$32)*OFFSET(P221,-Inputs!$B$33,0))</f>
        <v>0</v>
      </c>
      <c r="S221" s="27">
        <f t="shared" si="61"/>
        <v>0</v>
      </c>
      <c r="T221" s="17" t="e">
        <f>S221/Inputs!$B$13</f>
        <v>#DIV/0!</v>
      </c>
      <c r="U221" s="17" t="e">
        <f t="shared" si="57"/>
        <v>#VALUE!</v>
      </c>
      <c r="V221" s="3">
        <f>IF(A221&lt;Inputs!$B$23-Inputs!$B$24,0,IF(A221&lt;Inputs!$B$22-Inputs!$B$24,S221*AB221/12,IF(ISERROR(-PMT(AB221/12,Inputs!$B$20+1-A221-Inputs!$B$24,S221)),0,-PMT(AB221/12,Inputs!$B$20+1-A221-Inputs!$B$24,S221)+IF(A221=Inputs!$B$21-Inputs!$B$24,AB221+PMT(AB221/12,Inputs!$B$20+1-A221-Inputs!$B$24,S221)+(S221*AB221/12),0))))</f>
        <v>0</v>
      </c>
      <c r="W221" s="3" t="e">
        <f t="shared" si="62"/>
        <v>#VALUE!</v>
      </c>
      <c r="X221" s="3" t="e">
        <f t="shared" si="63"/>
        <v>#VALUE!</v>
      </c>
      <c r="Y221" s="17">
        <f>VLOOKUP(A221,Curves!$B$20:'Curves'!$D$32,3)</f>
        <v>0.06</v>
      </c>
      <c r="Z221" s="27">
        <f t="shared" si="64"/>
        <v>0</v>
      </c>
      <c r="AA221" s="3">
        <f t="shared" si="65"/>
        <v>0</v>
      </c>
      <c r="AB221" s="3" t="str">
        <f t="shared" si="66"/>
        <v>Not Implemented Yet</v>
      </c>
      <c r="AC221" s="3" t="e">
        <f t="shared" si="67"/>
        <v>#VALUE!</v>
      </c>
      <c r="AD221" s="3" t="e">
        <f t="shared" ca="1" si="68"/>
        <v>#VALUE!</v>
      </c>
      <c r="AE221" s="17" t="e">
        <f ca="1">AD221/Inputs!$B$13</f>
        <v>#VALUE!</v>
      </c>
      <c r="AF221" s="27">
        <f t="shared" si="69"/>
        <v>0</v>
      </c>
      <c r="AH221" s="17">
        <f>AH220/(1+(Inputs!$B$19)*C220)</f>
        <v>1</v>
      </c>
      <c r="AI221" s="17" t="e">
        <f t="shared" ca="1" si="70"/>
        <v>#VALUE!</v>
      </c>
    </row>
    <row r="222" spans="1:35" ht="13">
      <c r="A222" s="3">
        <f t="shared" si="71"/>
        <v>218</v>
      </c>
      <c r="B222" s="28">
        <f t="shared" si="72"/>
        <v>6603</v>
      </c>
      <c r="C222" s="3">
        <f t="shared" si="73"/>
        <v>8.3333333333333329E-2</v>
      </c>
      <c r="F222" s="3" t="e">
        <f t="shared" si="58"/>
        <v>#VALUE!</v>
      </c>
      <c r="G222" s="3" t="str">
        <f>IF(Inputs!$B$15="Fixed",G221, "Not Implemented Yet")</f>
        <v>Not Implemented Yet</v>
      </c>
      <c r="H222" s="3" t="str">
        <f>IF(Inputs!$B$15="Fixed", IF(K221&gt;H221, -PMT(G222*C222, 360/Inputs!$D$6, Inputs!$B$13), 0), "NOT AVALABLE RN")</f>
        <v>NOT AVALABLE RN</v>
      </c>
      <c r="I222" s="3" t="e">
        <f t="shared" si="59"/>
        <v>#VALUE!</v>
      </c>
      <c r="J222" s="3" t="e">
        <f t="shared" si="60"/>
        <v>#VALUE!</v>
      </c>
      <c r="K222" s="3" t="e">
        <f t="shared" si="74"/>
        <v>#VALUE!</v>
      </c>
      <c r="N222" s="27">
        <f t="shared" si="75"/>
        <v>0</v>
      </c>
      <c r="O222" s="17">
        <f>VLOOKUP(A222,Curves!$B$3:'Curves'!$D$15,3)/(VLOOKUP(A222,Curves!$B$3:'Curves'!$D$15,2)-(VLOOKUP(A222,Curves!$B$3:'Curves'!$D$15,1)-1))</f>
        <v>0</v>
      </c>
      <c r="P222" s="27">
        <f>MIN(N222,(O222*Inputs!$B$35)*$N$5)</f>
        <v>0</v>
      </c>
      <c r="Q222" s="3">
        <f ca="1">IF(ISERROR(Inputs!$B$32*OFFSET(P222,-Inputs!$B$32,0)),0,Inputs!$B$32*OFFSET(P222,-Inputs!$B$32,0))</f>
        <v>0</v>
      </c>
      <c r="R222" s="3">
        <f ca="1">IF(ISERROR((1-Inputs!$B$32)*OFFSET(P222,-Inputs!$B$33,0)),0,(1-Inputs!$B$32)*OFFSET(P222,-Inputs!$B$33,0))</f>
        <v>0</v>
      </c>
      <c r="S222" s="27">
        <f t="shared" si="61"/>
        <v>0</v>
      </c>
      <c r="T222" s="17" t="e">
        <f>S222/Inputs!$B$13</f>
        <v>#DIV/0!</v>
      </c>
      <c r="U222" s="17" t="e">
        <f t="shared" si="57"/>
        <v>#VALUE!</v>
      </c>
      <c r="V222" s="3">
        <f>IF(A222&lt;Inputs!$B$23-Inputs!$B$24,0,IF(A222&lt;Inputs!$B$22-Inputs!$B$24,S222*AB222/12,IF(ISERROR(-PMT(AB222/12,Inputs!$B$20+1-A222-Inputs!$B$24,S222)),0,-PMT(AB222/12,Inputs!$B$20+1-A222-Inputs!$B$24,S222)+IF(A222=Inputs!$B$21-Inputs!$B$24,AB222+PMT(AB222/12,Inputs!$B$20+1-A222-Inputs!$B$24,S222)+(S222*AB222/12),0))))</f>
        <v>0</v>
      </c>
      <c r="W222" s="3" t="e">
        <f t="shared" si="62"/>
        <v>#VALUE!</v>
      </c>
      <c r="X222" s="3" t="e">
        <f t="shared" si="63"/>
        <v>#VALUE!</v>
      </c>
      <c r="Y222" s="17">
        <f>VLOOKUP(A222,Curves!$B$20:'Curves'!$D$32,3)</f>
        <v>0.06</v>
      </c>
      <c r="Z222" s="27">
        <f t="shared" si="64"/>
        <v>0</v>
      </c>
      <c r="AA222" s="3">
        <f t="shared" si="65"/>
        <v>0</v>
      </c>
      <c r="AB222" s="3" t="str">
        <f t="shared" si="66"/>
        <v>Not Implemented Yet</v>
      </c>
      <c r="AC222" s="3" t="e">
        <f t="shared" si="67"/>
        <v>#VALUE!</v>
      </c>
      <c r="AD222" s="3" t="e">
        <f t="shared" ca="1" si="68"/>
        <v>#VALUE!</v>
      </c>
      <c r="AE222" s="17" t="e">
        <f ca="1">AD222/Inputs!$B$13</f>
        <v>#VALUE!</v>
      </c>
      <c r="AF222" s="27">
        <f t="shared" si="69"/>
        <v>0</v>
      </c>
      <c r="AH222" s="17">
        <f>AH221/(1+(Inputs!$B$19)*C221)</f>
        <v>1</v>
      </c>
      <c r="AI222" s="17" t="e">
        <f t="shared" ca="1" si="70"/>
        <v>#VALUE!</v>
      </c>
    </row>
    <row r="223" spans="1:35" ht="13">
      <c r="A223" s="3">
        <f t="shared" si="71"/>
        <v>219</v>
      </c>
      <c r="B223" s="28">
        <f t="shared" si="72"/>
        <v>6634</v>
      </c>
      <c r="C223" s="3">
        <f t="shared" si="73"/>
        <v>8.3333333333333329E-2</v>
      </c>
      <c r="F223" s="3" t="e">
        <f t="shared" si="58"/>
        <v>#VALUE!</v>
      </c>
      <c r="G223" s="3" t="str">
        <f>IF(Inputs!$B$15="Fixed",G222, "Not Implemented Yet")</f>
        <v>Not Implemented Yet</v>
      </c>
      <c r="H223" s="3" t="str">
        <f>IF(Inputs!$B$15="Fixed", IF(K222&gt;H222, -PMT(G223*C223, 360/Inputs!$D$6, Inputs!$B$13), 0), "NOT AVALABLE RN")</f>
        <v>NOT AVALABLE RN</v>
      </c>
      <c r="I223" s="3" t="e">
        <f t="shared" si="59"/>
        <v>#VALUE!</v>
      </c>
      <c r="J223" s="3" t="e">
        <f t="shared" si="60"/>
        <v>#VALUE!</v>
      </c>
      <c r="K223" s="3" t="e">
        <f t="shared" si="74"/>
        <v>#VALUE!</v>
      </c>
      <c r="N223" s="27">
        <f t="shared" si="75"/>
        <v>0</v>
      </c>
      <c r="O223" s="17">
        <f>VLOOKUP(A223,Curves!$B$3:'Curves'!$D$15,3)/(VLOOKUP(A223,Curves!$B$3:'Curves'!$D$15,2)-(VLOOKUP(A223,Curves!$B$3:'Curves'!$D$15,1)-1))</f>
        <v>0</v>
      </c>
      <c r="P223" s="27">
        <f>MIN(N223,(O223*Inputs!$B$35)*$N$5)</f>
        <v>0</v>
      </c>
      <c r="Q223" s="3">
        <f ca="1">IF(ISERROR(Inputs!$B$32*OFFSET(P223,-Inputs!$B$32,0)),0,Inputs!$B$32*OFFSET(P223,-Inputs!$B$32,0))</f>
        <v>0</v>
      </c>
      <c r="R223" s="3">
        <f ca="1">IF(ISERROR((1-Inputs!$B$32)*OFFSET(P223,-Inputs!$B$33,0)),0,(1-Inputs!$B$32)*OFFSET(P223,-Inputs!$B$33,0))</f>
        <v>0</v>
      </c>
      <c r="S223" s="27">
        <f t="shared" si="61"/>
        <v>0</v>
      </c>
      <c r="T223" s="17" t="e">
        <f>S223/Inputs!$B$13</f>
        <v>#DIV/0!</v>
      </c>
      <c r="U223" s="17" t="e">
        <f t="shared" si="57"/>
        <v>#VALUE!</v>
      </c>
      <c r="V223" s="3">
        <f>IF(A223&lt;Inputs!$B$23-Inputs!$B$24,0,IF(A223&lt;Inputs!$B$22-Inputs!$B$24,S223*AB223/12,IF(ISERROR(-PMT(AB223/12,Inputs!$B$20+1-A223-Inputs!$B$24,S223)),0,-PMT(AB223/12,Inputs!$B$20+1-A223-Inputs!$B$24,S223)+IF(A223=Inputs!$B$21-Inputs!$B$24,AB223+PMT(AB223/12,Inputs!$B$20+1-A223-Inputs!$B$24,S223)+(S223*AB223/12),0))))</f>
        <v>0</v>
      </c>
      <c r="W223" s="3" t="e">
        <f t="shared" si="62"/>
        <v>#VALUE!</v>
      </c>
      <c r="X223" s="3" t="e">
        <f t="shared" si="63"/>
        <v>#VALUE!</v>
      </c>
      <c r="Y223" s="17">
        <f>VLOOKUP(A223,Curves!$B$20:'Curves'!$D$32,3)</f>
        <v>0.06</v>
      </c>
      <c r="Z223" s="27">
        <f t="shared" si="64"/>
        <v>0</v>
      </c>
      <c r="AA223" s="3">
        <f t="shared" si="65"/>
        <v>0</v>
      </c>
      <c r="AB223" s="3" t="str">
        <f t="shared" si="66"/>
        <v>Not Implemented Yet</v>
      </c>
      <c r="AC223" s="3" t="e">
        <f t="shared" si="67"/>
        <v>#VALUE!</v>
      </c>
      <c r="AD223" s="3" t="e">
        <f t="shared" ca="1" si="68"/>
        <v>#VALUE!</v>
      </c>
      <c r="AE223" s="17" t="e">
        <f ca="1">AD223/Inputs!$B$13</f>
        <v>#VALUE!</v>
      </c>
      <c r="AF223" s="27">
        <f t="shared" si="69"/>
        <v>0</v>
      </c>
      <c r="AH223" s="17">
        <f>AH222/(1+(Inputs!$B$19)*C222)</f>
        <v>1</v>
      </c>
      <c r="AI223" s="17" t="e">
        <f t="shared" ca="1" si="70"/>
        <v>#VALUE!</v>
      </c>
    </row>
    <row r="224" spans="1:35" ht="13">
      <c r="A224" s="3">
        <f t="shared" si="71"/>
        <v>220</v>
      </c>
      <c r="B224" s="28">
        <f t="shared" si="72"/>
        <v>6662</v>
      </c>
      <c r="C224" s="3">
        <f t="shared" si="73"/>
        <v>8.3333333333333329E-2</v>
      </c>
      <c r="F224" s="3" t="e">
        <f t="shared" si="58"/>
        <v>#VALUE!</v>
      </c>
      <c r="G224" s="3" t="str">
        <f>IF(Inputs!$B$15="Fixed",G223, "Not Implemented Yet")</f>
        <v>Not Implemented Yet</v>
      </c>
      <c r="H224" s="3" t="str">
        <f>IF(Inputs!$B$15="Fixed", IF(K223&gt;H223, -PMT(G224*C224, 360/Inputs!$D$6, Inputs!$B$13), 0), "NOT AVALABLE RN")</f>
        <v>NOT AVALABLE RN</v>
      </c>
      <c r="I224" s="3" t="e">
        <f t="shared" si="59"/>
        <v>#VALUE!</v>
      </c>
      <c r="J224" s="3" t="e">
        <f t="shared" si="60"/>
        <v>#VALUE!</v>
      </c>
      <c r="K224" s="3" t="e">
        <f t="shared" si="74"/>
        <v>#VALUE!</v>
      </c>
      <c r="N224" s="27">
        <f t="shared" si="75"/>
        <v>0</v>
      </c>
      <c r="O224" s="17">
        <f>VLOOKUP(A224,Curves!$B$3:'Curves'!$D$15,3)/(VLOOKUP(A224,Curves!$B$3:'Curves'!$D$15,2)-(VLOOKUP(A224,Curves!$B$3:'Curves'!$D$15,1)-1))</f>
        <v>0</v>
      </c>
      <c r="P224" s="27">
        <f>MIN(N224,(O224*Inputs!$B$35)*$N$5)</f>
        <v>0</v>
      </c>
      <c r="Q224" s="3">
        <f ca="1">IF(ISERROR(Inputs!$B$32*OFFSET(P224,-Inputs!$B$32,0)),0,Inputs!$B$32*OFFSET(P224,-Inputs!$B$32,0))</f>
        <v>0</v>
      </c>
      <c r="R224" s="3">
        <f ca="1">IF(ISERROR((1-Inputs!$B$32)*OFFSET(P224,-Inputs!$B$33,0)),0,(1-Inputs!$B$32)*OFFSET(P224,-Inputs!$B$33,0))</f>
        <v>0</v>
      </c>
      <c r="S224" s="27">
        <f t="shared" si="61"/>
        <v>0</v>
      </c>
      <c r="T224" s="17" t="e">
        <f>S224/Inputs!$B$13</f>
        <v>#DIV/0!</v>
      </c>
      <c r="U224" s="17" t="e">
        <f t="shared" si="57"/>
        <v>#VALUE!</v>
      </c>
      <c r="V224" s="3">
        <f>IF(A224&lt;Inputs!$B$23-Inputs!$B$24,0,IF(A224&lt;Inputs!$B$22-Inputs!$B$24,S224*AB224/12,IF(ISERROR(-PMT(AB224/12,Inputs!$B$20+1-A224-Inputs!$B$24,S224)),0,-PMT(AB224/12,Inputs!$B$20+1-A224-Inputs!$B$24,S224)+IF(A224=Inputs!$B$21-Inputs!$B$24,AB224+PMT(AB224/12,Inputs!$B$20+1-A224-Inputs!$B$24,S224)+(S224*AB224/12),0))))</f>
        <v>0</v>
      </c>
      <c r="W224" s="3" t="e">
        <f t="shared" si="62"/>
        <v>#VALUE!</v>
      </c>
      <c r="X224" s="3" t="e">
        <f t="shared" si="63"/>
        <v>#VALUE!</v>
      </c>
      <c r="Y224" s="17">
        <f>VLOOKUP(A224,Curves!$B$20:'Curves'!$D$32,3)</f>
        <v>0.06</v>
      </c>
      <c r="Z224" s="27">
        <f t="shared" si="64"/>
        <v>0</v>
      </c>
      <c r="AA224" s="3">
        <f t="shared" si="65"/>
        <v>0</v>
      </c>
      <c r="AB224" s="3" t="str">
        <f t="shared" si="66"/>
        <v>Not Implemented Yet</v>
      </c>
      <c r="AC224" s="3" t="e">
        <f t="shared" si="67"/>
        <v>#VALUE!</v>
      </c>
      <c r="AD224" s="3" t="e">
        <f t="shared" ca="1" si="68"/>
        <v>#VALUE!</v>
      </c>
      <c r="AE224" s="17" t="e">
        <f ca="1">AD224/Inputs!$B$13</f>
        <v>#VALUE!</v>
      </c>
      <c r="AF224" s="27">
        <f t="shared" si="69"/>
        <v>0</v>
      </c>
      <c r="AH224" s="17">
        <f>AH223/(1+(Inputs!$B$19)*C223)</f>
        <v>1</v>
      </c>
      <c r="AI224" s="17" t="e">
        <f t="shared" ca="1" si="70"/>
        <v>#VALUE!</v>
      </c>
    </row>
    <row r="225" spans="1:35" ht="13">
      <c r="A225" s="3">
        <f t="shared" si="71"/>
        <v>221</v>
      </c>
      <c r="B225" s="28">
        <f t="shared" si="72"/>
        <v>6693</v>
      </c>
      <c r="C225" s="3">
        <f t="shared" si="73"/>
        <v>8.3333333333333329E-2</v>
      </c>
      <c r="F225" s="3" t="e">
        <f t="shared" si="58"/>
        <v>#VALUE!</v>
      </c>
      <c r="G225" s="3" t="str">
        <f>IF(Inputs!$B$15="Fixed",G224, "Not Implemented Yet")</f>
        <v>Not Implemented Yet</v>
      </c>
      <c r="H225" s="3" t="str">
        <f>IF(Inputs!$B$15="Fixed", IF(K224&gt;H224, -PMT(G225*C225, 360/Inputs!$D$6, Inputs!$B$13), 0), "NOT AVALABLE RN")</f>
        <v>NOT AVALABLE RN</v>
      </c>
      <c r="I225" s="3" t="e">
        <f t="shared" si="59"/>
        <v>#VALUE!</v>
      </c>
      <c r="J225" s="3" t="e">
        <f t="shared" si="60"/>
        <v>#VALUE!</v>
      </c>
      <c r="K225" s="3" t="e">
        <f t="shared" si="74"/>
        <v>#VALUE!</v>
      </c>
      <c r="N225" s="27">
        <f t="shared" si="75"/>
        <v>0</v>
      </c>
      <c r="O225" s="17">
        <f>VLOOKUP(A225,Curves!$B$3:'Curves'!$D$15,3)/(VLOOKUP(A225,Curves!$B$3:'Curves'!$D$15,2)-(VLOOKUP(A225,Curves!$B$3:'Curves'!$D$15,1)-1))</f>
        <v>0</v>
      </c>
      <c r="P225" s="27">
        <f>MIN(N225,(O225*Inputs!$B$35)*$N$5)</f>
        <v>0</v>
      </c>
      <c r="Q225" s="3">
        <f ca="1">IF(ISERROR(Inputs!$B$32*OFFSET(P225,-Inputs!$B$32,0)),0,Inputs!$B$32*OFFSET(P225,-Inputs!$B$32,0))</f>
        <v>0</v>
      </c>
      <c r="R225" s="3">
        <f ca="1">IF(ISERROR((1-Inputs!$B$32)*OFFSET(P225,-Inputs!$B$33,0)),0,(1-Inputs!$B$32)*OFFSET(P225,-Inputs!$B$33,0))</f>
        <v>0</v>
      </c>
      <c r="S225" s="27">
        <f t="shared" si="61"/>
        <v>0</v>
      </c>
      <c r="T225" s="17" t="e">
        <f>S225/Inputs!$B$13</f>
        <v>#DIV/0!</v>
      </c>
      <c r="U225" s="17" t="e">
        <f t="shared" si="57"/>
        <v>#VALUE!</v>
      </c>
      <c r="V225" s="3">
        <f>IF(A225&lt;Inputs!$B$23-Inputs!$B$24,0,IF(A225&lt;Inputs!$B$22-Inputs!$B$24,S225*AB225/12,IF(ISERROR(-PMT(AB225/12,Inputs!$B$20+1-A225-Inputs!$B$24,S225)),0,-PMT(AB225/12,Inputs!$B$20+1-A225-Inputs!$B$24,S225)+IF(A225=Inputs!$B$21-Inputs!$B$24,AB225+PMT(AB225/12,Inputs!$B$20+1-A225-Inputs!$B$24,S225)+(S225*AB225/12),0))))</f>
        <v>0</v>
      </c>
      <c r="W225" s="3" t="e">
        <f t="shared" si="62"/>
        <v>#VALUE!</v>
      </c>
      <c r="X225" s="3" t="e">
        <f t="shared" si="63"/>
        <v>#VALUE!</v>
      </c>
      <c r="Y225" s="17">
        <f>VLOOKUP(A225,Curves!$B$20:'Curves'!$D$32,3)</f>
        <v>0.06</v>
      </c>
      <c r="Z225" s="27">
        <f t="shared" si="64"/>
        <v>0</v>
      </c>
      <c r="AA225" s="3">
        <f t="shared" si="65"/>
        <v>0</v>
      </c>
      <c r="AB225" s="3" t="str">
        <f t="shared" si="66"/>
        <v>Not Implemented Yet</v>
      </c>
      <c r="AC225" s="3" t="e">
        <f t="shared" si="67"/>
        <v>#VALUE!</v>
      </c>
      <c r="AD225" s="3" t="e">
        <f t="shared" ca="1" si="68"/>
        <v>#VALUE!</v>
      </c>
      <c r="AE225" s="17" t="e">
        <f ca="1">AD225/Inputs!$B$13</f>
        <v>#VALUE!</v>
      </c>
      <c r="AF225" s="27">
        <f t="shared" si="69"/>
        <v>0</v>
      </c>
      <c r="AH225" s="17">
        <f>AH224/(1+(Inputs!$B$19)*C224)</f>
        <v>1</v>
      </c>
      <c r="AI225" s="17" t="e">
        <f t="shared" ca="1" si="70"/>
        <v>#VALUE!</v>
      </c>
    </row>
    <row r="226" spans="1:35" ht="13">
      <c r="A226" s="3">
        <f t="shared" si="71"/>
        <v>222</v>
      </c>
      <c r="B226" s="28">
        <f t="shared" si="72"/>
        <v>6723</v>
      </c>
      <c r="C226" s="3">
        <f t="shared" si="73"/>
        <v>8.3333333333333329E-2</v>
      </c>
      <c r="F226" s="3" t="e">
        <f t="shared" si="58"/>
        <v>#VALUE!</v>
      </c>
      <c r="G226" s="3" t="str">
        <f>IF(Inputs!$B$15="Fixed",G225, "Not Implemented Yet")</f>
        <v>Not Implemented Yet</v>
      </c>
      <c r="H226" s="3" t="str">
        <f>IF(Inputs!$B$15="Fixed", IF(K225&gt;H225, -PMT(G226*C226, 360/Inputs!$D$6, Inputs!$B$13), 0), "NOT AVALABLE RN")</f>
        <v>NOT AVALABLE RN</v>
      </c>
      <c r="I226" s="3" t="e">
        <f t="shared" si="59"/>
        <v>#VALUE!</v>
      </c>
      <c r="J226" s="3" t="e">
        <f t="shared" si="60"/>
        <v>#VALUE!</v>
      </c>
      <c r="K226" s="3" t="e">
        <f t="shared" si="74"/>
        <v>#VALUE!</v>
      </c>
      <c r="N226" s="27">
        <f t="shared" si="75"/>
        <v>0</v>
      </c>
      <c r="O226" s="17">
        <f>VLOOKUP(A226,Curves!$B$3:'Curves'!$D$15,3)/(VLOOKUP(A226,Curves!$B$3:'Curves'!$D$15,2)-(VLOOKUP(A226,Curves!$B$3:'Curves'!$D$15,1)-1))</f>
        <v>0</v>
      </c>
      <c r="P226" s="27">
        <f>MIN(N226,(O226*Inputs!$B$35)*$N$5)</f>
        <v>0</v>
      </c>
      <c r="Q226" s="3">
        <f ca="1">IF(ISERROR(Inputs!$B$32*OFFSET(P226,-Inputs!$B$32,0)),0,Inputs!$B$32*OFFSET(P226,-Inputs!$B$32,0))</f>
        <v>0</v>
      </c>
      <c r="R226" s="3">
        <f ca="1">IF(ISERROR((1-Inputs!$B$32)*OFFSET(P226,-Inputs!$B$33,0)),0,(1-Inputs!$B$32)*OFFSET(P226,-Inputs!$B$33,0))</f>
        <v>0</v>
      </c>
      <c r="S226" s="27">
        <f t="shared" si="61"/>
        <v>0</v>
      </c>
      <c r="T226" s="17" t="e">
        <f>S226/Inputs!$B$13</f>
        <v>#DIV/0!</v>
      </c>
      <c r="U226" s="17" t="e">
        <f t="shared" si="57"/>
        <v>#VALUE!</v>
      </c>
      <c r="V226" s="3">
        <f>IF(A226&lt;Inputs!$B$23-Inputs!$B$24,0,IF(A226&lt;Inputs!$B$22-Inputs!$B$24,S226*AB226/12,IF(ISERROR(-PMT(AB226/12,Inputs!$B$20+1-A226-Inputs!$B$24,S226)),0,-PMT(AB226/12,Inputs!$B$20+1-A226-Inputs!$B$24,S226)+IF(A226=Inputs!$B$21-Inputs!$B$24,AB226+PMT(AB226/12,Inputs!$B$20+1-A226-Inputs!$B$24,S226)+(S226*AB226/12),0))))</f>
        <v>0</v>
      </c>
      <c r="W226" s="3" t="e">
        <f t="shared" si="62"/>
        <v>#VALUE!</v>
      </c>
      <c r="X226" s="3" t="e">
        <f t="shared" si="63"/>
        <v>#VALUE!</v>
      </c>
      <c r="Y226" s="17">
        <f>VLOOKUP(A226,Curves!$B$20:'Curves'!$D$32,3)</f>
        <v>0.06</v>
      </c>
      <c r="Z226" s="27">
        <f t="shared" si="64"/>
        <v>0</v>
      </c>
      <c r="AA226" s="3">
        <f t="shared" si="65"/>
        <v>0</v>
      </c>
      <c r="AB226" s="3" t="str">
        <f t="shared" si="66"/>
        <v>Not Implemented Yet</v>
      </c>
      <c r="AC226" s="3" t="e">
        <f t="shared" si="67"/>
        <v>#VALUE!</v>
      </c>
      <c r="AD226" s="3" t="e">
        <f t="shared" ca="1" si="68"/>
        <v>#VALUE!</v>
      </c>
      <c r="AE226" s="17" t="e">
        <f ca="1">AD226/Inputs!$B$13</f>
        <v>#VALUE!</v>
      </c>
      <c r="AF226" s="27">
        <f t="shared" si="69"/>
        <v>0</v>
      </c>
      <c r="AH226" s="17">
        <f>AH225/(1+(Inputs!$B$19)*C225)</f>
        <v>1</v>
      </c>
      <c r="AI226" s="17" t="e">
        <f t="shared" ca="1" si="70"/>
        <v>#VALUE!</v>
      </c>
    </row>
    <row r="227" spans="1:35" ht="13">
      <c r="A227" s="3">
        <f t="shared" si="71"/>
        <v>223</v>
      </c>
      <c r="B227" s="28">
        <f t="shared" si="72"/>
        <v>6754</v>
      </c>
      <c r="C227" s="3">
        <f t="shared" si="73"/>
        <v>8.3333333333333329E-2</v>
      </c>
      <c r="F227" s="3" t="e">
        <f t="shared" si="58"/>
        <v>#VALUE!</v>
      </c>
      <c r="G227" s="3" t="str">
        <f>IF(Inputs!$B$15="Fixed",G226, "Not Implemented Yet")</f>
        <v>Not Implemented Yet</v>
      </c>
      <c r="H227" s="3" t="str">
        <f>IF(Inputs!$B$15="Fixed", IF(K226&gt;H226, -PMT(G227*C227, 360/Inputs!$D$6, Inputs!$B$13), 0), "NOT AVALABLE RN")</f>
        <v>NOT AVALABLE RN</v>
      </c>
      <c r="I227" s="3" t="e">
        <f t="shared" si="59"/>
        <v>#VALUE!</v>
      </c>
      <c r="J227" s="3" t="e">
        <f t="shared" si="60"/>
        <v>#VALUE!</v>
      </c>
      <c r="K227" s="3" t="e">
        <f t="shared" si="74"/>
        <v>#VALUE!</v>
      </c>
      <c r="N227" s="27">
        <f t="shared" si="75"/>
        <v>0</v>
      </c>
      <c r="O227" s="17">
        <f>VLOOKUP(A227,Curves!$B$3:'Curves'!$D$15,3)/(VLOOKUP(A227,Curves!$B$3:'Curves'!$D$15,2)-(VLOOKUP(A227,Curves!$B$3:'Curves'!$D$15,1)-1))</f>
        <v>0</v>
      </c>
      <c r="P227" s="27">
        <f>MIN(N227,(O227*Inputs!$B$35)*$N$5)</f>
        <v>0</v>
      </c>
      <c r="Q227" s="3">
        <f ca="1">IF(ISERROR(Inputs!$B$32*OFFSET(P227,-Inputs!$B$32,0)),0,Inputs!$B$32*OFFSET(P227,-Inputs!$B$32,0))</f>
        <v>0</v>
      </c>
      <c r="R227" s="3">
        <f ca="1">IF(ISERROR((1-Inputs!$B$32)*OFFSET(P227,-Inputs!$B$33,0)),0,(1-Inputs!$B$32)*OFFSET(P227,-Inputs!$B$33,0))</f>
        <v>0</v>
      </c>
      <c r="S227" s="27">
        <f t="shared" si="61"/>
        <v>0</v>
      </c>
      <c r="T227" s="17" t="e">
        <f>S227/Inputs!$B$13</f>
        <v>#DIV/0!</v>
      </c>
      <c r="U227" s="17" t="e">
        <f t="shared" si="57"/>
        <v>#VALUE!</v>
      </c>
      <c r="V227" s="3">
        <f>IF(A227&lt;Inputs!$B$23-Inputs!$B$24,0,IF(A227&lt;Inputs!$B$22-Inputs!$B$24,S227*AB227/12,IF(ISERROR(-PMT(AB227/12,Inputs!$B$20+1-A227-Inputs!$B$24,S227)),0,-PMT(AB227/12,Inputs!$B$20+1-A227-Inputs!$B$24,S227)+IF(A227=Inputs!$B$21-Inputs!$B$24,AB227+PMT(AB227/12,Inputs!$B$20+1-A227-Inputs!$B$24,S227)+(S227*AB227/12),0))))</f>
        <v>0</v>
      </c>
      <c r="W227" s="3" t="e">
        <f t="shared" si="62"/>
        <v>#VALUE!</v>
      </c>
      <c r="X227" s="3" t="e">
        <f t="shared" si="63"/>
        <v>#VALUE!</v>
      </c>
      <c r="Y227" s="17">
        <f>VLOOKUP(A227,Curves!$B$20:'Curves'!$D$32,3)</f>
        <v>0.06</v>
      </c>
      <c r="Z227" s="27">
        <f t="shared" si="64"/>
        <v>0</v>
      </c>
      <c r="AA227" s="3">
        <f t="shared" si="65"/>
        <v>0</v>
      </c>
      <c r="AB227" s="3" t="str">
        <f t="shared" si="66"/>
        <v>Not Implemented Yet</v>
      </c>
      <c r="AC227" s="3" t="e">
        <f t="shared" si="67"/>
        <v>#VALUE!</v>
      </c>
      <c r="AD227" s="3" t="e">
        <f t="shared" ca="1" si="68"/>
        <v>#VALUE!</v>
      </c>
      <c r="AE227" s="17" t="e">
        <f ca="1">AD227/Inputs!$B$13</f>
        <v>#VALUE!</v>
      </c>
      <c r="AF227" s="27">
        <f t="shared" si="69"/>
        <v>0</v>
      </c>
      <c r="AH227" s="17">
        <f>AH226/(1+(Inputs!$B$19)*C226)</f>
        <v>1</v>
      </c>
      <c r="AI227" s="17" t="e">
        <f t="shared" ca="1" si="70"/>
        <v>#VALUE!</v>
      </c>
    </row>
    <row r="228" spans="1:35" ht="13">
      <c r="A228" s="3">
        <f t="shared" si="71"/>
        <v>224</v>
      </c>
      <c r="B228" s="28">
        <f t="shared" si="72"/>
        <v>6784</v>
      </c>
      <c r="C228" s="3">
        <f t="shared" si="73"/>
        <v>8.3333333333333329E-2</v>
      </c>
      <c r="F228" s="3" t="e">
        <f t="shared" si="58"/>
        <v>#VALUE!</v>
      </c>
      <c r="G228" s="3" t="str">
        <f>IF(Inputs!$B$15="Fixed",G227, "Not Implemented Yet")</f>
        <v>Not Implemented Yet</v>
      </c>
      <c r="H228" s="3" t="str">
        <f>IF(Inputs!$B$15="Fixed", IF(K227&gt;H227, -PMT(G228*C228, 360/Inputs!$D$6, Inputs!$B$13), 0), "NOT AVALABLE RN")</f>
        <v>NOT AVALABLE RN</v>
      </c>
      <c r="I228" s="3" t="e">
        <f t="shared" si="59"/>
        <v>#VALUE!</v>
      </c>
      <c r="J228" s="3" t="e">
        <f t="shared" si="60"/>
        <v>#VALUE!</v>
      </c>
      <c r="K228" s="3" t="e">
        <f t="shared" si="74"/>
        <v>#VALUE!</v>
      </c>
      <c r="N228" s="27">
        <f t="shared" si="75"/>
        <v>0</v>
      </c>
      <c r="O228" s="17">
        <f>VLOOKUP(A228,Curves!$B$3:'Curves'!$D$15,3)/(VLOOKUP(A228,Curves!$B$3:'Curves'!$D$15,2)-(VLOOKUP(A228,Curves!$B$3:'Curves'!$D$15,1)-1))</f>
        <v>0</v>
      </c>
      <c r="P228" s="27">
        <f>MIN(N228,(O228*Inputs!$B$35)*$N$5)</f>
        <v>0</v>
      </c>
      <c r="Q228" s="3">
        <f ca="1">IF(ISERROR(Inputs!$B$32*OFFSET(P228,-Inputs!$B$32,0)),0,Inputs!$B$32*OFFSET(P228,-Inputs!$B$32,0))</f>
        <v>0</v>
      </c>
      <c r="R228" s="3">
        <f ca="1">IF(ISERROR((1-Inputs!$B$32)*OFFSET(P228,-Inputs!$B$33,0)),0,(1-Inputs!$B$32)*OFFSET(P228,-Inputs!$B$33,0))</f>
        <v>0</v>
      </c>
      <c r="S228" s="27">
        <f t="shared" si="61"/>
        <v>0</v>
      </c>
      <c r="T228" s="17" t="e">
        <f>S228/Inputs!$B$13</f>
        <v>#DIV/0!</v>
      </c>
      <c r="U228" s="17" t="e">
        <f t="shared" si="57"/>
        <v>#VALUE!</v>
      </c>
      <c r="V228" s="3">
        <f>IF(A228&lt;Inputs!$B$23-Inputs!$B$24,0,IF(A228&lt;Inputs!$B$22-Inputs!$B$24,S228*AB228/12,IF(ISERROR(-PMT(AB228/12,Inputs!$B$20+1-A228-Inputs!$B$24,S228)),0,-PMT(AB228/12,Inputs!$B$20+1-A228-Inputs!$B$24,S228)+IF(A228=Inputs!$B$21-Inputs!$B$24,AB228+PMT(AB228/12,Inputs!$B$20+1-A228-Inputs!$B$24,S228)+(S228*AB228/12),0))))</f>
        <v>0</v>
      </c>
      <c r="W228" s="3" t="e">
        <f t="shared" si="62"/>
        <v>#VALUE!</v>
      </c>
      <c r="X228" s="3" t="e">
        <f t="shared" si="63"/>
        <v>#VALUE!</v>
      </c>
      <c r="Y228" s="17">
        <f>VLOOKUP(A228,Curves!$B$20:'Curves'!$D$32,3)</f>
        <v>0.06</v>
      </c>
      <c r="Z228" s="27">
        <f t="shared" si="64"/>
        <v>0</v>
      </c>
      <c r="AA228" s="3">
        <f t="shared" si="65"/>
        <v>0</v>
      </c>
      <c r="AB228" s="3" t="str">
        <f t="shared" si="66"/>
        <v>Not Implemented Yet</v>
      </c>
      <c r="AC228" s="3" t="e">
        <f t="shared" si="67"/>
        <v>#VALUE!</v>
      </c>
      <c r="AD228" s="3" t="e">
        <f t="shared" ca="1" si="68"/>
        <v>#VALUE!</v>
      </c>
      <c r="AE228" s="17" t="e">
        <f ca="1">AD228/Inputs!$B$13</f>
        <v>#VALUE!</v>
      </c>
      <c r="AF228" s="27">
        <f t="shared" si="69"/>
        <v>0</v>
      </c>
      <c r="AH228" s="17">
        <f>AH227/(1+(Inputs!$B$19)*C227)</f>
        <v>1</v>
      </c>
      <c r="AI228" s="17" t="e">
        <f t="shared" ca="1" si="70"/>
        <v>#VALUE!</v>
      </c>
    </row>
    <row r="229" spans="1:35" ht="13">
      <c r="A229" s="3">
        <f t="shared" si="71"/>
        <v>225</v>
      </c>
      <c r="B229" s="28">
        <f t="shared" si="72"/>
        <v>6815</v>
      </c>
      <c r="C229" s="3">
        <f t="shared" si="73"/>
        <v>8.3333333333333329E-2</v>
      </c>
      <c r="F229" s="3" t="e">
        <f t="shared" si="58"/>
        <v>#VALUE!</v>
      </c>
      <c r="G229" s="3" t="str">
        <f>IF(Inputs!$B$15="Fixed",G228, "Not Implemented Yet")</f>
        <v>Not Implemented Yet</v>
      </c>
      <c r="H229" s="3" t="str">
        <f>IF(Inputs!$B$15="Fixed", IF(K228&gt;H228, -PMT(G229*C229, 360/Inputs!$D$6, Inputs!$B$13), 0), "NOT AVALABLE RN")</f>
        <v>NOT AVALABLE RN</v>
      </c>
      <c r="I229" s="3" t="e">
        <f t="shared" si="59"/>
        <v>#VALUE!</v>
      </c>
      <c r="J229" s="3" t="e">
        <f t="shared" si="60"/>
        <v>#VALUE!</v>
      </c>
      <c r="K229" s="3" t="e">
        <f t="shared" si="74"/>
        <v>#VALUE!</v>
      </c>
      <c r="N229" s="27">
        <f t="shared" si="75"/>
        <v>0</v>
      </c>
      <c r="O229" s="17">
        <f>VLOOKUP(A229,Curves!$B$3:'Curves'!$D$15,3)/(VLOOKUP(A229,Curves!$B$3:'Curves'!$D$15,2)-(VLOOKUP(A229,Curves!$B$3:'Curves'!$D$15,1)-1))</f>
        <v>0</v>
      </c>
      <c r="P229" s="27">
        <f>MIN(N229,(O229*Inputs!$B$35)*$N$5)</f>
        <v>0</v>
      </c>
      <c r="Q229" s="3">
        <f ca="1">IF(ISERROR(Inputs!$B$32*OFFSET(P229,-Inputs!$B$32,0)),0,Inputs!$B$32*OFFSET(P229,-Inputs!$B$32,0))</f>
        <v>0</v>
      </c>
      <c r="R229" s="3">
        <f ca="1">IF(ISERROR((1-Inputs!$B$32)*OFFSET(P229,-Inputs!$B$33,0)),0,(1-Inputs!$B$32)*OFFSET(P229,-Inputs!$B$33,0))</f>
        <v>0</v>
      </c>
      <c r="S229" s="27">
        <f t="shared" si="61"/>
        <v>0</v>
      </c>
      <c r="T229" s="17" t="e">
        <f>S229/Inputs!$B$13</f>
        <v>#DIV/0!</v>
      </c>
      <c r="U229" s="17" t="e">
        <f t="shared" si="57"/>
        <v>#VALUE!</v>
      </c>
      <c r="V229" s="3">
        <f>IF(A229&lt;Inputs!$B$23-Inputs!$B$24,0,IF(A229&lt;Inputs!$B$22-Inputs!$B$24,S229*AB229/12,IF(ISERROR(-PMT(AB229/12,Inputs!$B$20+1-A229-Inputs!$B$24,S229)),0,-PMT(AB229/12,Inputs!$B$20+1-A229-Inputs!$B$24,S229)+IF(A229=Inputs!$B$21-Inputs!$B$24,AB229+PMT(AB229/12,Inputs!$B$20+1-A229-Inputs!$B$24,S229)+(S229*AB229/12),0))))</f>
        <v>0</v>
      </c>
      <c r="W229" s="3" t="e">
        <f t="shared" si="62"/>
        <v>#VALUE!</v>
      </c>
      <c r="X229" s="3" t="e">
        <f t="shared" si="63"/>
        <v>#VALUE!</v>
      </c>
      <c r="Y229" s="17">
        <f>VLOOKUP(A229,Curves!$B$20:'Curves'!$D$32,3)</f>
        <v>0.06</v>
      </c>
      <c r="Z229" s="27">
        <f t="shared" si="64"/>
        <v>0</v>
      </c>
      <c r="AA229" s="3">
        <f t="shared" si="65"/>
        <v>0</v>
      </c>
      <c r="AB229" s="3" t="str">
        <f t="shared" si="66"/>
        <v>Not Implemented Yet</v>
      </c>
      <c r="AC229" s="3" t="e">
        <f t="shared" si="67"/>
        <v>#VALUE!</v>
      </c>
      <c r="AD229" s="3" t="e">
        <f t="shared" ca="1" si="68"/>
        <v>#VALUE!</v>
      </c>
      <c r="AE229" s="17" t="e">
        <f ca="1">AD229/Inputs!$B$13</f>
        <v>#VALUE!</v>
      </c>
      <c r="AF229" s="27">
        <f t="shared" si="69"/>
        <v>0</v>
      </c>
      <c r="AH229" s="17">
        <f>AH228/(1+(Inputs!$B$19)*C228)</f>
        <v>1</v>
      </c>
      <c r="AI229" s="17" t="e">
        <f t="shared" ca="1" si="70"/>
        <v>#VALUE!</v>
      </c>
    </row>
    <row r="230" spans="1:35" ht="13">
      <c r="A230" s="3">
        <f t="shared" si="71"/>
        <v>226</v>
      </c>
      <c r="B230" s="28">
        <f t="shared" si="72"/>
        <v>6846</v>
      </c>
      <c r="C230" s="3">
        <f t="shared" si="73"/>
        <v>8.3333333333333329E-2</v>
      </c>
      <c r="F230" s="3" t="e">
        <f t="shared" si="58"/>
        <v>#VALUE!</v>
      </c>
      <c r="G230" s="3" t="str">
        <f>IF(Inputs!$B$15="Fixed",G229, "Not Implemented Yet")</f>
        <v>Not Implemented Yet</v>
      </c>
      <c r="H230" s="3" t="str">
        <f>IF(Inputs!$B$15="Fixed", IF(K229&gt;H229, -PMT(G230*C230, 360/Inputs!$D$6, Inputs!$B$13), 0), "NOT AVALABLE RN")</f>
        <v>NOT AVALABLE RN</v>
      </c>
      <c r="I230" s="3" t="e">
        <f t="shared" si="59"/>
        <v>#VALUE!</v>
      </c>
      <c r="J230" s="3" t="e">
        <f t="shared" si="60"/>
        <v>#VALUE!</v>
      </c>
      <c r="K230" s="3" t="e">
        <f t="shared" si="74"/>
        <v>#VALUE!</v>
      </c>
      <c r="N230" s="27">
        <f t="shared" si="75"/>
        <v>0</v>
      </c>
      <c r="O230" s="17">
        <f>VLOOKUP(A230,Curves!$B$3:'Curves'!$D$15,3)/(VLOOKUP(A230,Curves!$B$3:'Curves'!$D$15,2)-(VLOOKUP(A230,Curves!$B$3:'Curves'!$D$15,1)-1))</f>
        <v>0</v>
      </c>
      <c r="P230" s="27">
        <f>MIN(N230,(O230*Inputs!$B$35)*$N$5)</f>
        <v>0</v>
      </c>
      <c r="Q230" s="3">
        <f ca="1">IF(ISERROR(Inputs!$B$32*OFFSET(P230,-Inputs!$B$32,0)),0,Inputs!$B$32*OFFSET(P230,-Inputs!$B$32,0))</f>
        <v>0</v>
      </c>
      <c r="R230" s="3">
        <f ca="1">IF(ISERROR((1-Inputs!$B$32)*OFFSET(P230,-Inputs!$B$33,0)),0,(1-Inputs!$B$32)*OFFSET(P230,-Inputs!$B$33,0))</f>
        <v>0</v>
      </c>
      <c r="S230" s="27">
        <f t="shared" si="61"/>
        <v>0</v>
      </c>
      <c r="T230" s="17" t="e">
        <f>S230/Inputs!$B$13</f>
        <v>#DIV/0!</v>
      </c>
      <c r="U230" s="17" t="e">
        <f t="shared" si="57"/>
        <v>#VALUE!</v>
      </c>
      <c r="V230" s="3">
        <f>IF(A230&lt;Inputs!$B$23-Inputs!$B$24,0,IF(A230&lt;Inputs!$B$22-Inputs!$B$24,S230*AB230/12,IF(ISERROR(-PMT(AB230/12,Inputs!$B$20+1-A230-Inputs!$B$24,S230)),0,-PMT(AB230/12,Inputs!$B$20+1-A230-Inputs!$B$24,S230)+IF(A230=Inputs!$B$21-Inputs!$B$24,AB230+PMT(AB230/12,Inputs!$B$20+1-A230-Inputs!$B$24,S230)+(S230*AB230/12),0))))</f>
        <v>0</v>
      </c>
      <c r="W230" s="3" t="e">
        <f t="shared" si="62"/>
        <v>#VALUE!</v>
      </c>
      <c r="X230" s="3" t="e">
        <f t="shared" si="63"/>
        <v>#VALUE!</v>
      </c>
      <c r="Y230" s="17">
        <f>VLOOKUP(A230,Curves!$B$20:'Curves'!$D$32,3)</f>
        <v>0.06</v>
      </c>
      <c r="Z230" s="27">
        <f t="shared" si="64"/>
        <v>0</v>
      </c>
      <c r="AA230" s="3">
        <f t="shared" si="65"/>
        <v>0</v>
      </c>
      <c r="AB230" s="3" t="str">
        <f t="shared" si="66"/>
        <v>Not Implemented Yet</v>
      </c>
      <c r="AC230" s="3" t="e">
        <f t="shared" si="67"/>
        <v>#VALUE!</v>
      </c>
      <c r="AD230" s="3" t="e">
        <f t="shared" ca="1" si="68"/>
        <v>#VALUE!</v>
      </c>
      <c r="AE230" s="17" t="e">
        <f ca="1">AD230/Inputs!$B$13</f>
        <v>#VALUE!</v>
      </c>
      <c r="AF230" s="27">
        <f t="shared" si="69"/>
        <v>0</v>
      </c>
      <c r="AH230" s="17">
        <f>AH229/(1+(Inputs!$B$19)*C229)</f>
        <v>1</v>
      </c>
      <c r="AI230" s="17" t="e">
        <f t="shared" ca="1" si="70"/>
        <v>#VALUE!</v>
      </c>
    </row>
    <row r="231" spans="1:35" ht="13">
      <c r="A231" s="3">
        <f t="shared" si="71"/>
        <v>227</v>
      </c>
      <c r="B231" s="28">
        <f t="shared" si="72"/>
        <v>6876</v>
      </c>
      <c r="C231" s="3">
        <f t="shared" si="73"/>
        <v>8.3333333333333329E-2</v>
      </c>
      <c r="F231" s="3" t="e">
        <f t="shared" si="58"/>
        <v>#VALUE!</v>
      </c>
      <c r="G231" s="3" t="str">
        <f>IF(Inputs!$B$15="Fixed",G230, "Not Implemented Yet")</f>
        <v>Not Implemented Yet</v>
      </c>
      <c r="H231" s="3" t="str">
        <f>IF(Inputs!$B$15="Fixed", IF(K230&gt;H230, -PMT(G231*C231, 360/Inputs!$D$6, Inputs!$B$13), 0), "NOT AVALABLE RN")</f>
        <v>NOT AVALABLE RN</v>
      </c>
      <c r="I231" s="3" t="e">
        <f t="shared" si="59"/>
        <v>#VALUE!</v>
      </c>
      <c r="J231" s="3" t="e">
        <f t="shared" si="60"/>
        <v>#VALUE!</v>
      </c>
      <c r="K231" s="3" t="e">
        <f t="shared" si="74"/>
        <v>#VALUE!</v>
      </c>
      <c r="N231" s="27">
        <f t="shared" si="75"/>
        <v>0</v>
      </c>
      <c r="O231" s="17">
        <f>VLOOKUP(A231,Curves!$B$3:'Curves'!$D$15,3)/(VLOOKUP(A231,Curves!$B$3:'Curves'!$D$15,2)-(VLOOKUP(A231,Curves!$B$3:'Curves'!$D$15,1)-1))</f>
        <v>0</v>
      </c>
      <c r="P231" s="27">
        <f>MIN(N231,(O231*Inputs!$B$35)*$N$5)</f>
        <v>0</v>
      </c>
      <c r="Q231" s="3">
        <f ca="1">IF(ISERROR(Inputs!$B$32*OFFSET(P231,-Inputs!$B$32,0)),0,Inputs!$B$32*OFFSET(P231,-Inputs!$B$32,0))</f>
        <v>0</v>
      </c>
      <c r="R231" s="3">
        <f ca="1">IF(ISERROR((1-Inputs!$B$32)*OFFSET(P231,-Inputs!$B$33,0)),0,(1-Inputs!$B$32)*OFFSET(P231,-Inputs!$B$33,0))</f>
        <v>0</v>
      </c>
      <c r="S231" s="27">
        <f t="shared" si="61"/>
        <v>0</v>
      </c>
      <c r="T231" s="17" t="e">
        <f>S231/Inputs!$B$13</f>
        <v>#DIV/0!</v>
      </c>
      <c r="U231" s="17" t="e">
        <f t="shared" si="57"/>
        <v>#VALUE!</v>
      </c>
      <c r="V231" s="3">
        <f>IF(A231&lt;Inputs!$B$23-Inputs!$B$24,0,IF(A231&lt;Inputs!$B$22-Inputs!$B$24,S231*AB231/12,IF(ISERROR(-PMT(AB231/12,Inputs!$B$20+1-A231-Inputs!$B$24,S231)),0,-PMT(AB231/12,Inputs!$B$20+1-A231-Inputs!$B$24,S231)+IF(A231=Inputs!$B$21-Inputs!$B$24,AB231+PMT(AB231/12,Inputs!$B$20+1-A231-Inputs!$B$24,S231)+(S231*AB231/12),0))))</f>
        <v>0</v>
      </c>
      <c r="W231" s="3" t="e">
        <f t="shared" si="62"/>
        <v>#VALUE!</v>
      </c>
      <c r="X231" s="3" t="e">
        <f t="shared" si="63"/>
        <v>#VALUE!</v>
      </c>
      <c r="Y231" s="17">
        <f>VLOOKUP(A231,Curves!$B$20:'Curves'!$D$32,3)</f>
        <v>0.06</v>
      </c>
      <c r="Z231" s="27">
        <f t="shared" si="64"/>
        <v>0</v>
      </c>
      <c r="AA231" s="3">
        <f t="shared" si="65"/>
        <v>0</v>
      </c>
      <c r="AB231" s="3" t="str">
        <f t="shared" si="66"/>
        <v>Not Implemented Yet</v>
      </c>
      <c r="AC231" s="3" t="e">
        <f t="shared" si="67"/>
        <v>#VALUE!</v>
      </c>
      <c r="AD231" s="3" t="e">
        <f t="shared" ca="1" si="68"/>
        <v>#VALUE!</v>
      </c>
      <c r="AE231" s="17" t="e">
        <f ca="1">AD231/Inputs!$B$13</f>
        <v>#VALUE!</v>
      </c>
      <c r="AF231" s="27">
        <f t="shared" si="69"/>
        <v>0</v>
      </c>
      <c r="AH231" s="17">
        <f>AH230/(1+(Inputs!$B$19)*C230)</f>
        <v>1</v>
      </c>
      <c r="AI231" s="17" t="e">
        <f t="shared" ca="1" si="70"/>
        <v>#VALUE!</v>
      </c>
    </row>
    <row r="232" spans="1:35" ht="13">
      <c r="A232" s="3">
        <f t="shared" si="71"/>
        <v>228</v>
      </c>
      <c r="B232" s="28">
        <f t="shared" si="72"/>
        <v>6907</v>
      </c>
      <c r="C232" s="3">
        <f t="shared" si="73"/>
        <v>8.3333333333333329E-2</v>
      </c>
      <c r="F232" s="3" t="e">
        <f t="shared" si="58"/>
        <v>#VALUE!</v>
      </c>
      <c r="G232" s="3" t="str">
        <f>IF(Inputs!$B$15="Fixed",G231, "Not Implemented Yet")</f>
        <v>Not Implemented Yet</v>
      </c>
      <c r="H232" s="3" t="str">
        <f>IF(Inputs!$B$15="Fixed", IF(K231&gt;H231, -PMT(G232*C232, 360/Inputs!$D$6, Inputs!$B$13), 0), "NOT AVALABLE RN")</f>
        <v>NOT AVALABLE RN</v>
      </c>
      <c r="I232" s="3" t="e">
        <f t="shared" si="59"/>
        <v>#VALUE!</v>
      </c>
      <c r="J232" s="3" t="e">
        <f t="shared" si="60"/>
        <v>#VALUE!</v>
      </c>
      <c r="K232" s="3" t="e">
        <f t="shared" si="74"/>
        <v>#VALUE!</v>
      </c>
      <c r="N232" s="27">
        <f t="shared" si="75"/>
        <v>0</v>
      </c>
      <c r="O232" s="17">
        <f>VLOOKUP(A232,Curves!$B$3:'Curves'!$D$15,3)/(VLOOKUP(A232,Curves!$B$3:'Curves'!$D$15,2)-(VLOOKUP(A232,Curves!$B$3:'Curves'!$D$15,1)-1))</f>
        <v>0</v>
      </c>
      <c r="P232" s="27">
        <f>MIN(N232,(O232*Inputs!$B$35)*$N$5)</f>
        <v>0</v>
      </c>
      <c r="Q232" s="3">
        <f ca="1">IF(ISERROR(Inputs!$B$32*OFFSET(P232,-Inputs!$B$32,0)),0,Inputs!$B$32*OFFSET(P232,-Inputs!$B$32,0))</f>
        <v>0</v>
      </c>
      <c r="R232" s="3">
        <f ca="1">IF(ISERROR((1-Inputs!$B$32)*OFFSET(P232,-Inputs!$B$33,0)),0,(1-Inputs!$B$32)*OFFSET(P232,-Inputs!$B$33,0))</f>
        <v>0</v>
      </c>
      <c r="S232" s="27">
        <f t="shared" si="61"/>
        <v>0</v>
      </c>
      <c r="T232" s="17" t="e">
        <f>S232/Inputs!$B$13</f>
        <v>#DIV/0!</v>
      </c>
      <c r="U232" s="17" t="e">
        <f t="shared" si="57"/>
        <v>#VALUE!</v>
      </c>
      <c r="V232" s="3">
        <f>IF(A232&lt;Inputs!$B$23-Inputs!$B$24,0,IF(A232&lt;Inputs!$B$22-Inputs!$B$24,S232*AB232/12,IF(ISERROR(-PMT(AB232/12,Inputs!$B$20+1-A232-Inputs!$B$24,S232)),0,-PMT(AB232/12,Inputs!$B$20+1-A232-Inputs!$B$24,S232)+IF(A232=Inputs!$B$21-Inputs!$B$24,AB232+PMT(AB232/12,Inputs!$B$20+1-A232-Inputs!$B$24,S232)+(S232*AB232/12),0))))</f>
        <v>0</v>
      </c>
      <c r="W232" s="3" t="e">
        <f t="shared" si="62"/>
        <v>#VALUE!</v>
      </c>
      <c r="X232" s="3" t="e">
        <f t="shared" si="63"/>
        <v>#VALUE!</v>
      </c>
      <c r="Y232" s="17">
        <f>VLOOKUP(A232,Curves!$B$20:'Curves'!$D$32,3)</f>
        <v>0.06</v>
      </c>
      <c r="Z232" s="27">
        <f t="shared" si="64"/>
        <v>0</v>
      </c>
      <c r="AA232" s="3">
        <f t="shared" si="65"/>
        <v>0</v>
      </c>
      <c r="AB232" s="3" t="str">
        <f t="shared" si="66"/>
        <v>Not Implemented Yet</v>
      </c>
      <c r="AC232" s="3" t="e">
        <f t="shared" si="67"/>
        <v>#VALUE!</v>
      </c>
      <c r="AD232" s="3" t="e">
        <f t="shared" ca="1" si="68"/>
        <v>#VALUE!</v>
      </c>
      <c r="AE232" s="17" t="e">
        <f ca="1">AD232/Inputs!$B$13</f>
        <v>#VALUE!</v>
      </c>
      <c r="AF232" s="27">
        <f t="shared" si="69"/>
        <v>0</v>
      </c>
      <c r="AH232" s="17">
        <f>AH231/(1+(Inputs!$B$19)*C231)</f>
        <v>1</v>
      </c>
      <c r="AI232" s="17" t="e">
        <f t="shared" ca="1" si="70"/>
        <v>#VALUE!</v>
      </c>
    </row>
    <row r="233" spans="1:35" ht="13">
      <c r="A233" s="3">
        <f t="shared" si="71"/>
        <v>229</v>
      </c>
      <c r="B233" s="28">
        <f t="shared" si="72"/>
        <v>6937</v>
      </c>
      <c r="C233" s="3">
        <f t="shared" si="73"/>
        <v>8.3333333333333329E-2</v>
      </c>
      <c r="F233" s="3" t="e">
        <f t="shared" si="58"/>
        <v>#VALUE!</v>
      </c>
      <c r="G233" s="3" t="str">
        <f>IF(Inputs!$B$15="Fixed",G232, "Not Implemented Yet")</f>
        <v>Not Implemented Yet</v>
      </c>
      <c r="H233" s="3" t="str">
        <f>IF(Inputs!$B$15="Fixed", IF(K232&gt;H232, -PMT(G233*C233, 360/Inputs!$D$6, Inputs!$B$13), 0), "NOT AVALABLE RN")</f>
        <v>NOT AVALABLE RN</v>
      </c>
      <c r="I233" s="3" t="e">
        <f t="shared" si="59"/>
        <v>#VALUE!</v>
      </c>
      <c r="J233" s="3" t="e">
        <f t="shared" si="60"/>
        <v>#VALUE!</v>
      </c>
      <c r="K233" s="3" t="e">
        <f t="shared" si="74"/>
        <v>#VALUE!</v>
      </c>
      <c r="N233" s="27">
        <f t="shared" si="75"/>
        <v>0</v>
      </c>
      <c r="O233" s="17">
        <f>VLOOKUP(A233,Curves!$B$3:'Curves'!$D$15,3)/(VLOOKUP(A233,Curves!$B$3:'Curves'!$D$15,2)-(VLOOKUP(A233,Curves!$B$3:'Curves'!$D$15,1)-1))</f>
        <v>0</v>
      </c>
      <c r="P233" s="27">
        <f>MIN(N233,(O233*Inputs!$B$35)*$N$5)</f>
        <v>0</v>
      </c>
      <c r="Q233" s="3">
        <f ca="1">IF(ISERROR(Inputs!$B$32*OFFSET(P233,-Inputs!$B$32,0)),0,Inputs!$B$32*OFFSET(P233,-Inputs!$B$32,0))</f>
        <v>0</v>
      </c>
      <c r="R233" s="3">
        <f ca="1">IF(ISERROR((1-Inputs!$B$32)*OFFSET(P233,-Inputs!$B$33,0)),0,(1-Inputs!$B$32)*OFFSET(P233,-Inputs!$B$33,0))</f>
        <v>0</v>
      </c>
      <c r="S233" s="27">
        <f t="shared" si="61"/>
        <v>0</v>
      </c>
      <c r="T233" s="17" t="e">
        <f>S233/Inputs!$B$13</f>
        <v>#DIV/0!</v>
      </c>
      <c r="U233" s="17" t="e">
        <f t="shared" si="57"/>
        <v>#VALUE!</v>
      </c>
      <c r="V233" s="3">
        <f>IF(A233&lt;Inputs!$B$23-Inputs!$B$24,0,IF(A233&lt;Inputs!$B$22-Inputs!$B$24,S233*AB233/12,IF(ISERROR(-PMT(AB233/12,Inputs!$B$20+1-A233-Inputs!$B$24,S233)),0,-PMT(AB233/12,Inputs!$B$20+1-A233-Inputs!$B$24,S233)+IF(A233=Inputs!$B$21-Inputs!$B$24,AB233+PMT(AB233/12,Inputs!$B$20+1-A233-Inputs!$B$24,S233)+(S233*AB233/12),0))))</f>
        <v>0</v>
      </c>
      <c r="W233" s="3" t="e">
        <f t="shared" si="62"/>
        <v>#VALUE!</v>
      </c>
      <c r="X233" s="3" t="e">
        <f t="shared" si="63"/>
        <v>#VALUE!</v>
      </c>
      <c r="Y233" s="17">
        <f>VLOOKUP(A233,Curves!$B$20:'Curves'!$D$32,3)</f>
        <v>0.06</v>
      </c>
      <c r="Z233" s="27">
        <f t="shared" si="64"/>
        <v>0</v>
      </c>
      <c r="AA233" s="3">
        <f t="shared" si="65"/>
        <v>0</v>
      </c>
      <c r="AB233" s="3" t="str">
        <f t="shared" si="66"/>
        <v>Not Implemented Yet</v>
      </c>
      <c r="AC233" s="3" t="e">
        <f t="shared" si="67"/>
        <v>#VALUE!</v>
      </c>
      <c r="AD233" s="3" t="e">
        <f t="shared" ca="1" si="68"/>
        <v>#VALUE!</v>
      </c>
      <c r="AE233" s="17" t="e">
        <f ca="1">AD233/Inputs!$B$13</f>
        <v>#VALUE!</v>
      </c>
      <c r="AF233" s="27">
        <f t="shared" si="69"/>
        <v>0</v>
      </c>
      <c r="AH233" s="17">
        <f>AH232/(1+(Inputs!$B$19)*C232)</f>
        <v>1</v>
      </c>
      <c r="AI233" s="17" t="e">
        <f t="shared" ca="1" si="70"/>
        <v>#VALUE!</v>
      </c>
    </row>
    <row r="234" spans="1:35" ht="13">
      <c r="A234" s="3">
        <f t="shared" si="71"/>
        <v>230</v>
      </c>
      <c r="B234" s="28">
        <f t="shared" si="72"/>
        <v>6968</v>
      </c>
      <c r="C234" s="3">
        <f t="shared" si="73"/>
        <v>8.3333333333333329E-2</v>
      </c>
      <c r="F234" s="3" t="e">
        <f t="shared" si="58"/>
        <v>#VALUE!</v>
      </c>
      <c r="G234" s="3" t="str">
        <f>IF(Inputs!$B$15="Fixed",G233, "Not Implemented Yet")</f>
        <v>Not Implemented Yet</v>
      </c>
      <c r="H234" s="3" t="str">
        <f>IF(Inputs!$B$15="Fixed", IF(K233&gt;H233, -PMT(G234*C234, 360/Inputs!$D$6, Inputs!$B$13), 0), "NOT AVALABLE RN")</f>
        <v>NOT AVALABLE RN</v>
      </c>
      <c r="I234" s="3" t="e">
        <f t="shared" si="59"/>
        <v>#VALUE!</v>
      </c>
      <c r="J234" s="3" t="e">
        <f t="shared" si="60"/>
        <v>#VALUE!</v>
      </c>
      <c r="K234" s="3" t="e">
        <f t="shared" si="74"/>
        <v>#VALUE!</v>
      </c>
      <c r="N234" s="27">
        <f t="shared" si="75"/>
        <v>0</v>
      </c>
      <c r="O234" s="17">
        <f>VLOOKUP(A234,Curves!$B$3:'Curves'!$D$15,3)/(VLOOKUP(A234,Curves!$B$3:'Curves'!$D$15,2)-(VLOOKUP(A234,Curves!$B$3:'Curves'!$D$15,1)-1))</f>
        <v>0</v>
      </c>
      <c r="P234" s="27">
        <f>MIN(N234,(O234*Inputs!$B$35)*$N$5)</f>
        <v>0</v>
      </c>
      <c r="Q234" s="3">
        <f ca="1">IF(ISERROR(Inputs!$B$32*OFFSET(P234,-Inputs!$B$32,0)),0,Inputs!$B$32*OFFSET(P234,-Inputs!$B$32,0))</f>
        <v>0</v>
      </c>
      <c r="R234" s="3">
        <f ca="1">IF(ISERROR((1-Inputs!$B$32)*OFFSET(P234,-Inputs!$B$33,0)),0,(1-Inputs!$B$32)*OFFSET(P234,-Inputs!$B$33,0))</f>
        <v>0</v>
      </c>
      <c r="S234" s="27">
        <f t="shared" si="61"/>
        <v>0</v>
      </c>
      <c r="T234" s="17" t="e">
        <f>S234/Inputs!$B$13</f>
        <v>#DIV/0!</v>
      </c>
      <c r="U234" s="17" t="e">
        <f t="shared" si="57"/>
        <v>#VALUE!</v>
      </c>
      <c r="V234" s="3">
        <f>IF(A234&lt;Inputs!$B$23-Inputs!$B$24,0,IF(A234&lt;Inputs!$B$22-Inputs!$B$24,S234*AB234/12,IF(ISERROR(-PMT(AB234/12,Inputs!$B$20+1-A234-Inputs!$B$24,S234)),0,-PMT(AB234/12,Inputs!$B$20+1-A234-Inputs!$B$24,S234)+IF(A234=Inputs!$B$21-Inputs!$B$24,AB234+PMT(AB234/12,Inputs!$B$20+1-A234-Inputs!$B$24,S234)+(S234*AB234/12),0))))</f>
        <v>0</v>
      </c>
      <c r="W234" s="3" t="e">
        <f t="shared" si="62"/>
        <v>#VALUE!</v>
      </c>
      <c r="X234" s="3" t="e">
        <f t="shared" si="63"/>
        <v>#VALUE!</v>
      </c>
      <c r="Y234" s="17">
        <f>VLOOKUP(A234,Curves!$B$20:'Curves'!$D$32,3)</f>
        <v>0.06</v>
      </c>
      <c r="Z234" s="27">
        <f t="shared" si="64"/>
        <v>0</v>
      </c>
      <c r="AA234" s="3">
        <f t="shared" si="65"/>
        <v>0</v>
      </c>
      <c r="AB234" s="3" t="str">
        <f t="shared" si="66"/>
        <v>Not Implemented Yet</v>
      </c>
      <c r="AC234" s="3" t="e">
        <f t="shared" si="67"/>
        <v>#VALUE!</v>
      </c>
      <c r="AD234" s="3" t="e">
        <f t="shared" ca="1" si="68"/>
        <v>#VALUE!</v>
      </c>
      <c r="AE234" s="17" t="e">
        <f ca="1">AD234/Inputs!$B$13</f>
        <v>#VALUE!</v>
      </c>
      <c r="AF234" s="27">
        <f t="shared" si="69"/>
        <v>0</v>
      </c>
      <c r="AH234" s="17">
        <f>AH233/(1+(Inputs!$B$19)*C233)</f>
        <v>1</v>
      </c>
      <c r="AI234" s="17" t="e">
        <f t="shared" ca="1" si="70"/>
        <v>#VALUE!</v>
      </c>
    </row>
    <row r="235" spans="1:35" ht="13">
      <c r="A235" s="3">
        <f t="shared" si="71"/>
        <v>231</v>
      </c>
      <c r="B235" s="28">
        <f t="shared" si="72"/>
        <v>6999</v>
      </c>
      <c r="C235" s="3">
        <f t="shared" si="73"/>
        <v>8.3333333333333329E-2</v>
      </c>
      <c r="F235" s="3" t="e">
        <f t="shared" si="58"/>
        <v>#VALUE!</v>
      </c>
      <c r="G235" s="3" t="str">
        <f>IF(Inputs!$B$15="Fixed",G234, "Not Implemented Yet")</f>
        <v>Not Implemented Yet</v>
      </c>
      <c r="H235" s="3" t="str">
        <f>IF(Inputs!$B$15="Fixed", IF(K234&gt;H234, -PMT(G235*C235, 360/Inputs!$D$6, Inputs!$B$13), 0), "NOT AVALABLE RN")</f>
        <v>NOT AVALABLE RN</v>
      </c>
      <c r="I235" s="3" t="e">
        <f t="shared" si="59"/>
        <v>#VALUE!</v>
      </c>
      <c r="J235" s="3" t="e">
        <f t="shared" si="60"/>
        <v>#VALUE!</v>
      </c>
      <c r="K235" s="3" t="e">
        <f t="shared" si="74"/>
        <v>#VALUE!</v>
      </c>
      <c r="N235" s="27">
        <f t="shared" si="75"/>
        <v>0</v>
      </c>
      <c r="O235" s="17">
        <f>VLOOKUP(A235,Curves!$B$3:'Curves'!$D$15,3)/(VLOOKUP(A235,Curves!$B$3:'Curves'!$D$15,2)-(VLOOKUP(A235,Curves!$B$3:'Curves'!$D$15,1)-1))</f>
        <v>0</v>
      </c>
      <c r="P235" s="27">
        <f>MIN(N235,(O235*Inputs!$B$35)*$N$5)</f>
        <v>0</v>
      </c>
      <c r="Q235" s="3">
        <f ca="1">IF(ISERROR(Inputs!$B$32*OFFSET(P235,-Inputs!$B$32,0)),0,Inputs!$B$32*OFFSET(P235,-Inputs!$B$32,0))</f>
        <v>0</v>
      </c>
      <c r="R235" s="3">
        <f ca="1">IF(ISERROR((1-Inputs!$B$32)*OFFSET(P235,-Inputs!$B$33,0)),0,(1-Inputs!$B$32)*OFFSET(P235,-Inputs!$B$33,0))</f>
        <v>0</v>
      </c>
      <c r="S235" s="27">
        <f t="shared" si="61"/>
        <v>0</v>
      </c>
      <c r="T235" s="17" t="e">
        <f>S235/Inputs!$B$13</f>
        <v>#DIV/0!</v>
      </c>
      <c r="U235" s="17" t="e">
        <f t="shared" si="57"/>
        <v>#VALUE!</v>
      </c>
      <c r="V235" s="3">
        <f>IF(A235&lt;Inputs!$B$23-Inputs!$B$24,0,IF(A235&lt;Inputs!$B$22-Inputs!$B$24,S235*AB235/12,IF(ISERROR(-PMT(AB235/12,Inputs!$B$20+1-A235-Inputs!$B$24,S235)),0,-PMT(AB235/12,Inputs!$B$20+1-A235-Inputs!$B$24,S235)+IF(A235=Inputs!$B$21-Inputs!$B$24,AB235+PMT(AB235/12,Inputs!$B$20+1-A235-Inputs!$B$24,S235)+(S235*AB235/12),0))))</f>
        <v>0</v>
      </c>
      <c r="W235" s="3" t="e">
        <f t="shared" si="62"/>
        <v>#VALUE!</v>
      </c>
      <c r="X235" s="3" t="e">
        <f t="shared" si="63"/>
        <v>#VALUE!</v>
      </c>
      <c r="Y235" s="17">
        <f>VLOOKUP(A235,Curves!$B$20:'Curves'!$D$32,3)</f>
        <v>0.06</v>
      </c>
      <c r="Z235" s="27">
        <f t="shared" si="64"/>
        <v>0</v>
      </c>
      <c r="AA235" s="3">
        <f t="shared" si="65"/>
        <v>0</v>
      </c>
      <c r="AB235" s="3" t="str">
        <f t="shared" si="66"/>
        <v>Not Implemented Yet</v>
      </c>
      <c r="AC235" s="3" t="e">
        <f t="shared" si="67"/>
        <v>#VALUE!</v>
      </c>
      <c r="AD235" s="3" t="e">
        <f t="shared" ca="1" si="68"/>
        <v>#VALUE!</v>
      </c>
      <c r="AE235" s="17" t="e">
        <f ca="1">AD235/Inputs!$B$13</f>
        <v>#VALUE!</v>
      </c>
      <c r="AF235" s="27">
        <f t="shared" si="69"/>
        <v>0</v>
      </c>
      <c r="AH235" s="17">
        <f>AH234/(1+(Inputs!$B$19)*C234)</f>
        <v>1</v>
      </c>
      <c r="AI235" s="17" t="e">
        <f t="shared" ca="1" si="70"/>
        <v>#VALUE!</v>
      </c>
    </row>
    <row r="236" spans="1:35" ht="13">
      <c r="A236" s="3">
        <f t="shared" si="71"/>
        <v>232</v>
      </c>
      <c r="B236" s="28">
        <f t="shared" si="72"/>
        <v>7027</v>
      </c>
      <c r="C236" s="3">
        <f t="shared" si="73"/>
        <v>8.3333333333333329E-2</v>
      </c>
      <c r="F236" s="3" t="e">
        <f t="shared" si="58"/>
        <v>#VALUE!</v>
      </c>
      <c r="G236" s="3" t="str">
        <f>IF(Inputs!$B$15="Fixed",G235, "Not Implemented Yet")</f>
        <v>Not Implemented Yet</v>
      </c>
      <c r="H236" s="3" t="str">
        <f>IF(Inputs!$B$15="Fixed", IF(K235&gt;H235, -PMT(G236*C236, 360/Inputs!$D$6, Inputs!$B$13), 0), "NOT AVALABLE RN")</f>
        <v>NOT AVALABLE RN</v>
      </c>
      <c r="I236" s="3" t="e">
        <f t="shared" si="59"/>
        <v>#VALUE!</v>
      </c>
      <c r="J236" s="3" t="e">
        <f t="shared" si="60"/>
        <v>#VALUE!</v>
      </c>
      <c r="K236" s="3" t="e">
        <f t="shared" si="74"/>
        <v>#VALUE!</v>
      </c>
      <c r="N236" s="27">
        <f t="shared" si="75"/>
        <v>0</v>
      </c>
      <c r="O236" s="17">
        <f>VLOOKUP(A236,Curves!$B$3:'Curves'!$D$15,3)/(VLOOKUP(A236,Curves!$B$3:'Curves'!$D$15,2)-(VLOOKUP(A236,Curves!$B$3:'Curves'!$D$15,1)-1))</f>
        <v>0</v>
      </c>
      <c r="P236" s="27">
        <f>MIN(N236,(O236*Inputs!$B$35)*$N$5)</f>
        <v>0</v>
      </c>
      <c r="Q236" s="3">
        <f ca="1">IF(ISERROR(Inputs!$B$32*OFFSET(P236,-Inputs!$B$32,0)),0,Inputs!$B$32*OFFSET(P236,-Inputs!$B$32,0))</f>
        <v>0</v>
      </c>
      <c r="R236" s="3">
        <f ca="1">IF(ISERROR((1-Inputs!$B$32)*OFFSET(P236,-Inputs!$B$33,0)),0,(1-Inputs!$B$32)*OFFSET(P236,-Inputs!$B$33,0))</f>
        <v>0</v>
      </c>
      <c r="S236" s="27">
        <f t="shared" si="61"/>
        <v>0</v>
      </c>
      <c r="T236" s="17" t="e">
        <f>S236/Inputs!$B$13</f>
        <v>#DIV/0!</v>
      </c>
      <c r="U236" s="17" t="e">
        <f t="shared" si="57"/>
        <v>#VALUE!</v>
      </c>
      <c r="V236" s="3">
        <f>IF(A236&lt;Inputs!$B$23-Inputs!$B$24,0,IF(A236&lt;Inputs!$B$22-Inputs!$B$24,S236*AB236/12,IF(ISERROR(-PMT(AB236/12,Inputs!$B$20+1-A236-Inputs!$B$24,S236)),0,-PMT(AB236/12,Inputs!$B$20+1-A236-Inputs!$B$24,S236)+IF(A236=Inputs!$B$21-Inputs!$B$24,AB236+PMT(AB236/12,Inputs!$B$20+1-A236-Inputs!$B$24,S236)+(S236*AB236/12),0))))</f>
        <v>0</v>
      </c>
      <c r="W236" s="3" t="e">
        <f t="shared" si="62"/>
        <v>#VALUE!</v>
      </c>
      <c r="X236" s="3" t="e">
        <f t="shared" si="63"/>
        <v>#VALUE!</v>
      </c>
      <c r="Y236" s="17">
        <f>VLOOKUP(A236,Curves!$B$20:'Curves'!$D$32,3)</f>
        <v>0.06</v>
      </c>
      <c r="Z236" s="27">
        <f t="shared" si="64"/>
        <v>0</v>
      </c>
      <c r="AA236" s="3">
        <f t="shared" si="65"/>
        <v>0</v>
      </c>
      <c r="AB236" s="3" t="str">
        <f t="shared" si="66"/>
        <v>Not Implemented Yet</v>
      </c>
      <c r="AC236" s="3" t="e">
        <f t="shared" si="67"/>
        <v>#VALUE!</v>
      </c>
      <c r="AD236" s="3" t="e">
        <f t="shared" ca="1" si="68"/>
        <v>#VALUE!</v>
      </c>
      <c r="AE236" s="17" t="e">
        <f ca="1">AD236/Inputs!$B$13</f>
        <v>#VALUE!</v>
      </c>
      <c r="AF236" s="27">
        <f t="shared" si="69"/>
        <v>0</v>
      </c>
      <c r="AH236" s="17">
        <f>AH235/(1+(Inputs!$B$19)*C235)</f>
        <v>1</v>
      </c>
      <c r="AI236" s="17" t="e">
        <f t="shared" ca="1" si="70"/>
        <v>#VALUE!</v>
      </c>
    </row>
    <row r="237" spans="1:35" ht="13">
      <c r="A237" s="3">
        <f t="shared" si="71"/>
        <v>233</v>
      </c>
      <c r="B237" s="28">
        <f t="shared" si="72"/>
        <v>7058</v>
      </c>
      <c r="C237" s="3">
        <f t="shared" si="73"/>
        <v>8.3333333333333329E-2</v>
      </c>
      <c r="F237" s="3" t="e">
        <f t="shared" si="58"/>
        <v>#VALUE!</v>
      </c>
      <c r="G237" s="3" t="str">
        <f>IF(Inputs!$B$15="Fixed",G236, "Not Implemented Yet")</f>
        <v>Not Implemented Yet</v>
      </c>
      <c r="H237" s="3" t="str">
        <f>IF(Inputs!$B$15="Fixed", IF(K236&gt;H236, -PMT(G237*C237, 360/Inputs!$D$6, Inputs!$B$13), 0), "NOT AVALABLE RN")</f>
        <v>NOT AVALABLE RN</v>
      </c>
      <c r="I237" s="3" t="e">
        <f t="shared" si="59"/>
        <v>#VALUE!</v>
      </c>
      <c r="J237" s="3" t="e">
        <f t="shared" si="60"/>
        <v>#VALUE!</v>
      </c>
      <c r="K237" s="3" t="e">
        <f t="shared" si="74"/>
        <v>#VALUE!</v>
      </c>
      <c r="N237" s="27">
        <f t="shared" si="75"/>
        <v>0</v>
      </c>
      <c r="O237" s="17">
        <f>VLOOKUP(A237,Curves!$B$3:'Curves'!$D$15,3)/(VLOOKUP(A237,Curves!$B$3:'Curves'!$D$15,2)-(VLOOKUP(A237,Curves!$B$3:'Curves'!$D$15,1)-1))</f>
        <v>0</v>
      </c>
      <c r="P237" s="27">
        <f>MIN(N237,(O237*Inputs!$B$35)*$N$5)</f>
        <v>0</v>
      </c>
      <c r="Q237" s="3">
        <f ca="1">IF(ISERROR(Inputs!$B$32*OFFSET(P237,-Inputs!$B$32,0)),0,Inputs!$B$32*OFFSET(P237,-Inputs!$B$32,0))</f>
        <v>0</v>
      </c>
      <c r="R237" s="3">
        <f ca="1">IF(ISERROR((1-Inputs!$B$32)*OFFSET(P237,-Inputs!$B$33,0)),0,(1-Inputs!$B$32)*OFFSET(P237,-Inputs!$B$33,0))</f>
        <v>0</v>
      </c>
      <c r="S237" s="27">
        <f t="shared" si="61"/>
        <v>0</v>
      </c>
      <c r="T237" s="17" t="e">
        <f>S237/Inputs!$B$13</f>
        <v>#DIV/0!</v>
      </c>
      <c r="U237" s="17" t="e">
        <f t="shared" si="57"/>
        <v>#VALUE!</v>
      </c>
      <c r="V237" s="3">
        <f>IF(A237&lt;Inputs!$B$23-Inputs!$B$24,0,IF(A237&lt;Inputs!$B$22-Inputs!$B$24,S237*AB237/12,IF(ISERROR(-PMT(AB237/12,Inputs!$B$20+1-A237-Inputs!$B$24,S237)),0,-PMT(AB237/12,Inputs!$B$20+1-A237-Inputs!$B$24,S237)+IF(A237=Inputs!$B$21-Inputs!$B$24,AB237+PMT(AB237/12,Inputs!$B$20+1-A237-Inputs!$B$24,S237)+(S237*AB237/12),0))))</f>
        <v>0</v>
      </c>
      <c r="W237" s="3" t="e">
        <f t="shared" si="62"/>
        <v>#VALUE!</v>
      </c>
      <c r="X237" s="3" t="e">
        <f t="shared" si="63"/>
        <v>#VALUE!</v>
      </c>
      <c r="Y237" s="17">
        <f>VLOOKUP(A237,Curves!$B$20:'Curves'!$D$32,3)</f>
        <v>0.06</v>
      </c>
      <c r="Z237" s="27">
        <f t="shared" si="64"/>
        <v>0</v>
      </c>
      <c r="AA237" s="3">
        <f t="shared" si="65"/>
        <v>0</v>
      </c>
      <c r="AB237" s="3" t="str">
        <f t="shared" si="66"/>
        <v>Not Implemented Yet</v>
      </c>
      <c r="AC237" s="3" t="e">
        <f t="shared" si="67"/>
        <v>#VALUE!</v>
      </c>
      <c r="AD237" s="3" t="e">
        <f t="shared" ca="1" si="68"/>
        <v>#VALUE!</v>
      </c>
      <c r="AE237" s="17" t="e">
        <f ca="1">AD237/Inputs!$B$13</f>
        <v>#VALUE!</v>
      </c>
      <c r="AF237" s="27">
        <f t="shared" si="69"/>
        <v>0</v>
      </c>
      <c r="AH237" s="17">
        <f>AH236/(1+(Inputs!$B$19)*C236)</f>
        <v>1</v>
      </c>
      <c r="AI237" s="17" t="e">
        <f t="shared" ca="1" si="70"/>
        <v>#VALUE!</v>
      </c>
    </row>
    <row r="238" spans="1:35" ht="13">
      <c r="A238" s="3">
        <f t="shared" si="71"/>
        <v>234</v>
      </c>
      <c r="B238" s="28">
        <f t="shared" si="72"/>
        <v>7088</v>
      </c>
      <c r="C238" s="3">
        <f t="shared" si="73"/>
        <v>8.3333333333333329E-2</v>
      </c>
      <c r="F238" s="3" t="e">
        <f t="shared" si="58"/>
        <v>#VALUE!</v>
      </c>
      <c r="G238" s="3" t="str">
        <f>IF(Inputs!$B$15="Fixed",G237, "Not Implemented Yet")</f>
        <v>Not Implemented Yet</v>
      </c>
      <c r="H238" s="3" t="str">
        <f>IF(Inputs!$B$15="Fixed", IF(K237&gt;H237, -PMT(G238*C238, 360/Inputs!$D$6, Inputs!$B$13), 0), "NOT AVALABLE RN")</f>
        <v>NOT AVALABLE RN</v>
      </c>
      <c r="I238" s="3" t="e">
        <f t="shared" si="59"/>
        <v>#VALUE!</v>
      </c>
      <c r="J238" s="3" t="e">
        <f t="shared" si="60"/>
        <v>#VALUE!</v>
      </c>
      <c r="K238" s="3" t="e">
        <f t="shared" si="74"/>
        <v>#VALUE!</v>
      </c>
      <c r="N238" s="27">
        <f t="shared" si="75"/>
        <v>0</v>
      </c>
      <c r="O238" s="17">
        <f>VLOOKUP(A238,Curves!$B$3:'Curves'!$D$15,3)/(VLOOKUP(A238,Curves!$B$3:'Curves'!$D$15,2)-(VLOOKUP(A238,Curves!$B$3:'Curves'!$D$15,1)-1))</f>
        <v>0</v>
      </c>
      <c r="P238" s="27">
        <f>MIN(N238,(O238*Inputs!$B$35)*$N$5)</f>
        <v>0</v>
      </c>
      <c r="Q238" s="3">
        <f ca="1">IF(ISERROR(Inputs!$B$32*OFFSET(P238,-Inputs!$B$32,0)),0,Inputs!$B$32*OFFSET(P238,-Inputs!$B$32,0))</f>
        <v>0</v>
      </c>
      <c r="R238" s="3">
        <f ca="1">IF(ISERROR((1-Inputs!$B$32)*OFFSET(P238,-Inputs!$B$33,0)),0,(1-Inputs!$B$32)*OFFSET(P238,-Inputs!$B$33,0))</f>
        <v>0</v>
      </c>
      <c r="S238" s="27">
        <f t="shared" si="61"/>
        <v>0</v>
      </c>
      <c r="T238" s="17" t="e">
        <f>S238/Inputs!$B$13</f>
        <v>#DIV/0!</v>
      </c>
      <c r="U238" s="17" t="e">
        <f t="shared" si="57"/>
        <v>#VALUE!</v>
      </c>
      <c r="V238" s="3">
        <f>IF(A238&lt;Inputs!$B$23-Inputs!$B$24,0,IF(A238&lt;Inputs!$B$22-Inputs!$B$24,S238*AB238/12,IF(ISERROR(-PMT(AB238/12,Inputs!$B$20+1-A238-Inputs!$B$24,S238)),0,-PMT(AB238/12,Inputs!$B$20+1-A238-Inputs!$B$24,S238)+IF(A238=Inputs!$B$21-Inputs!$B$24,AB238+PMT(AB238/12,Inputs!$B$20+1-A238-Inputs!$B$24,S238)+(S238*AB238/12),0))))</f>
        <v>0</v>
      </c>
      <c r="W238" s="3" t="e">
        <f t="shared" si="62"/>
        <v>#VALUE!</v>
      </c>
      <c r="X238" s="3" t="e">
        <f t="shared" si="63"/>
        <v>#VALUE!</v>
      </c>
      <c r="Y238" s="17">
        <f>VLOOKUP(A238,Curves!$B$20:'Curves'!$D$32,3)</f>
        <v>0.06</v>
      </c>
      <c r="Z238" s="27">
        <f t="shared" si="64"/>
        <v>0</v>
      </c>
      <c r="AA238" s="3">
        <f t="shared" si="65"/>
        <v>0</v>
      </c>
      <c r="AB238" s="3" t="str">
        <f t="shared" si="66"/>
        <v>Not Implemented Yet</v>
      </c>
      <c r="AC238" s="3" t="e">
        <f t="shared" si="67"/>
        <v>#VALUE!</v>
      </c>
      <c r="AD238" s="3" t="e">
        <f t="shared" ca="1" si="68"/>
        <v>#VALUE!</v>
      </c>
      <c r="AE238" s="17" t="e">
        <f ca="1">AD238/Inputs!$B$13</f>
        <v>#VALUE!</v>
      </c>
      <c r="AF238" s="27">
        <f t="shared" si="69"/>
        <v>0</v>
      </c>
      <c r="AH238" s="17">
        <f>AH237/(1+(Inputs!$B$19)*C237)</f>
        <v>1</v>
      </c>
      <c r="AI238" s="17" t="e">
        <f t="shared" ca="1" si="70"/>
        <v>#VALUE!</v>
      </c>
    </row>
    <row r="239" spans="1:35" ht="13">
      <c r="A239" s="3">
        <f t="shared" si="71"/>
        <v>235</v>
      </c>
      <c r="B239" s="28">
        <f t="shared" si="72"/>
        <v>7119</v>
      </c>
      <c r="C239" s="3">
        <f t="shared" si="73"/>
        <v>8.3333333333333329E-2</v>
      </c>
      <c r="F239" s="3" t="e">
        <f t="shared" si="58"/>
        <v>#VALUE!</v>
      </c>
      <c r="G239" s="3" t="str">
        <f>IF(Inputs!$B$15="Fixed",G238, "Not Implemented Yet")</f>
        <v>Not Implemented Yet</v>
      </c>
      <c r="H239" s="3" t="str">
        <f>IF(Inputs!$B$15="Fixed", IF(K238&gt;H238, -PMT(G239*C239, 360/Inputs!$D$6, Inputs!$B$13), 0), "NOT AVALABLE RN")</f>
        <v>NOT AVALABLE RN</v>
      </c>
      <c r="I239" s="3" t="e">
        <f t="shared" si="59"/>
        <v>#VALUE!</v>
      </c>
      <c r="J239" s="3" t="e">
        <f t="shared" si="60"/>
        <v>#VALUE!</v>
      </c>
      <c r="K239" s="3" t="e">
        <f t="shared" si="74"/>
        <v>#VALUE!</v>
      </c>
      <c r="N239" s="27">
        <f t="shared" si="75"/>
        <v>0</v>
      </c>
      <c r="O239" s="17">
        <f>VLOOKUP(A239,Curves!$B$3:'Curves'!$D$15,3)/(VLOOKUP(A239,Curves!$B$3:'Curves'!$D$15,2)-(VLOOKUP(A239,Curves!$B$3:'Curves'!$D$15,1)-1))</f>
        <v>0</v>
      </c>
      <c r="P239" s="27">
        <f>MIN(N239,(O239*Inputs!$B$35)*$N$5)</f>
        <v>0</v>
      </c>
      <c r="Q239" s="3">
        <f ca="1">IF(ISERROR(Inputs!$B$32*OFFSET(P239,-Inputs!$B$32,0)),0,Inputs!$B$32*OFFSET(P239,-Inputs!$B$32,0))</f>
        <v>0</v>
      </c>
      <c r="R239" s="3">
        <f ca="1">IF(ISERROR((1-Inputs!$B$32)*OFFSET(P239,-Inputs!$B$33,0)),0,(1-Inputs!$B$32)*OFFSET(P239,-Inputs!$B$33,0))</f>
        <v>0</v>
      </c>
      <c r="S239" s="27">
        <f t="shared" si="61"/>
        <v>0</v>
      </c>
      <c r="T239" s="17" t="e">
        <f>S239/Inputs!$B$13</f>
        <v>#DIV/0!</v>
      </c>
      <c r="U239" s="17" t="e">
        <f t="shared" si="57"/>
        <v>#VALUE!</v>
      </c>
      <c r="V239" s="3">
        <f>IF(A239&lt;Inputs!$B$23-Inputs!$B$24,0,IF(A239&lt;Inputs!$B$22-Inputs!$B$24,S239*AB239/12,IF(ISERROR(-PMT(AB239/12,Inputs!$B$20+1-A239-Inputs!$B$24,S239)),0,-PMT(AB239/12,Inputs!$B$20+1-A239-Inputs!$B$24,S239)+IF(A239=Inputs!$B$21-Inputs!$B$24,AB239+PMT(AB239/12,Inputs!$B$20+1-A239-Inputs!$B$24,S239)+(S239*AB239/12),0))))</f>
        <v>0</v>
      </c>
      <c r="W239" s="3" t="e">
        <f t="shared" si="62"/>
        <v>#VALUE!</v>
      </c>
      <c r="X239" s="3" t="e">
        <f t="shared" si="63"/>
        <v>#VALUE!</v>
      </c>
      <c r="Y239" s="17">
        <f>VLOOKUP(A239,Curves!$B$20:'Curves'!$D$32,3)</f>
        <v>0.06</v>
      </c>
      <c r="Z239" s="27">
        <f t="shared" si="64"/>
        <v>0</v>
      </c>
      <c r="AA239" s="3">
        <f t="shared" si="65"/>
        <v>0</v>
      </c>
      <c r="AB239" s="3" t="str">
        <f t="shared" si="66"/>
        <v>Not Implemented Yet</v>
      </c>
      <c r="AC239" s="3" t="e">
        <f t="shared" si="67"/>
        <v>#VALUE!</v>
      </c>
      <c r="AD239" s="3" t="e">
        <f t="shared" ca="1" si="68"/>
        <v>#VALUE!</v>
      </c>
      <c r="AE239" s="17" t="e">
        <f ca="1">AD239/Inputs!$B$13</f>
        <v>#VALUE!</v>
      </c>
      <c r="AF239" s="27">
        <f t="shared" si="69"/>
        <v>0</v>
      </c>
      <c r="AH239" s="17">
        <f>AH238/(1+(Inputs!$B$19)*C238)</f>
        <v>1</v>
      </c>
      <c r="AI239" s="17" t="e">
        <f t="shared" ca="1" si="70"/>
        <v>#VALUE!</v>
      </c>
    </row>
    <row r="240" spans="1:35" ht="13">
      <c r="A240" s="3">
        <f t="shared" si="71"/>
        <v>236</v>
      </c>
      <c r="B240" s="28">
        <f t="shared" si="72"/>
        <v>7149</v>
      </c>
      <c r="C240" s="3">
        <f t="shared" si="73"/>
        <v>8.3333333333333329E-2</v>
      </c>
      <c r="F240" s="3" t="e">
        <f t="shared" si="58"/>
        <v>#VALUE!</v>
      </c>
      <c r="G240" s="3" t="str">
        <f>IF(Inputs!$B$15="Fixed",G239, "Not Implemented Yet")</f>
        <v>Not Implemented Yet</v>
      </c>
      <c r="H240" s="3" t="str">
        <f>IF(Inputs!$B$15="Fixed", IF(K239&gt;H239, -PMT(G240*C240, 360/Inputs!$D$6, Inputs!$B$13), 0), "NOT AVALABLE RN")</f>
        <v>NOT AVALABLE RN</v>
      </c>
      <c r="I240" s="3" t="e">
        <f t="shared" si="59"/>
        <v>#VALUE!</v>
      </c>
      <c r="J240" s="3" t="e">
        <f t="shared" si="60"/>
        <v>#VALUE!</v>
      </c>
      <c r="K240" s="3" t="e">
        <f t="shared" si="74"/>
        <v>#VALUE!</v>
      </c>
      <c r="N240" s="27">
        <f t="shared" si="75"/>
        <v>0</v>
      </c>
      <c r="O240" s="17">
        <f>VLOOKUP(A240,Curves!$B$3:'Curves'!$D$15,3)/(VLOOKUP(A240,Curves!$B$3:'Curves'!$D$15,2)-(VLOOKUP(A240,Curves!$B$3:'Curves'!$D$15,1)-1))</f>
        <v>0</v>
      </c>
      <c r="P240" s="27">
        <f>MIN(N240,(O240*Inputs!$B$35)*$N$5)</f>
        <v>0</v>
      </c>
      <c r="Q240" s="3">
        <f ca="1">IF(ISERROR(Inputs!$B$32*OFFSET(P240,-Inputs!$B$32,0)),0,Inputs!$B$32*OFFSET(P240,-Inputs!$B$32,0))</f>
        <v>0</v>
      </c>
      <c r="R240" s="3">
        <f ca="1">IF(ISERROR((1-Inputs!$B$32)*OFFSET(P240,-Inputs!$B$33,0)),0,(1-Inputs!$B$32)*OFFSET(P240,-Inputs!$B$33,0))</f>
        <v>0</v>
      </c>
      <c r="S240" s="27">
        <f t="shared" si="61"/>
        <v>0</v>
      </c>
      <c r="T240" s="17" t="e">
        <f>S240/Inputs!$B$13</f>
        <v>#DIV/0!</v>
      </c>
      <c r="U240" s="17" t="e">
        <f t="shared" si="57"/>
        <v>#VALUE!</v>
      </c>
      <c r="V240" s="3">
        <f>IF(A240&lt;Inputs!$B$23-Inputs!$B$24,0,IF(A240&lt;Inputs!$B$22-Inputs!$B$24,S240*AB240/12,IF(ISERROR(-PMT(AB240/12,Inputs!$B$20+1-A240-Inputs!$B$24,S240)),0,-PMT(AB240/12,Inputs!$B$20+1-A240-Inputs!$B$24,S240)+IF(A240=Inputs!$B$21-Inputs!$B$24,AB240+PMT(AB240/12,Inputs!$B$20+1-A240-Inputs!$B$24,S240)+(S240*AB240/12),0))))</f>
        <v>0</v>
      </c>
      <c r="W240" s="3" t="e">
        <f t="shared" si="62"/>
        <v>#VALUE!</v>
      </c>
      <c r="X240" s="3" t="e">
        <f t="shared" si="63"/>
        <v>#VALUE!</v>
      </c>
      <c r="Y240" s="17">
        <f>VLOOKUP(A240,Curves!$B$20:'Curves'!$D$32,3)</f>
        <v>0.06</v>
      </c>
      <c r="Z240" s="27">
        <f t="shared" si="64"/>
        <v>0</v>
      </c>
      <c r="AA240" s="3">
        <f t="shared" si="65"/>
        <v>0</v>
      </c>
      <c r="AB240" s="3" t="str">
        <f t="shared" si="66"/>
        <v>Not Implemented Yet</v>
      </c>
      <c r="AC240" s="3" t="e">
        <f t="shared" si="67"/>
        <v>#VALUE!</v>
      </c>
      <c r="AD240" s="3" t="e">
        <f t="shared" ca="1" si="68"/>
        <v>#VALUE!</v>
      </c>
      <c r="AE240" s="17" t="e">
        <f ca="1">AD240/Inputs!$B$13</f>
        <v>#VALUE!</v>
      </c>
      <c r="AF240" s="27">
        <f t="shared" si="69"/>
        <v>0</v>
      </c>
      <c r="AH240" s="17">
        <f>AH239/(1+(Inputs!$B$19)*C239)</f>
        <v>1</v>
      </c>
      <c r="AI240" s="17" t="e">
        <f t="shared" ca="1" si="70"/>
        <v>#VALUE!</v>
      </c>
    </row>
    <row r="241" spans="1:35" ht="13">
      <c r="A241" s="3">
        <f t="shared" si="71"/>
        <v>237</v>
      </c>
      <c r="B241" s="28">
        <f t="shared" si="72"/>
        <v>7180</v>
      </c>
      <c r="C241" s="3">
        <f t="shared" si="73"/>
        <v>8.3333333333333329E-2</v>
      </c>
      <c r="F241" s="3" t="e">
        <f t="shared" si="58"/>
        <v>#VALUE!</v>
      </c>
      <c r="G241" s="3" t="str">
        <f>IF(Inputs!$B$15="Fixed",G240, "Not Implemented Yet")</f>
        <v>Not Implemented Yet</v>
      </c>
      <c r="H241" s="3" t="str">
        <f>IF(Inputs!$B$15="Fixed", IF(K240&gt;H240, -PMT(G241*C241, 360/Inputs!$D$6, Inputs!$B$13), 0), "NOT AVALABLE RN")</f>
        <v>NOT AVALABLE RN</v>
      </c>
      <c r="I241" s="3" t="e">
        <f t="shared" si="59"/>
        <v>#VALUE!</v>
      </c>
      <c r="J241" s="3" t="e">
        <f t="shared" si="60"/>
        <v>#VALUE!</v>
      </c>
      <c r="K241" s="3" t="e">
        <f t="shared" si="74"/>
        <v>#VALUE!</v>
      </c>
      <c r="N241" s="27">
        <f t="shared" si="75"/>
        <v>0</v>
      </c>
      <c r="O241" s="17">
        <f>VLOOKUP(A241,Curves!$B$3:'Curves'!$D$15,3)/(VLOOKUP(A241,Curves!$B$3:'Curves'!$D$15,2)-(VLOOKUP(A241,Curves!$B$3:'Curves'!$D$15,1)-1))</f>
        <v>0</v>
      </c>
      <c r="P241" s="27">
        <f>MIN(N241,(O241*Inputs!$B$35)*$N$5)</f>
        <v>0</v>
      </c>
      <c r="Q241" s="3">
        <f ca="1">IF(ISERROR(Inputs!$B$32*OFFSET(P241,-Inputs!$B$32,0)),0,Inputs!$B$32*OFFSET(P241,-Inputs!$B$32,0))</f>
        <v>0</v>
      </c>
      <c r="R241" s="3">
        <f ca="1">IF(ISERROR((1-Inputs!$B$32)*OFFSET(P241,-Inputs!$B$33,0)),0,(1-Inputs!$B$32)*OFFSET(P241,-Inputs!$B$33,0))</f>
        <v>0</v>
      </c>
      <c r="S241" s="27">
        <f t="shared" si="61"/>
        <v>0</v>
      </c>
      <c r="T241" s="17" t="e">
        <f>S241/Inputs!$B$13</f>
        <v>#DIV/0!</v>
      </c>
      <c r="U241" s="17" t="e">
        <f t="shared" si="57"/>
        <v>#VALUE!</v>
      </c>
      <c r="V241" s="3">
        <f>IF(A241&lt;Inputs!$B$23-Inputs!$B$24,0,IF(A241&lt;Inputs!$B$22-Inputs!$B$24,S241*AB241/12,IF(ISERROR(-PMT(AB241/12,Inputs!$B$20+1-A241-Inputs!$B$24,S241)),0,-PMT(AB241/12,Inputs!$B$20+1-A241-Inputs!$B$24,S241)+IF(A241=Inputs!$B$21-Inputs!$B$24,AB241+PMT(AB241/12,Inputs!$B$20+1-A241-Inputs!$B$24,S241)+(S241*AB241/12),0))))</f>
        <v>0</v>
      </c>
      <c r="W241" s="3" t="e">
        <f t="shared" si="62"/>
        <v>#VALUE!</v>
      </c>
      <c r="X241" s="3" t="e">
        <f t="shared" si="63"/>
        <v>#VALUE!</v>
      </c>
      <c r="Y241" s="17">
        <f>VLOOKUP(A241,Curves!$B$20:'Curves'!$D$32,3)</f>
        <v>0.06</v>
      </c>
      <c r="Z241" s="27">
        <f t="shared" si="64"/>
        <v>0</v>
      </c>
      <c r="AA241" s="3">
        <f t="shared" si="65"/>
        <v>0</v>
      </c>
      <c r="AB241" s="3" t="str">
        <f t="shared" si="66"/>
        <v>Not Implemented Yet</v>
      </c>
      <c r="AC241" s="3" t="e">
        <f t="shared" si="67"/>
        <v>#VALUE!</v>
      </c>
      <c r="AD241" s="3" t="e">
        <f t="shared" ca="1" si="68"/>
        <v>#VALUE!</v>
      </c>
      <c r="AE241" s="17" t="e">
        <f ca="1">AD241/Inputs!$B$13</f>
        <v>#VALUE!</v>
      </c>
      <c r="AF241" s="27">
        <f t="shared" si="69"/>
        <v>0</v>
      </c>
      <c r="AH241" s="17">
        <f>AH240/(1+(Inputs!$B$19)*C240)</f>
        <v>1</v>
      </c>
      <c r="AI241" s="17" t="e">
        <f t="shared" ca="1" si="70"/>
        <v>#VALUE!</v>
      </c>
    </row>
    <row r="242" spans="1:35" ht="13">
      <c r="A242" s="3">
        <f t="shared" si="71"/>
        <v>238</v>
      </c>
      <c r="B242" s="28">
        <f t="shared" si="72"/>
        <v>7211</v>
      </c>
      <c r="C242" s="3">
        <f t="shared" si="73"/>
        <v>8.3333333333333329E-2</v>
      </c>
      <c r="F242" s="3" t="e">
        <f t="shared" si="58"/>
        <v>#VALUE!</v>
      </c>
      <c r="G242" s="3" t="str">
        <f>IF(Inputs!$B$15="Fixed",G241, "Not Implemented Yet")</f>
        <v>Not Implemented Yet</v>
      </c>
      <c r="H242" s="3" t="str">
        <f>IF(Inputs!$B$15="Fixed", IF(K241&gt;H241, -PMT(G242*C242, 360/Inputs!$D$6, Inputs!$B$13), 0), "NOT AVALABLE RN")</f>
        <v>NOT AVALABLE RN</v>
      </c>
      <c r="I242" s="3" t="e">
        <f t="shared" si="59"/>
        <v>#VALUE!</v>
      </c>
      <c r="J242" s="3" t="e">
        <f t="shared" si="60"/>
        <v>#VALUE!</v>
      </c>
      <c r="K242" s="3" t="e">
        <f t="shared" si="74"/>
        <v>#VALUE!</v>
      </c>
      <c r="N242" s="27">
        <f t="shared" si="75"/>
        <v>0</v>
      </c>
      <c r="O242" s="17">
        <f>VLOOKUP(A242,Curves!$B$3:'Curves'!$D$15,3)/(VLOOKUP(A242,Curves!$B$3:'Curves'!$D$15,2)-(VLOOKUP(A242,Curves!$B$3:'Curves'!$D$15,1)-1))</f>
        <v>0</v>
      </c>
      <c r="P242" s="27">
        <f>MIN(N242,(O242*Inputs!$B$35)*$N$5)</f>
        <v>0</v>
      </c>
      <c r="Q242" s="3">
        <f ca="1">IF(ISERROR(Inputs!$B$32*OFFSET(P242,-Inputs!$B$32,0)),0,Inputs!$B$32*OFFSET(P242,-Inputs!$B$32,0))</f>
        <v>0</v>
      </c>
      <c r="R242" s="3">
        <f ca="1">IF(ISERROR((1-Inputs!$B$32)*OFFSET(P242,-Inputs!$B$33,0)),0,(1-Inputs!$B$32)*OFFSET(P242,-Inputs!$B$33,0))</f>
        <v>0</v>
      </c>
      <c r="S242" s="27">
        <f t="shared" si="61"/>
        <v>0</v>
      </c>
      <c r="T242" s="17" t="e">
        <f>S242/Inputs!$B$13</f>
        <v>#DIV/0!</v>
      </c>
      <c r="U242" s="17" t="e">
        <f t="shared" si="57"/>
        <v>#VALUE!</v>
      </c>
      <c r="V242" s="3">
        <f>IF(A242&lt;Inputs!$B$23-Inputs!$B$24,0,IF(A242&lt;Inputs!$B$22-Inputs!$B$24,S242*AB242/12,IF(ISERROR(-PMT(AB242/12,Inputs!$B$20+1-A242-Inputs!$B$24,S242)),0,-PMT(AB242/12,Inputs!$B$20+1-A242-Inputs!$B$24,S242)+IF(A242=Inputs!$B$21-Inputs!$B$24,AB242+PMT(AB242/12,Inputs!$B$20+1-A242-Inputs!$B$24,S242)+(S242*AB242/12),0))))</f>
        <v>0</v>
      </c>
      <c r="W242" s="3" t="e">
        <f t="shared" si="62"/>
        <v>#VALUE!</v>
      </c>
      <c r="X242" s="3" t="e">
        <f t="shared" si="63"/>
        <v>#VALUE!</v>
      </c>
      <c r="Y242" s="17">
        <f>VLOOKUP(A242,Curves!$B$20:'Curves'!$D$32,3)</f>
        <v>0.06</v>
      </c>
      <c r="Z242" s="27">
        <f t="shared" si="64"/>
        <v>0</v>
      </c>
      <c r="AA242" s="3">
        <f t="shared" si="65"/>
        <v>0</v>
      </c>
      <c r="AB242" s="3" t="str">
        <f t="shared" si="66"/>
        <v>Not Implemented Yet</v>
      </c>
      <c r="AC242" s="3" t="e">
        <f t="shared" si="67"/>
        <v>#VALUE!</v>
      </c>
      <c r="AD242" s="3" t="e">
        <f t="shared" ca="1" si="68"/>
        <v>#VALUE!</v>
      </c>
      <c r="AE242" s="17" t="e">
        <f ca="1">AD242/Inputs!$B$13</f>
        <v>#VALUE!</v>
      </c>
      <c r="AF242" s="27">
        <f t="shared" si="69"/>
        <v>0</v>
      </c>
      <c r="AH242" s="17">
        <f>AH241/(1+(Inputs!$B$19)*C241)</f>
        <v>1</v>
      </c>
      <c r="AI242" s="17" t="e">
        <f t="shared" ca="1" si="70"/>
        <v>#VALUE!</v>
      </c>
    </row>
    <row r="243" spans="1:35" ht="13">
      <c r="A243" s="3">
        <f t="shared" si="71"/>
        <v>239</v>
      </c>
      <c r="B243" s="28">
        <f t="shared" si="72"/>
        <v>7241</v>
      </c>
      <c r="C243" s="3">
        <f t="shared" si="73"/>
        <v>8.3333333333333329E-2</v>
      </c>
      <c r="F243" s="3" t="e">
        <f t="shared" si="58"/>
        <v>#VALUE!</v>
      </c>
      <c r="G243" s="3" t="str">
        <f>IF(Inputs!$B$15="Fixed",G242, "Not Implemented Yet")</f>
        <v>Not Implemented Yet</v>
      </c>
      <c r="H243" s="3" t="str">
        <f>IF(Inputs!$B$15="Fixed", IF(K242&gt;H242, -PMT(G243*C243, 360/Inputs!$D$6, Inputs!$B$13), 0), "NOT AVALABLE RN")</f>
        <v>NOT AVALABLE RN</v>
      </c>
      <c r="I243" s="3" t="e">
        <f t="shared" si="59"/>
        <v>#VALUE!</v>
      </c>
      <c r="J243" s="3" t="e">
        <f t="shared" si="60"/>
        <v>#VALUE!</v>
      </c>
      <c r="K243" s="3" t="e">
        <f t="shared" si="74"/>
        <v>#VALUE!</v>
      </c>
      <c r="N243" s="27">
        <f t="shared" si="75"/>
        <v>0</v>
      </c>
      <c r="O243" s="17">
        <f>VLOOKUP(A243,Curves!$B$3:'Curves'!$D$15,3)/(VLOOKUP(A243,Curves!$B$3:'Curves'!$D$15,2)-(VLOOKUP(A243,Curves!$B$3:'Curves'!$D$15,1)-1))</f>
        <v>0</v>
      </c>
      <c r="P243" s="27">
        <f>MIN(N243,(O243*Inputs!$B$35)*$N$5)</f>
        <v>0</v>
      </c>
      <c r="Q243" s="3">
        <f ca="1">IF(ISERROR(Inputs!$B$32*OFFSET(P243,-Inputs!$B$32,0)),0,Inputs!$B$32*OFFSET(P243,-Inputs!$B$32,0))</f>
        <v>0</v>
      </c>
      <c r="R243" s="3">
        <f ca="1">IF(ISERROR((1-Inputs!$B$32)*OFFSET(P243,-Inputs!$B$33,0)),0,(1-Inputs!$B$32)*OFFSET(P243,-Inputs!$B$33,0))</f>
        <v>0</v>
      </c>
      <c r="S243" s="27">
        <f t="shared" si="61"/>
        <v>0</v>
      </c>
      <c r="T243" s="17" t="e">
        <f>S243/Inputs!$B$13</f>
        <v>#DIV/0!</v>
      </c>
      <c r="U243" s="17" t="e">
        <f t="shared" si="57"/>
        <v>#VALUE!</v>
      </c>
      <c r="V243" s="3">
        <f>IF(A243&lt;Inputs!$B$23-Inputs!$B$24,0,IF(A243&lt;Inputs!$B$22-Inputs!$B$24,S243*AB243/12,IF(ISERROR(-PMT(AB243/12,Inputs!$B$20+1-A243-Inputs!$B$24,S243)),0,-PMT(AB243/12,Inputs!$B$20+1-A243-Inputs!$B$24,S243)+IF(A243=Inputs!$B$21-Inputs!$B$24,AB243+PMT(AB243/12,Inputs!$B$20+1-A243-Inputs!$B$24,S243)+(S243*AB243/12),0))))</f>
        <v>0</v>
      </c>
      <c r="W243" s="3" t="e">
        <f t="shared" si="62"/>
        <v>#VALUE!</v>
      </c>
      <c r="X243" s="3" t="e">
        <f t="shared" si="63"/>
        <v>#VALUE!</v>
      </c>
      <c r="Y243" s="17">
        <f>VLOOKUP(A243,Curves!$B$20:'Curves'!$D$32,3)</f>
        <v>0.06</v>
      </c>
      <c r="Z243" s="27">
        <f t="shared" si="64"/>
        <v>0</v>
      </c>
      <c r="AA243" s="3">
        <f t="shared" si="65"/>
        <v>0</v>
      </c>
      <c r="AB243" s="3" t="str">
        <f t="shared" si="66"/>
        <v>Not Implemented Yet</v>
      </c>
      <c r="AC243" s="3" t="e">
        <f t="shared" si="67"/>
        <v>#VALUE!</v>
      </c>
      <c r="AD243" s="3" t="e">
        <f t="shared" ca="1" si="68"/>
        <v>#VALUE!</v>
      </c>
      <c r="AE243" s="17" t="e">
        <f ca="1">AD243/Inputs!$B$13</f>
        <v>#VALUE!</v>
      </c>
      <c r="AF243" s="27">
        <f t="shared" si="69"/>
        <v>0</v>
      </c>
      <c r="AH243" s="17">
        <f>AH242/(1+(Inputs!$B$19)*C242)</f>
        <v>1</v>
      </c>
      <c r="AI243" s="17" t="e">
        <f t="shared" ca="1" si="70"/>
        <v>#VALUE!</v>
      </c>
    </row>
    <row r="244" spans="1:35" ht="13">
      <c r="A244" s="3">
        <f t="shared" si="71"/>
        <v>240</v>
      </c>
      <c r="B244" s="28">
        <f t="shared" si="72"/>
        <v>7272</v>
      </c>
      <c r="C244" s="3">
        <f t="shared" si="73"/>
        <v>8.3333333333333329E-2</v>
      </c>
      <c r="F244" s="3" t="e">
        <f t="shared" si="58"/>
        <v>#VALUE!</v>
      </c>
      <c r="G244" s="3" t="str">
        <f>IF(Inputs!$B$15="Fixed",G243, "Not Implemented Yet")</f>
        <v>Not Implemented Yet</v>
      </c>
      <c r="H244" s="3" t="str">
        <f>IF(Inputs!$B$15="Fixed", IF(K243&gt;H243, -PMT(G244*C244, 360/Inputs!$D$6, Inputs!$B$13), 0), "NOT AVALABLE RN")</f>
        <v>NOT AVALABLE RN</v>
      </c>
      <c r="I244" s="3" t="e">
        <f t="shared" si="59"/>
        <v>#VALUE!</v>
      </c>
      <c r="J244" s="3" t="e">
        <f t="shared" si="60"/>
        <v>#VALUE!</v>
      </c>
      <c r="K244" s="3" t="e">
        <f t="shared" si="74"/>
        <v>#VALUE!</v>
      </c>
      <c r="N244" s="27">
        <f t="shared" si="75"/>
        <v>0</v>
      </c>
      <c r="O244" s="17">
        <f>VLOOKUP(A244,Curves!$B$3:'Curves'!$D$15,3)/(VLOOKUP(A244,Curves!$B$3:'Curves'!$D$15,2)-(VLOOKUP(A244,Curves!$B$3:'Curves'!$D$15,1)-1))</f>
        <v>0</v>
      </c>
      <c r="P244" s="27">
        <f>MIN(N244,(O244*Inputs!$B$35)*$N$5)</f>
        <v>0</v>
      </c>
      <c r="Q244" s="3">
        <f ca="1">IF(ISERROR(Inputs!$B$32*OFFSET(P244,-Inputs!$B$32,0)),0,Inputs!$B$32*OFFSET(P244,-Inputs!$B$32,0))</f>
        <v>0</v>
      </c>
      <c r="R244" s="3">
        <f ca="1">IF(ISERROR((1-Inputs!$B$32)*OFFSET(P244,-Inputs!$B$33,0)),0,(1-Inputs!$B$32)*OFFSET(P244,-Inputs!$B$33,0))</f>
        <v>0</v>
      </c>
      <c r="S244" s="27">
        <f t="shared" si="61"/>
        <v>0</v>
      </c>
      <c r="T244" s="17" t="e">
        <f>S244/Inputs!$B$13</f>
        <v>#DIV/0!</v>
      </c>
      <c r="U244" s="17" t="e">
        <f t="shared" si="57"/>
        <v>#VALUE!</v>
      </c>
      <c r="V244" s="3">
        <f>IF(A244&lt;Inputs!$B$23-Inputs!$B$24,0,IF(A244&lt;Inputs!$B$22-Inputs!$B$24,S244*AB244/12,IF(ISERROR(-PMT(AB244/12,Inputs!$B$20+1-A244-Inputs!$B$24,S244)),0,-PMT(AB244/12,Inputs!$B$20+1-A244-Inputs!$B$24,S244)+IF(A244=Inputs!$B$21-Inputs!$B$24,AB244+PMT(AB244/12,Inputs!$B$20+1-A244-Inputs!$B$24,S244)+(S244*AB244/12),0))))</f>
        <v>0</v>
      </c>
      <c r="W244" s="3" t="e">
        <f t="shared" si="62"/>
        <v>#VALUE!</v>
      </c>
      <c r="X244" s="3" t="e">
        <f t="shared" si="63"/>
        <v>#VALUE!</v>
      </c>
      <c r="Y244" s="17">
        <f>VLOOKUP(A244,Curves!$B$20:'Curves'!$D$32,3)</f>
        <v>0.06</v>
      </c>
      <c r="Z244" s="27">
        <f t="shared" si="64"/>
        <v>0</v>
      </c>
      <c r="AA244" s="3">
        <f t="shared" si="65"/>
        <v>0</v>
      </c>
      <c r="AB244" s="3" t="str">
        <f t="shared" si="66"/>
        <v>Not Implemented Yet</v>
      </c>
      <c r="AC244" s="3" t="e">
        <f t="shared" si="67"/>
        <v>#VALUE!</v>
      </c>
      <c r="AD244" s="3" t="e">
        <f t="shared" ca="1" si="68"/>
        <v>#VALUE!</v>
      </c>
      <c r="AE244" s="17" t="e">
        <f ca="1">AD244/Inputs!$B$13</f>
        <v>#VALUE!</v>
      </c>
      <c r="AF244" s="27">
        <f t="shared" si="69"/>
        <v>0</v>
      </c>
      <c r="AH244" s="17">
        <f>AH243/(1+(Inputs!$B$19)*C243)</f>
        <v>1</v>
      </c>
      <c r="AI244" s="17" t="e">
        <f t="shared" ca="1" si="70"/>
        <v>#VALUE!</v>
      </c>
    </row>
    <row r="245" spans="1:35" ht="13">
      <c r="A245" s="3">
        <f t="shared" si="71"/>
        <v>241</v>
      </c>
      <c r="B245" s="28">
        <f t="shared" si="72"/>
        <v>7302</v>
      </c>
      <c r="C245" s="3">
        <f t="shared" si="73"/>
        <v>8.3333333333333329E-2</v>
      </c>
      <c r="F245" s="3" t="e">
        <f t="shared" si="58"/>
        <v>#VALUE!</v>
      </c>
      <c r="G245" s="3" t="str">
        <f>IF(Inputs!$B$15="Fixed",G244, "Not Implemented Yet")</f>
        <v>Not Implemented Yet</v>
      </c>
      <c r="H245" s="3" t="str">
        <f>IF(Inputs!$B$15="Fixed", IF(K244&gt;H244, -PMT(G245*C245, 360/Inputs!$D$6, Inputs!$B$13), 0), "NOT AVALABLE RN")</f>
        <v>NOT AVALABLE RN</v>
      </c>
      <c r="I245" s="3" t="e">
        <f t="shared" si="59"/>
        <v>#VALUE!</v>
      </c>
      <c r="J245" s="3" t="e">
        <f t="shared" si="60"/>
        <v>#VALUE!</v>
      </c>
      <c r="K245" s="3" t="e">
        <f t="shared" si="74"/>
        <v>#VALUE!</v>
      </c>
      <c r="N245" s="27">
        <f t="shared" si="75"/>
        <v>0</v>
      </c>
      <c r="O245" s="17">
        <f>VLOOKUP(A245,Curves!$B$3:'Curves'!$D$15,3)/(VLOOKUP(A245,Curves!$B$3:'Curves'!$D$15,2)-(VLOOKUP(A245,Curves!$B$3:'Curves'!$D$15,1)-1))</f>
        <v>0</v>
      </c>
      <c r="P245" s="27">
        <f>MIN(N245,(O245*Inputs!$B$35)*$N$5)</f>
        <v>0</v>
      </c>
      <c r="Q245" s="3">
        <f ca="1">IF(ISERROR(Inputs!$B$32*OFFSET(P245,-Inputs!$B$32,0)),0,Inputs!$B$32*OFFSET(P245,-Inputs!$B$32,0))</f>
        <v>0</v>
      </c>
      <c r="R245" s="3">
        <f ca="1">IF(ISERROR((1-Inputs!$B$32)*OFFSET(P245,-Inputs!$B$33,0)),0,(1-Inputs!$B$32)*OFFSET(P245,-Inputs!$B$33,0))</f>
        <v>0</v>
      </c>
      <c r="S245" s="27">
        <f t="shared" si="61"/>
        <v>0</v>
      </c>
      <c r="T245" s="17" t="e">
        <f>S245/Inputs!$B$13</f>
        <v>#DIV/0!</v>
      </c>
      <c r="U245" s="17" t="e">
        <f t="shared" si="57"/>
        <v>#VALUE!</v>
      </c>
      <c r="V245" s="3">
        <f>IF(A245&lt;Inputs!$B$23-Inputs!$B$24,0,IF(A245&lt;Inputs!$B$22-Inputs!$B$24,S245*AB245/12,IF(ISERROR(-PMT(AB245/12,Inputs!$B$20+1-A245-Inputs!$B$24,S245)),0,-PMT(AB245/12,Inputs!$B$20+1-A245-Inputs!$B$24,S245)+IF(A245=Inputs!$B$21-Inputs!$B$24,AB245+PMT(AB245/12,Inputs!$B$20+1-A245-Inputs!$B$24,S245)+(S245*AB245/12),0))))</f>
        <v>0</v>
      </c>
      <c r="W245" s="3" t="e">
        <f t="shared" si="62"/>
        <v>#VALUE!</v>
      </c>
      <c r="X245" s="3" t="e">
        <f t="shared" si="63"/>
        <v>#VALUE!</v>
      </c>
      <c r="Y245" s="17">
        <f>VLOOKUP(A245,Curves!$B$20:'Curves'!$D$32,3)</f>
        <v>0.06</v>
      </c>
      <c r="Z245" s="27">
        <f t="shared" si="64"/>
        <v>0</v>
      </c>
      <c r="AA245" s="3">
        <f t="shared" si="65"/>
        <v>0</v>
      </c>
      <c r="AB245" s="3" t="str">
        <f t="shared" si="66"/>
        <v>Not Implemented Yet</v>
      </c>
      <c r="AC245" s="3" t="e">
        <f t="shared" si="67"/>
        <v>#VALUE!</v>
      </c>
      <c r="AD245" s="3" t="e">
        <f t="shared" ca="1" si="68"/>
        <v>#VALUE!</v>
      </c>
      <c r="AE245" s="17" t="e">
        <f ca="1">AD245/Inputs!$B$13</f>
        <v>#VALUE!</v>
      </c>
      <c r="AF245" s="27">
        <f t="shared" si="69"/>
        <v>0</v>
      </c>
      <c r="AH245" s="17">
        <f>AH244/(1+(Inputs!$B$19)*C244)</f>
        <v>1</v>
      </c>
      <c r="AI245" s="17" t="e">
        <f t="shared" ca="1" si="70"/>
        <v>#VALUE!</v>
      </c>
    </row>
    <row r="246" spans="1:35" ht="13">
      <c r="A246" s="3">
        <f t="shared" si="71"/>
        <v>242</v>
      </c>
      <c r="B246" s="28">
        <f t="shared" si="72"/>
        <v>7333</v>
      </c>
      <c r="C246" s="3">
        <f t="shared" si="73"/>
        <v>8.3333333333333329E-2</v>
      </c>
      <c r="F246" s="3" t="e">
        <f t="shared" si="58"/>
        <v>#VALUE!</v>
      </c>
      <c r="G246" s="3" t="str">
        <f>IF(Inputs!$B$15="Fixed",G245, "Not Implemented Yet")</f>
        <v>Not Implemented Yet</v>
      </c>
      <c r="H246" s="3" t="str">
        <f>IF(Inputs!$B$15="Fixed", IF(K245&gt;H245, -PMT(G246*C246, 360/Inputs!$D$6, Inputs!$B$13), 0), "NOT AVALABLE RN")</f>
        <v>NOT AVALABLE RN</v>
      </c>
      <c r="I246" s="3" t="e">
        <f t="shared" si="59"/>
        <v>#VALUE!</v>
      </c>
      <c r="J246" s="3" t="e">
        <f t="shared" si="60"/>
        <v>#VALUE!</v>
      </c>
      <c r="K246" s="3" t="e">
        <f t="shared" si="74"/>
        <v>#VALUE!</v>
      </c>
      <c r="N246" s="27">
        <f t="shared" si="75"/>
        <v>0</v>
      </c>
      <c r="O246" s="17">
        <f>VLOOKUP(A246,Curves!$B$3:'Curves'!$D$15,3)/(VLOOKUP(A246,Curves!$B$3:'Curves'!$D$15,2)-(VLOOKUP(A246,Curves!$B$3:'Curves'!$D$15,1)-1))</f>
        <v>0</v>
      </c>
      <c r="P246" s="27">
        <f>MIN(N246,(O246*Inputs!$B$35)*$N$5)</f>
        <v>0</v>
      </c>
      <c r="Q246" s="3">
        <f ca="1">IF(ISERROR(Inputs!$B$32*OFFSET(P246,-Inputs!$B$32,0)),0,Inputs!$B$32*OFFSET(P246,-Inputs!$B$32,0))</f>
        <v>0</v>
      </c>
      <c r="R246" s="3">
        <f ca="1">IF(ISERROR((1-Inputs!$B$32)*OFFSET(P246,-Inputs!$B$33,0)),0,(1-Inputs!$B$32)*OFFSET(P246,-Inputs!$B$33,0))</f>
        <v>0</v>
      </c>
      <c r="S246" s="27">
        <f t="shared" si="61"/>
        <v>0</v>
      </c>
      <c r="T246" s="17" t="e">
        <f>S246/Inputs!$B$13</f>
        <v>#DIV/0!</v>
      </c>
      <c r="U246" s="17" t="e">
        <f t="shared" si="57"/>
        <v>#VALUE!</v>
      </c>
      <c r="V246" s="3">
        <f>IF(A246&lt;Inputs!$B$23-Inputs!$B$24,0,IF(A246&lt;Inputs!$B$22-Inputs!$B$24,S246*AB246/12,IF(ISERROR(-PMT(AB246/12,Inputs!$B$20+1-A246-Inputs!$B$24,S246)),0,-PMT(AB246/12,Inputs!$B$20+1-A246-Inputs!$B$24,S246)+IF(A246=Inputs!$B$21-Inputs!$B$24,AB246+PMT(AB246/12,Inputs!$B$20+1-A246-Inputs!$B$24,S246)+(S246*AB246/12),0))))</f>
        <v>0</v>
      </c>
      <c r="W246" s="3" t="e">
        <f t="shared" si="62"/>
        <v>#VALUE!</v>
      </c>
      <c r="X246" s="3" t="e">
        <f t="shared" si="63"/>
        <v>#VALUE!</v>
      </c>
      <c r="Y246" s="17">
        <f>VLOOKUP(A246,Curves!$B$20:'Curves'!$D$32,3)</f>
        <v>0.06</v>
      </c>
      <c r="Z246" s="27">
        <f t="shared" si="64"/>
        <v>0</v>
      </c>
      <c r="AA246" s="3">
        <f t="shared" si="65"/>
        <v>0</v>
      </c>
      <c r="AB246" s="3" t="str">
        <f t="shared" si="66"/>
        <v>Not Implemented Yet</v>
      </c>
      <c r="AC246" s="3" t="e">
        <f t="shared" si="67"/>
        <v>#VALUE!</v>
      </c>
      <c r="AD246" s="3" t="e">
        <f t="shared" ca="1" si="68"/>
        <v>#VALUE!</v>
      </c>
      <c r="AE246" s="17" t="e">
        <f ca="1">AD246/Inputs!$B$13</f>
        <v>#VALUE!</v>
      </c>
      <c r="AF246" s="27">
        <f t="shared" si="69"/>
        <v>0</v>
      </c>
      <c r="AH246" s="17">
        <f>AH245/(1+(Inputs!$B$19)*C245)</f>
        <v>1</v>
      </c>
      <c r="AI246" s="17" t="e">
        <f t="shared" ca="1" si="70"/>
        <v>#VALUE!</v>
      </c>
    </row>
    <row r="247" spans="1:35" ht="13">
      <c r="A247" s="3">
        <f t="shared" si="71"/>
        <v>243</v>
      </c>
      <c r="B247" s="28">
        <f t="shared" si="72"/>
        <v>7364</v>
      </c>
      <c r="C247" s="3">
        <f t="shared" si="73"/>
        <v>8.3333333333333329E-2</v>
      </c>
      <c r="F247" s="3" t="e">
        <f t="shared" si="58"/>
        <v>#VALUE!</v>
      </c>
      <c r="G247" s="3" t="str">
        <f>IF(Inputs!$B$15="Fixed",G246, "Not Implemented Yet")</f>
        <v>Not Implemented Yet</v>
      </c>
      <c r="H247" s="3" t="str">
        <f>IF(Inputs!$B$15="Fixed", IF(K246&gt;H246, -PMT(G247*C247, 360/Inputs!$D$6, Inputs!$B$13), 0), "NOT AVALABLE RN")</f>
        <v>NOT AVALABLE RN</v>
      </c>
      <c r="I247" s="3" t="e">
        <f t="shared" si="59"/>
        <v>#VALUE!</v>
      </c>
      <c r="J247" s="3" t="e">
        <f t="shared" si="60"/>
        <v>#VALUE!</v>
      </c>
      <c r="K247" s="3" t="e">
        <f t="shared" si="74"/>
        <v>#VALUE!</v>
      </c>
      <c r="N247" s="27">
        <f t="shared" si="75"/>
        <v>0</v>
      </c>
      <c r="O247" s="17">
        <f>VLOOKUP(A247,Curves!$B$3:'Curves'!$D$15,3)/(VLOOKUP(A247,Curves!$B$3:'Curves'!$D$15,2)-(VLOOKUP(A247,Curves!$B$3:'Curves'!$D$15,1)-1))</f>
        <v>0</v>
      </c>
      <c r="P247" s="27">
        <f>MIN(N247,(O247*Inputs!$B$35)*$N$5)</f>
        <v>0</v>
      </c>
      <c r="Q247" s="3">
        <f ca="1">IF(ISERROR(Inputs!$B$32*OFFSET(P247,-Inputs!$B$32,0)),0,Inputs!$B$32*OFFSET(P247,-Inputs!$B$32,0))</f>
        <v>0</v>
      </c>
      <c r="R247" s="3">
        <f ca="1">IF(ISERROR((1-Inputs!$B$32)*OFFSET(P247,-Inputs!$B$33,0)),0,(1-Inputs!$B$32)*OFFSET(P247,-Inputs!$B$33,0))</f>
        <v>0</v>
      </c>
      <c r="S247" s="27">
        <f t="shared" si="61"/>
        <v>0</v>
      </c>
      <c r="T247" s="17" t="e">
        <f>S247/Inputs!$B$13</f>
        <v>#DIV/0!</v>
      </c>
      <c r="U247" s="17" t="e">
        <f t="shared" si="57"/>
        <v>#VALUE!</v>
      </c>
      <c r="V247" s="3">
        <f>IF(A247&lt;Inputs!$B$23-Inputs!$B$24,0,IF(A247&lt;Inputs!$B$22-Inputs!$B$24,S247*AB247/12,IF(ISERROR(-PMT(AB247/12,Inputs!$B$20+1-A247-Inputs!$B$24,S247)),0,-PMT(AB247/12,Inputs!$B$20+1-A247-Inputs!$B$24,S247)+IF(A247=Inputs!$B$21-Inputs!$B$24,AB247+PMT(AB247/12,Inputs!$B$20+1-A247-Inputs!$B$24,S247)+(S247*AB247/12),0))))</f>
        <v>0</v>
      </c>
      <c r="W247" s="3" t="e">
        <f t="shared" si="62"/>
        <v>#VALUE!</v>
      </c>
      <c r="X247" s="3" t="e">
        <f t="shared" si="63"/>
        <v>#VALUE!</v>
      </c>
      <c r="Y247" s="17">
        <f>VLOOKUP(A247,Curves!$B$20:'Curves'!$D$32,3)</f>
        <v>0.06</v>
      </c>
      <c r="Z247" s="27">
        <f t="shared" si="64"/>
        <v>0</v>
      </c>
      <c r="AA247" s="3">
        <f t="shared" si="65"/>
        <v>0</v>
      </c>
      <c r="AB247" s="3" t="str">
        <f t="shared" si="66"/>
        <v>Not Implemented Yet</v>
      </c>
      <c r="AC247" s="3" t="e">
        <f t="shared" si="67"/>
        <v>#VALUE!</v>
      </c>
      <c r="AD247" s="3" t="e">
        <f t="shared" ca="1" si="68"/>
        <v>#VALUE!</v>
      </c>
      <c r="AE247" s="17" t="e">
        <f ca="1">AD247/Inputs!$B$13</f>
        <v>#VALUE!</v>
      </c>
      <c r="AF247" s="27">
        <f t="shared" si="69"/>
        <v>0</v>
      </c>
      <c r="AH247" s="17">
        <f>AH246/(1+(Inputs!$B$19)*C246)</f>
        <v>1</v>
      </c>
      <c r="AI247" s="17" t="e">
        <f t="shared" ca="1" si="70"/>
        <v>#VALUE!</v>
      </c>
    </row>
    <row r="248" spans="1:35" ht="13">
      <c r="A248" s="3">
        <f t="shared" si="71"/>
        <v>244</v>
      </c>
      <c r="B248" s="28">
        <f t="shared" si="72"/>
        <v>7393</v>
      </c>
      <c r="C248" s="3">
        <f t="shared" si="73"/>
        <v>8.3333333333333329E-2</v>
      </c>
      <c r="F248" s="3" t="e">
        <f t="shared" si="58"/>
        <v>#VALUE!</v>
      </c>
      <c r="G248" s="3" t="str">
        <f>IF(Inputs!$B$15="Fixed",G247, "Not Implemented Yet")</f>
        <v>Not Implemented Yet</v>
      </c>
      <c r="H248" s="3" t="str">
        <f>IF(Inputs!$B$15="Fixed", IF(K247&gt;H247, -PMT(G248*C248, 360/Inputs!$D$6, Inputs!$B$13), 0), "NOT AVALABLE RN")</f>
        <v>NOT AVALABLE RN</v>
      </c>
      <c r="I248" s="3" t="e">
        <f t="shared" si="59"/>
        <v>#VALUE!</v>
      </c>
      <c r="J248" s="3" t="e">
        <f t="shared" si="60"/>
        <v>#VALUE!</v>
      </c>
      <c r="K248" s="3" t="e">
        <f t="shared" si="74"/>
        <v>#VALUE!</v>
      </c>
      <c r="N248" s="27">
        <f t="shared" si="75"/>
        <v>0</v>
      </c>
      <c r="O248" s="17">
        <f>VLOOKUP(A248,Curves!$B$3:'Curves'!$D$15,3)/(VLOOKUP(A248,Curves!$B$3:'Curves'!$D$15,2)-(VLOOKUP(A248,Curves!$B$3:'Curves'!$D$15,1)-1))</f>
        <v>0</v>
      </c>
      <c r="P248" s="27">
        <f>MIN(N248,(O248*Inputs!$B$35)*$N$5)</f>
        <v>0</v>
      </c>
      <c r="Q248" s="3">
        <f ca="1">IF(ISERROR(Inputs!$B$32*OFFSET(P248,-Inputs!$B$32,0)),0,Inputs!$B$32*OFFSET(P248,-Inputs!$B$32,0))</f>
        <v>0</v>
      </c>
      <c r="R248" s="3">
        <f ca="1">IF(ISERROR((1-Inputs!$B$32)*OFFSET(P248,-Inputs!$B$33,0)),0,(1-Inputs!$B$32)*OFFSET(P248,-Inputs!$B$33,0))</f>
        <v>0</v>
      </c>
      <c r="S248" s="27">
        <f t="shared" si="61"/>
        <v>0</v>
      </c>
      <c r="T248" s="17" t="e">
        <f>S248/Inputs!$B$13</f>
        <v>#DIV/0!</v>
      </c>
      <c r="U248" s="17" t="e">
        <f t="shared" si="57"/>
        <v>#VALUE!</v>
      </c>
      <c r="V248" s="3">
        <f>IF(A248&lt;Inputs!$B$23-Inputs!$B$24,0,IF(A248&lt;Inputs!$B$22-Inputs!$B$24,S248*AB248/12,IF(ISERROR(-PMT(AB248/12,Inputs!$B$20+1-A248-Inputs!$B$24,S248)),0,-PMT(AB248/12,Inputs!$B$20+1-A248-Inputs!$B$24,S248)+IF(A248=Inputs!$B$21-Inputs!$B$24,AB248+PMT(AB248/12,Inputs!$B$20+1-A248-Inputs!$B$24,S248)+(S248*AB248/12),0))))</f>
        <v>0</v>
      </c>
      <c r="W248" s="3" t="e">
        <f t="shared" si="62"/>
        <v>#VALUE!</v>
      </c>
      <c r="X248" s="3" t="e">
        <f t="shared" si="63"/>
        <v>#VALUE!</v>
      </c>
      <c r="Y248" s="17">
        <f>VLOOKUP(A248,Curves!$B$20:'Curves'!$D$32,3)</f>
        <v>0.06</v>
      </c>
      <c r="Z248" s="27">
        <f t="shared" si="64"/>
        <v>0</v>
      </c>
      <c r="AA248" s="3">
        <f t="shared" si="65"/>
        <v>0</v>
      </c>
      <c r="AB248" s="3" t="str">
        <f t="shared" si="66"/>
        <v>Not Implemented Yet</v>
      </c>
      <c r="AC248" s="3" t="e">
        <f t="shared" si="67"/>
        <v>#VALUE!</v>
      </c>
      <c r="AD248" s="3" t="e">
        <f t="shared" ca="1" si="68"/>
        <v>#VALUE!</v>
      </c>
      <c r="AE248" s="17" t="e">
        <f ca="1">AD248/Inputs!$B$13</f>
        <v>#VALUE!</v>
      </c>
      <c r="AF248" s="27">
        <f t="shared" si="69"/>
        <v>0</v>
      </c>
      <c r="AH248" s="17">
        <f>AH247/(1+(Inputs!$B$19)*C247)</f>
        <v>1</v>
      </c>
      <c r="AI248" s="17" t="e">
        <f t="shared" ca="1" si="70"/>
        <v>#VALUE!</v>
      </c>
    </row>
    <row r="249" spans="1:35" ht="13">
      <c r="A249" s="3">
        <f t="shared" si="71"/>
        <v>245</v>
      </c>
      <c r="B249" s="28">
        <f t="shared" si="72"/>
        <v>7424</v>
      </c>
      <c r="C249" s="3">
        <f t="shared" si="73"/>
        <v>8.3333333333333329E-2</v>
      </c>
      <c r="F249" s="3" t="e">
        <f t="shared" si="58"/>
        <v>#VALUE!</v>
      </c>
      <c r="G249" s="3" t="str">
        <f>IF(Inputs!$B$15="Fixed",G248, "Not Implemented Yet")</f>
        <v>Not Implemented Yet</v>
      </c>
      <c r="H249" s="3" t="str">
        <f>IF(Inputs!$B$15="Fixed", IF(K248&gt;H248, -PMT(G249*C249, 360/Inputs!$D$6, Inputs!$B$13), 0), "NOT AVALABLE RN")</f>
        <v>NOT AVALABLE RN</v>
      </c>
      <c r="I249" s="3" t="e">
        <f t="shared" si="59"/>
        <v>#VALUE!</v>
      </c>
      <c r="J249" s="3" t="e">
        <f t="shared" si="60"/>
        <v>#VALUE!</v>
      </c>
      <c r="K249" s="3" t="e">
        <f t="shared" si="74"/>
        <v>#VALUE!</v>
      </c>
      <c r="N249" s="27">
        <f t="shared" si="75"/>
        <v>0</v>
      </c>
      <c r="O249" s="17">
        <f>VLOOKUP(A249,Curves!$B$3:'Curves'!$D$15,3)/(VLOOKUP(A249,Curves!$B$3:'Curves'!$D$15,2)-(VLOOKUP(A249,Curves!$B$3:'Curves'!$D$15,1)-1))</f>
        <v>0</v>
      </c>
      <c r="P249" s="27">
        <f>MIN(N249,(O249*Inputs!$B$35)*$N$5)</f>
        <v>0</v>
      </c>
      <c r="Q249" s="3">
        <f ca="1">IF(ISERROR(Inputs!$B$32*OFFSET(P249,-Inputs!$B$32,0)),0,Inputs!$B$32*OFFSET(P249,-Inputs!$B$32,0))</f>
        <v>0</v>
      </c>
      <c r="R249" s="3">
        <f ca="1">IF(ISERROR((1-Inputs!$B$32)*OFFSET(P249,-Inputs!$B$33,0)),0,(1-Inputs!$B$32)*OFFSET(P249,-Inputs!$B$33,0))</f>
        <v>0</v>
      </c>
      <c r="S249" s="27">
        <f t="shared" si="61"/>
        <v>0</v>
      </c>
      <c r="T249" s="17" t="e">
        <f>S249/Inputs!$B$13</f>
        <v>#DIV/0!</v>
      </c>
      <c r="U249" s="17" t="e">
        <f t="shared" si="57"/>
        <v>#VALUE!</v>
      </c>
      <c r="V249" s="3">
        <f>IF(A249&lt;Inputs!$B$23-Inputs!$B$24,0,IF(A249&lt;Inputs!$B$22-Inputs!$B$24,S249*AB249/12,IF(ISERROR(-PMT(AB249/12,Inputs!$B$20+1-A249-Inputs!$B$24,S249)),0,-PMT(AB249/12,Inputs!$B$20+1-A249-Inputs!$B$24,S249)+IF(A249=Inputs!$B$21-Inputs!$B$24,AB249+PMT(AB249/12,Inputs!$B$20+1-A249-Inputs!$B$24,S249)+(S249*AB249/12),0))))</f>
        <v>0</v>
      </c>
      <c r="W249" s="3" t="e">
        <f t="shared" si="62"/>
        <v>#VALUE!</v>
      </c>
      <c r="X249" s="3" t="e">
        <f t="shared" si="63"/>
        <v>#VALUE!</v>
      </c>
      <c r="Y249" s="17">
        <f>VLOOKUP(A249,Curves!$B$20:'Curves'!$D$32,3)</f>
        <v>0.06</v>
      </c>
      <c r="Z249" s="27">
        <f t="shared" si="64"/>
        <v>0</v>
      </c>
      <c r="AA249" s="3">
        <f t="shared" si="65"/>
        <v>0</v>
      </c>
      <c r="AB249" s="3" t="str">
        <f t="shared" si="66"/>
        <v>Not Implemented Yet</v>
      </c>
      <c r="AC249" s="3" t="e">
        <f t="shared" si="67"/>
        <v>#VALUE!</v>
      </c>
      <c r="AD249" s="3" t="e">
        <f t="shared" ca="1" si="68"/>
        <v>#VALUE!</v>
      </c>
      <c r="AE249" s="17" t="e">
        <f ca="1">AD249/Inputs!$B$13</f>
        <v>#VALUE!</v>
      </c>
      <c r="AF249" s="27">
        <f t="shared" si="69"/>
        <v>0</v>
      </c>
      <c r="AH249" s="17">
        <f>AH248/(1+(Inputs!$B$19)*C248)</f>
        <v>1</v>
      </c>
      <c r="AI249" s="17" t="e">
        <f t="shared" ca="1" si="70"/>
        <v>#VALUE!</v>
      </c>
    </row>
    <row r="250" spans="1:35" ht="13">
      <c r="A250" s="3">
        <f t="shared" si="71"/>
        <v>246</v>
      </c>
      <c r="B250" s="28">
        <f t="shared" si="72"/>
        <v>7454</v>
      </c>
      <c r="C250" s="3">
        <f t="shared" si="73"/>
        <v>8.3333333333333329E-2</v>
      </c>
      <c r="F250" s="3" t="e">
        <f t="shared" si="58"/>
        <v>#VALUE!</v>
      </c>
      <c r="G250" s="3" t="str">
        <f>IF(Inputs!$B$15="Fixed",G249, "Not Implemented Yet")</f>
        <v>Not Implemented Yet</v>
      </c>
      <c r="H250" s="3" t="str">
        <f>IF(Inputs!$B$15="Fixed", IF(K249&gt;H249, -PMT(G250*C250, 360/Inputs!$D$6, Inputs!$B$13), 0), "NOT AVALABLE RN")</f>
        <v>NOT AVALABLE RN</v>
      </c>
      <c r="I250" s="3" t="e">
        <f t="shared" si="59"/>
        <v>#VALUE!</v>
      </c>
      <c r="J250" s="3" t="e">
        <f t="shared" si="60"/>
        <v>#VALUE!</v>
      </c>
      <c r="K250" s="3" t="e">
        <f t="shared" si="74"/>
        <v>#VALUE!</v>
      </c>
      <c r="N250" s="27">
        <f t="shared" si="75"/>
        <v>0</v>
      </c>
      <c r="O250" s="17">
        <f>VLOOKUP(A250,Curves!$B$3:'Curves'!$D$15,3)/(VLOOKUP(A250,Curves!$B$3:'Curves'!$D$15,2)-(VLOOKUP(A250,Curves!$B$3:'Curves'!$D$15,1)-1))</f>
        <v>0</v>
      </c>
      <c r="P250" s="27">
        <f>MIN(N250,(O250*Inputs!$B$35)*$N$5)</f>
        <v>0</v>
      </c>
      <c r="Q250" s="3">
        <f ca="1">IF(ISERROR(Inputs!$B$32*OFFSET(P250,-Inputs!$B$32,0)),0,Inputs!$B$32*OFFSET(P250,-Inputs!$B$32,0))</f>
        <v>0</v>
      </c>
      <c r="R250" s="3">
        <f ca="1">IF(ISERROR((1-Inputs!$B$32)*OFFSET(P250,-Inputs!$B$33,0)),0,(1-Inputs!$B$32)*OFFSET(P250,-Inputs!$B$33,0))</f>
        <v>0</v>
      </c>
      <c r="S250" s="27">
        <f t="shared" si="61"/>
        <v>0</v>
      </c>
      <c r="T250" s="17" t="e">
        <f>S250/Inputs!$B$13</f>
        <v>#DIV/0!</v>
      </c>
      <c r="U250" s="17" t="e">
        <f t="shared" si="57"/>
        <v>#VALUE!</v>
      </c>
      <c r="V250" s="3">
        <f>IF(A250&lt;Inputs!$B$23-Inputs!$B$24,0,IF(A250&lt;Inputs!$B$22-Inputs!$B$24,S250*AB250/12,IF(ISERROR(-PMT(AB250/12,Inputs!$B$20+1-A250-Inputs!$B$24,S250)),0,-PMT(AB250/12,Inputs!$B$20+1-A250-Inputs!$B$24,S250)+IF(A250=Inputs!$B$21-Inputs!$B$24,AB250+PMT(AB250/12,Inputs!$B$20+1-A250-Inputs!$B$24,S250)+(S250*AB250/12),0))))</f>
        <v>0</v>
      </c>
      <c r="W250" s="3" t="e">
        <f t="shared" si="62"/>
        <v>#VALUE!</v>
      </c>
      <c r="X250" s="3" t="e">
        <f t="shared" si="63"/>
        <v>#VALUE!</v>
      </c>
      <c r="Y250" s="17">
        <f>VLOOKUP(A250,Curves!$B$20:'Curves'!$D$32,3)</f>
        <v>0.06</v>
      </c>
      <c r="Z250" s="27">
        <f t="shared" si="64"/>
        <v>0</v>
      </c>
      <c r="AA250" s="3">
        <f t="shared" si="65"/>
        <v>0</v>
      </c>
      <c r="AB250" s="3" t="str">
        <f t="shared" si="66"/>
        <v>Not Implemented Yet</v>
      </c>
      <c r="AC250" s="3" t="e">
        <f t="shared" si="67"/>
        <v>#VALUE!</v>
      </c>
      <c r="AD250" s="3" t="e">
        <f t="shared" ca="1" si="68"/>
        <v>#VALUE!</v>
      </c>
      <c r="AE250" s="17" t="e">
        <f ca="1">AD250/Inputs!$B$13</f>
        <v>#VALUE!</v>
      </c>
      <c r="AF250" s="27">
        <f t="shared" si="69"/>
        <v>0</v>
      </c>
      <c r="AH250" s="17">
        <f>AH249/(1+(Inputs!$B$19)*C249)</f>
        <v>1</v>
      </c>
      <c r="AI250" s="17" t="e">
        <f t="shared" ca="1" si="70"/>
        <v>#VALUE!</v>
      </c>
    </row>
    <row r="251" spans="1:35" ht="13">
      <c r="A251" s="3">
        <f t="shared" si="71"/>
        <v>247</v>
      </c>
      <c r="B251" s="28">
        <f t="shared" si="72"/>
        <v>7485</v>
      </c>
      <c r="C251" s="3">
        <f t="shared" si="73"/>
        <v>8.3333333333333329E-2</v>
      </c>
      <c r="F251" s="3" t="e">
        <f t="shared" si="58"/>
        <v>#VALUE!</v>
      </c>
      <c r="G251" s="3" t="str">
        <f>IF(Inputs!$B$15="Fixed",G250, "Not Implemented Yet")</f>
        <v>Not Implemented Yet</v>
      </c>
      <c r="H251" s="3" t="str">
        <f>IF(Inputs!$B$15="Fixed", IF(K250&gt;H250, -PMT(G251*C251, 360/Inputs!$D$6, Inputs!$B$13), 0), "NOT AVALABLE RN")</f>
        <v>NOT AVALABLE RN</v>
      </c>
      <c r="I251" s="3" t="e">
        <f t="shared" si="59"/>
        <v>#VALUE!</v>
      </c>
      <c r="J251" s="3" t="e">
        <f t="shared" si="60"/>
        <v>#VALUE!</v>
      </c>
      <c r="K251" s="3" t="e">
        <f t="shared" si="74"/>
        <v>#VALUE!</v>
      </c>
      <c r="N251" s="27">
        <f t="shared" si="75"/>
        <v>0</v>
      </c>
      <c r="O251" s="17">
        <f>VLOOKUP(A251,Curves!$B$3:'Curves'!$D$15,3)/(VLOOKUP(A251,Curves!$B$3:'Curves'!$D$15,2)-(VLOOKUP(A251,Curves!$B$3:'Curves'!$D$15,1)-1))</f>
        <v>0</v>
      </c>
      <c r="P251" s="27">
        <f>MIN(N251,(O251*Inputs!$B$35)*$N$5)</f>
        <v>0</v>
      </c>
      <c r="Q251" s="3">
        <f ca="1">IF(ISERROR(Inputs!$B$32*OFFSET(P251,-Inputs!$B$32,0)),0,Inputs!$B$32*OFFSET(P251,-Inputs!$B$32,0))</f>
        <v>0</v>
      </c>
      <c r="R251" s="3">
        <f ca="1">IF(ISERROR((1-Inputs!$B$32)*OFFSET(P251,-Inputs!$B$33,0)),0,(1-Inputs!$B$32)*OFFSET(P251,-Inputs!$B$33,0))</f>
        <v>0</v>
      </c>
      <c r="S251" s="27">
        <f t="shared" si="61"/>
        <v>0</v>
      </c>
      <c r="T251" s="17" t="e">
        <f>S251/Inputs!$B$13</f>
        <v>#DIV/0!</v>
      </c>
      <c r="U251" s="17" t="e">
        <f t="shared" si="57"/>
        <v>#VALUE!</v>
      </c>
      <c r="V251" s="3">
        <f>IF(A251&lt;Inputs!$B$23-Inputs!$B$24,0,IF(A251&lt;Inputs!$B$22-Inputs!$B$24,S251*AB251/12,IF(ISERROR(-PMT(AB251/12,Inputs!$B$20+1-A251-Inputs!$B$24,S251)),0,-PMT(AB251/12,Inputs!$B$20+1-A251-Inputs!$B$24,S251)+IF(A251=Inputs!$B$21-Inputs!$B$24,AB251+PMT(AB251/12,Inputs!$B$20+1-A251-Inputs!$B$24,S251)+(S251*AB251/12),0))))</f>
        <v>0</v>
      </c>
      <c r="W251" s="3" t="e">
        <f t="shared" si="62"/>
        <v>#VALUE!</v>
      </c>
      <c r="X251" s="3" t="e">
        <f t="shared" si="63"/>
        <v>#VALUE!</v>
      </c>
      <c r="Y251" s="17">
        <f>VLOOKUP(A251,Curves!$B$20:'Curves'!$D$32,3)</f>
        <v>0.06</v>
      </c>
      <c r="Z251" s="27">
        <f t="shared" si="64"/>
        <v>0</v>
      </c>
      <c r="AA251" s="3">
        <f t="shared" si="65"/>
        <v>0</v>
      </c>
      <c r="AB251" s="3" t="str">
        <f t="shared" si="66"/>
        <v>Not Implemented Yet</v>
      </c>
      <c r="AC251" s="3" t="e">
        <f t="shared" si="67"/>
        <v>#VALUE!</v>
      </c>
      <c r="AD251" s="3" t="e">
        <f t="shared" ca="1" si="68"/>
        <v>#VALUE!</v>
      </c>
      <c r="AE251" s="17" t="e">
        <f ca="1">AD251/Inputs!$B$13</f>
        <v>#VALUE!</v>
      </c>
      <c r="AF251" s="27">
        <f t="shared" si="69"/>
        <v>0</v>
      </c>
      <c r="AH251" s="17">
        <f>AH250/(1+(Inputs!$B$19)*C250)</f>
        <v>1</v>
      </c>
      <c r="AI251" s="17" t="e">
        <f t="shared" ca="1" si="70"/>
        <v>#VALUE!</v>
      </c>
    </row>
    <row r="252" spans="1:35" ht="13">
      <c r="A252" s="3">
        <f t="shared" si="71"/>
        <v>248</v>
      </c>
      <c r="B252" s="28">
        <f t="shared" si="72"/>
        <v>7515</v>
      </c>
      <c r="C252" s="3">
        <f t="shared" si="73"/>
        <v>8.3333333333333329E-2</v>
      </c>
      <c r="F252" s="3" t="e">
        <f t="shared" si="58"/>
        <v>#VALUE!</v>
      </c>
      <c r="G252" s="3" t="str">
        <f>IF(Inputs!$B$15="Fixed",G251, "Not Implemented Yet")</f>
        <v>Not Implemented Yet</v>
      </c>
      <c r="H252" s="3" t="str">
        <f>IF(Inputs!$B$15="Fixed", IF(K251&gt;H251, -PMT(G252*C252, 360/Inputs!$D$6, Inputs!$B$13), 0), "NOT AVALABLE RN")</f>
        <v>NOT AVALABLE RN</v>
      </c>
      <c r="I252" s="3" t="e">
        <f t="shared" si="59"/>
        <v>#VALUE!</v>
      </c>
      <c r="J252" s="3" t="e">
        <f t="shared" si="60"/>
        <v>#VALUE!</v>
      </c>
      <c r="K252" s="3" t="e">
        <f t="shared" si="74"/>
        <v>#VALUE!</v>
      </c>
      <c r="N252" s="27">
        <f t="shared" si="75"/>
        <v>0</v>
      </c>
      <c r="O252" s="17">
        <f>VLOOKUP(A252,Curves!$B$3:'Curves'!$D$15,3)/(VLOOKUP(A252,Curves!$B$3:'Curves'!$D$15,2)-(VLOOKUP(A252,Curves!$B$3:'Curves'!$D$15,1)-1))</f>
        <v>0</v>
      </c>
      <c r="P252" s="27">
        <f>MIN(N252,(O252*Inputs!$B$35)*$N$5)</f>
        <v>0</v>
      </c>
      <c r="Q252" s="3">
        <f ca="1">IF(ISERROR(Inputs!$B$32*OFFSET(P252,-Inputs!$B$32,0)),0,Inputs!$B$32*OFFSET(P252,-Inputs!$B$32,0))</f>
        <v>0</v>
      </c>
      <c r="R252" s="3">
        <f ca="1">IF(ISERROR((1-Inputs!$B$32)*OFFSET(P252,-Inputs!$B$33,0)),0,(1-Inputs!$B$32)*OFFSET(P252,-Inputs!$B$33,0))</f>
        <v>0</v>
      </c>
      <c r="S252" s="27">
        <f t="shared" si="61"/>
        <v>0</v>
      </c>
      <c r="T252" s="17" t="e">
        <f>S252/Inputs!$B$13</f>
        <v>#DIV/0!</v>
      </c>
      <c r="U252" s="17" t="e">
        <f t="shared" si="57"/>
        <v>#VALUE!</v>
      </c>
      <c r="V252" s="3">
        <f>IF(A252&lt;Inputs!$B$23-Inputs!$B$24,0,IF(A252&lt;Inputs!$B$22-Inputs!$B$24,S252*AB252/12,IF(ISERROR(-PMT(AB252/12,Inputs!$B$20+1-A252-Inputs!$B$24,S252)),0,-PMT(AB252/12,Inputs!$B$20+1-A252-Inputs!$B$24,S252)+IF(A252=Inputs!$B$21-Inputs!$B$24,AB252+PMT(AB252/12,Inputs!$B$20+1-A252-Inputs!$B$24,S252)+(S252*AB252/12),0))))</f>
        <v>0</v>
      </c>
      <c r="W252" s="3" t="e">
        <f t="shared" si="62"/>
        <v>#VALUE!</v>
      </c>
      <c r="X252" s="3" t="e">
        <f t="shared" si="63"/>
        <v>#VALUE!</v>
      </c>
      <c r="Y252" s="17">
        <f>VLOOKUP(A252,Curves!$B$20:'Curves'!$D$32,3)</f>
        <v>0.06</v>
      </c>
      <c r="Z252" s="27">
        <f t="shared" si="64"/>
        <v>0</v>
      </c>
      <c r="AA252" s="3">
        <f t="shared" si="65"/>
        <v>0</v>
      </c>
      <c r="AB252" s="3" t="str">
        <f t="shared" si="66"/>
        <v>Not Implemented Yet</v>
      </c>
      <c r="AC252" s="3" t="e">
        <f t="shared" si="67"/>
        <v>#VALUE!</v>
      </c>
      <c r="AD252" s="3" t="e">
        <f t="shared" ca="1" si="68"/>
        <v>#VALUE!</v>
      </c>
      <c r="AE252" s="17" t="e">
        <f ca="1">AD252/Inputs!$B$13</f>
        <v>#VALUE!</v>
      </c>
      <c r="AF252" s="27">
        <f t="shared" si="69"/>
        <v>0</v>
      </c>
      <c r="AH252" s="17">
        <f>AH251/(1+(Inputs!$B$19)*C251)</f>
        <v>1</v>
      </c>
      <c r="AI252" s="17" t="e">
        <f t="shared" ca="1" si="70"/>
        <v>#VALUE!</v>
      </c>
    </row>
    <row r="253" spans="1:35" ht="13">
      <c r="A253" s="3">
        <f t="shared" si="71"/>
        <v>249</v>
      </c>
      <c r="B253" s="28">
        <f t="shared" si="72"/>
        <v>7546</v>
      </c>
      <c r="C253" s="3">
        <f t="shared" si="73"/>
        <v>8.3333333333333329E-2</v>
      </c>
      <c r="F253" s="3" t="e">
        <f t="shared" si="58"/>
        <v>#VALUE!</v>
      </c>
      <c r="G253" s="3" t="str">
        <f>IF(Inputs!$B$15="Fixed",G252, "Not Implemented Yet")</f>
        <v>Not Implemented Yet</v>
      </c>
      <c r="H253" s="3" t="str">
        <f>IF(Inputs!$B$15="Fixed", IF(K252&gt;H252, -PMT(G253*C253, 360/Inputs!$D$6, Inputs!$B$13), 0), "NOT AVALABLE RN")</f>
        <v>NOT AVALABLE RN</v>
      </c>
      <c r="I253" s="3" t="e">
        <f t="shared" si="59"/>
        <v>#VALUE!</v>
      </c>
      <c r="J253" s="3" t="e">
        <f t="shared" si="60"/>
        <v>#VALUE!</v>
      </c>
      <c r="K253" s="3" t="e">
        <f t="shared" si="74"/>
        <v>#VALUE!</v>
      </c>
      <c r="N253" s="27">
        <f t="shared" si="75"/>
        <v>0</v>
      </c>
      <c r="O253" s="17">
        <f>VLOOKUP(A253,Curves!$B$3:'Curves'!$D$15,3)/(VLOOKUP(A253,Curves!$B$3:'Curves'!$D$15,2)-(VLOOKUP(A253,Curves!$B$3:'Curves'!$D$15,1)-1))</f>
        <v>0</v>
      </c>
      <c r="P253" s="27">
        <f>MIN(N253,(O253*Inputs!$B$35)*$N$5)</f>
        <v>0</v>
      </c>
      <c r="Q253" s="3">
        <f ca="1">IF(ISERROR(Inputs!$B$32*OFFSET(P253,-Inputs!$B$32,0)),0,Inputs!$B$32*OFFSET(P253,-Inputs!$B$32,0))</f>
        <v>0</v>
      </c>
      <c r="R253" s="3">
        <f ca="1">IF(ISERROR((1-Inputs!$B$32)*OFFSET(P253,-Inputs!$B$33,0)),0,(1-Inputs!$B$32)*OFFSET(P253,-Inputs!$B$33,0))</f>
        <v>0</v>
      </c>
      <c r="S253" s="27">
        <f t="shared" si="61"/>
        <v>0</v>
      </c>
      <c r="T253" s="17" t="e">
        <f>S253/Inputs!$B$13</f>
        <v>#DIV/0!</v>
      </c>
      <c r="U253" s="17" t="e">
        <f t="shared" si="57"/>
        <v>#VALUE!</v>
      </c>
      <c r="V253" s="3">
        <f>IF(A253&lt;Inputs!$B$23-Inputs!$B$24,0,IF(A253&lt;Inputs!$B$22-Inputs!$B$24,S253*AB253/12,IF(ISERROR(-PMT(AB253/12,Inputs!$B$20+1-A253-Inputs!$B$24,S253)),0,-PMT(AB253/12,Inputs!$B$20+1-A253-Inputs!$B$24,S253)+IF(A253=Inputs!$B$21-Inputs!$B$24,AB253+PMT(AB253/12,Inputs!$B$20+1-A253-Inputs!$B$24,S253)+(S253*AB253/12),0))))</f>
        <v>0</v>
      </c>
      <c r="W253" s="3" t="e">
        <f t="shared" si="62"/>
        <v>#VALUE!</v>
      </c>
      <c r="X253" s="3" t="e">
        <f t="shared" si="63"/>
        <v>#VALUE!</v>
      </c>
      <c r="Y253" s="17">
        <f>VLOOKUP(A253,Curves!$B$20:'Curves'!$D$32,3)</f>
        <v>0.06</v>
      </c>
      <c r="Z253" s="27">
        <f t="shared" si="64"/>
        <v>0</v>
      </c>
      <c r="AA253" s="3">
        <f t="shared" si="65"/>
        <v>0</v>
      </c>
      <c r="AB253" s="3" t="str">
        <f t="shared" si="66"/>
        <v>Not Implemented Yet</v>
      </c>
      <c r="AC253" s="3" t="e">
        <f t="shared" si="67"/>
        <v>#VALUE!</v>
      </c>
      <c r="AD253" s="3" t="e">
        <f t="shared" ca="1" si="68"/>
        <v>#VALUE!</v>
      </c>
      <c r="AE253" s="17" t="e">
        <f ca="1">AD253/Inputs!$B$13</f>
        <v>#VALUE!</v>
      </c>
      <c r="AF253" s="27">
        <f t="shared" si="69"/>
        <v>0</v>
      </c>
      <c r="AH253" s="17">
        <f>AH252/(1+(Inputs!$B$19)*C252)</f>
        <v>1</v>
      </c>
      <c r="AI253" s="17" t="e">
        <f t="shared" ca="1" si="70"/>
        <v>#VALUE!</v>
      </c>
    </row>
    <row r="254" spans="1:35" ht="13">
      <c r="A254" s="3">
        <f t="shared" si="71"/>
        <v>250</v>
      </c>
      <c r="B254" s="28">
        <f t="shared" si="72"/>
        <v>7577</v>
      </c>
      <c r="C254" s="3">
        <f t="shared" si="73"/>
        <v>8.3333333333333329E-2</v>
      </c>
      <c r="F254" s="3" t="e">
        <f t="shared" si="58"/>
        <v>#VALUE!</v>
      </c>
      <c r="G254" s="3" t="str">
        <f>IF(Inputs!$B$15="Fixed",G253, "Not Implemented Yet")</f>
        <v>Not Implemented Yet</v>
      </c>
      <c r="H254" s="3" t="str">
        <f>IF(Inputs!$B$15="Fixed", IF(K253&gt;H253, -PMT(G254*C254, 360/Inputs!$D$6, Inputs!$B$13), 0), "NOT AVALABLE RN")</f>
        <v>NOT AVALABLE RN</v>
      </c>
      <c r="I254" s="3" t="e">
        <f t="shared" si="59"/>
        <v>#VALUE!</v>
      </c>
      <c r="J254" s="3" t="e">
        <f t="shared" si="60"/>
        <v>#VALUE!</v>
      </c>
      <c r="K254" s="3" t="e">
        <f t="shared" si="74"/>
        <v>#VALUE!</v>
      </c>
      <c r="N254" s="27">
        <f t="shared" si="75"/>
        <v>0</v>
      </c>
      <c r="O254" s="17">
        <f>VLOOKUP(A254,Curves!$B$3:'Curves'!$D$15,3)/(VLOOKUP(A254,Curves!$B$3:'Curves'!$D$15,2)-(VLOOKUP(A254,Curves!$B$3:'Curves'!$D$15,1)-1))</f>
        <v>0</v>
      </c>
      <c r="P254" s="27">
        <f>MIN(N254,(O254*Inputs!$B$35)*$N$5)</f>
        <v>0</v>
      </c>
      <c r="Q254" s="3">
        <f ca="1">IF(ISERROR(Inputs!$B$32*OFFSET(P254,-Inputs!$B$32,0)),0,Inputs!$B$32*OFFSET(P254,-Inputs!$B$32,0))</f>
        <v>0</v>
      </c>
      <c r="R254" s="3">
        <f ca="1">IF(ISERROR((1-Inputs!$B$32)*OFFSET(P254,-Inputs!$B$33,0)),0,(1-Inputs!$B$32)*OFFSET(P254,-Inputs!$B$33,0))</f>
        <v>0</v>
      </c>
      <c r="S254" s="27">
        <f t="shared" si="61"/>
        <v>0</v>
      </c>
      <c r="T254" s="17" t="e">
        <f>S254/Inputs!$B$13</f>
        <v>#DIV/0!</v>
      </c>
      <c r="U254" s="17" t="e">
        <f t="shared" si="57"/>
        <v>#VALUE!</v>
      </c>
      <c r="V254" s="3">
        <f>IF(A254&lt;Inputs!$B$23-Inputs!$B$24,0,IF(A254&lt;Inputs!$B$22-Inputs!$B$24,S254*AB254/12,IF(ISERROR(-PMT(AB254/12,Inputs!$B$20+1-A254-Inputs!$B$24,S254)),0,-PMT(AB254/12,Inputs!$B$20+1-A254-Inputs!$B$24,S254)+IF(A254=Inputs!$B$21-Inputs!$B$24,AB254+PMT(AB254/12,Inputs!$B$20+1-A254-Inputs!$B$24,S254)+(S254*AB254/12),0))))</f>
        <v>0</v>
      </c>
      <c r="W254" s="3" t="e">
        <f t="shared" si="62"/>
        <v>#VALUE!</v>
      </c>
      <c r="X254" s="3" t="e">
        <f t="shared" si="63"/>
        <v>#VALUE!</v>
      </c>
      <c r="Y254" s="17">
        <f>VLOOKUP(A254,Curves!$B$20:'Curves'!$D$32,3)</f>
        <v>0.06</v>
      </c>
      <c r="Z254" s="27">
        <f t="shared" si="64"/>
        <v>0</v>
      </c>
      <c r="AA254" s="3">
        <f t="shared" si="65"/>
        <v>0</v>
      </c>
      <c r="AB254" s="3" t="str">
        <f t="shared" si="66"/>
        <v>Not Implemented Yet</v>
      </c>
      <c r="AC254" s="3" t="e">
        <f t="shared" si="67"/>
        <v>#VALUE!</v>
      </c>
      <c r="AD254" s="3" t="e">
        <f t="shared" ca="1" si="68"/>
        <v>#VALUE!</v>
      </c>
      <c r="AE254" s="17" t="e">
        <f ca="1">AD254/Inputs!$B$13</f>
        <v>#VALUE!</v>
      </c>
      <c r="AF254" s="27">
        <f t="shared" si="69"/>
        <v>0</v>
      </c>
      <c r="AH254" s="17">
        <f>AH253/(1+(Inputs!$B$19)*C253)</f>
        <v>1</v>
      </c>
      <c r="AI254" s="17" t="e">
        <f t="shared" ca="1" si="70"/>
        <v>#VALUE!</v>
      </c>
    </row>
    <row r="255" spans="1:35" ht="13">
      <c r="A255" s="3">
        <f t="shared" si="71"/>
        <v>251</v>
      </c>
      <c r="B255" s="28">
        <f t="shared" si="72"/>
        <v>7607</v>
      </c>
      <c r="C255" s="3">
        <f t="shared" si="73"/>
        <v>8.3333333333333329E-2</v>
      </c>
      <c r="F255" s="3" t="e">
        <f t="shared" si="58"/>
        <v>#VALUE!</v>
      </c>
      <c r="G255" s="3" t="str">
        <f>IF(Inputs!$B$15="Fixed",G254, "Not Implemented Yet")</f>
        <v>Not Implemented Yet</v>
      </c>
      <c r="H255" s="3" t="str">
        <f>IF(Inputs!$B$15="Fixed", IF(K254&gt;H254, -PMT(G255*C255, 360/Inputs!$D$6, Inputs!$B$13), 0), "NOT AVALABLE RN")</f>
        <v>NOT AVALABLE RN</v>
      </c>
      <c r="I255" s="3" t="e">
        <f t="shared" si="59"/>
        <v>#VALUE!</v>
      </c>
      <c r="J255" s="3" t="e">
        <f t="shared" si="60"/>
        <v>#VALUE!</v>
      </c>
      <c r="K255" s="3" t="e">
        <f t="shared" si="74"/>
        <v>#VALUE!</v>
      </c>
      <c r="N255" s="27">
        <f t="shared" si="75"/>
        <v>0</v>
      </c>
      <c r="O255" s="17">
        <f>VLOOKUP(A255,Curves!$B$3:'Curves'!$D$15,3)/(VLOOKUP(A255,Curves!$B$3:'Curves'!$D$15,2)-(VLOOKUP(A255,Curves!$B$3:'Curves'!$D$15,1)-1))</f>
        <v>0</v>
      </c>
      <c r="P255" s="27">
        <f>MIN(N255,(O255*Inputs!$B$35)*$N$5)</f>
        <v>0</v>
      </c>
      <c r="Q255" s="3">
        <f ca="1">IF(ISERROR(Inputs!$B$32*OFFSET(P255,-Inputs!$B$32,0)),0,Inputs!$B$32*OFFSET(P255,-Inputs!$B$32,0))</f>
        <v>0</v>
      </c>
      <c r="R255" s="3">
        <f ca="1">IF(ISERROR((1-Inputs!$B$32)*OFFSET(P255,-Inputs!$B$33,0)),0,(1-Inputs!$B$32)*OFFSET(P255,-Inputs!$B$33,0))</f>
        <v>0</v>
      </c>
      <c r="S255" s="27">
        <f t="shared" si="61"/>
        <v>0</v>
      </c>
      <c r="T255" s="17" t="e">
        <f>S255/Inputs!$B$13</f>
        <v>#DIV/0!</v>
      </c>
      <c r="U255" s="17" t="e">
        <f t="shared" si="57"/>
        <v>#VALUE!</v>
      </c>
      <c r="V255" s="3">
        <f>IF(A255&lt;Inputs!$B$23-Inputs!$B$24,0,IF(A255&lt;Inputs!$B$22-Inputs!$B$24,S255*AB255/12,IF(ISERROR(-PMT(AB255/12,Inputs!$B$20+1-A255-Inputs!$B$24,S255)),0,-PMT(AB255/12,Inputs!$B$20+1-A255-Inputs!$B$24,S255)+IF(A255=Inputs!$B$21-Inputs!$B$24,AB255+PMT(AB255/12,Inputs!$B$20+1-A255-Inputs!$B$24,S255)+(S255*AB255/12),0))))</f>
        <v>0</v>
      </c>
      <c r="W255" s="3" t="e">
        <f t="shared" si="62"/>
        <v>#VALUE!</v>
      </c>
      <c r="X255" s="3" t="e">
        <f t="shared" si="63"/>
        <v>#VALUE!</v>
      </c>
      <c r="Y255" s="17">
        <f>VLOOKUP(A255,Curves!$B$20:'Curves'!$D$32,3)</f>
        <v>0.06</v>
      </c>
      <c r="Z255" s="27">
        <f t="shared" si="64"/>
        <v>0</v>
      </c>
      <c r="AA255" s="3">
        <f t="shared" si="65"/>
        <v>0</v>
      </c>
      <c r="AB255" s="3" t="str">
        <f t="shared" si="66"/>
        <v>Not Implemented Yet</v>
      </c>
      <c r="AC255" s="3" t="e">
        <f t="shared" si="67"/>
        <v>#VALUE!</v>
      </c>
      <c r="AD255" s="3" t="e">
        <f t="shared" ca="1" si="68"/>
        <v>#VALUE!</v>
      </c>
      <c r="AE255" s="17" t="e">
        <f ca="1">AD255/Inputs!$B$13</f>
        <v>#VALUE!</v>
      </c>
      <c r="AF255" s="27">
        <f t="shared" si="69"/>
        <v>0</v>
      </c>
      <c r="AH255" s="17">
        <f>AH254/(1+(Inputs!$B$19)*C254)</f>
        <v>1</v>
      </c>
      <c r="AI255" s="17" t="e">
        <f t="shared" ca="1" si="70"/>
        <v>#VALUE!</v>
      </c>
    </row>
    <row r="256" spans="1:35" ht="13">
      <c r="A256" s="3">
        <f t="shared" si="71"/>
        <v>252</v>
      </c>
      <c r="B256" s="28">
        <f t="shared" si="72"/>
        <v>7638</v>
      </c>
      <c r="C256" s="3">
        <f t="shared" si="73"/>
        <v>8.3333333333333329E-2</v>
      </c>
      <c r="F256" s="3" t="e">
        <f t="shared" si="58"/>
        <v>#VALUE!</v>
      </c>
      <c r="G256" s="3" t="str">
        <f>IF(Inputs!$B$15="Fixed",G255, "Not Implemented Yet")</f>
        <v>Not Implemented Yet</v>
      </c>
      <c r="H256" s="3" t="str">
        <f>IF(Inputs!$B$15="Fixed", IF(K255&gt;H255, -PMT(G256*C256, 360/Inputs!$D$6, Inputs!$B$13), 0), "NOT AVALABLE RN")</f>
        <v>NOT AVALABLE RN</v>
      </c>
      <c r="I256" s="3" t="e">
        <f t="shared" si="59"/>
        <v>#VALUE!</v>
      </c>
      <c r="J256" s="3" t="e">
        <f t="shared" si="60"/>
        <v>#VALUE!</v>
      </c>
      <c r="K256" s="3" t="e">
        <f t="shared" si="74"/>
        <v>#VALUE!</v>
      </c>
      <c r="N256" s="27">
        <f t="shared" si="75"/>
        <v>0</v>
      </c>
      <c r="O256" s="17">
        <f>VLOOKUP(A256,Curves!$B$3:'Curves'!$D$15,3)/(VLOOKUP(A256,Curves!$B$3:'Curves'!$D$15,2)-(VLOOKUP(A256,Curves!$B$3:'Curves'!$D$15,1)-1))</f>
        <v>0</v>
      </c>
      <c r="P256" s="27">
        <f>MIN(N256,(O256*Inputs!$B$35)*$N$5)</f>
        <v>0</v>
      </c>
      <c r="Q256" s="3">
        <f ca="1">IF(ISERROR(Inputs!$B$32*OFFSET(P256,-Inputs!$B$32,0)),0,Inputs!$B$32*OFFSET(P256,-Inputs!$B$32,0))</f>
        <v>0</v>
      </c>
      <c r="R256" s="3">
        <f ca="1">IF(ISERROR((1-Inputs!$B$32)*OFFSET(P256,-Inputs!$B$33,0)),0,(1-Inputs!$B$32)*OFFSET(P256,-Inputs!$B$33,0))</f>
        <v>0</v>
      </c>
      <c r="S256" s="27">
        <f t="shared" si="61"/>
        <v>0</v>
      </c>
      <c r="T256" s="17" t="e">
        <f>S256/Inputs!$B$13</f>
        <v>#DIV/0!</v>
      </c>
      <c r="U256" s="17" t="e">
        <f t="shared" si="57"/>
        <v>#VALUE!</v>
      </c>
      <c r="V256" s="3">
        <f>IF(A256&lt;Inputs!$B$23-Inputs!$B$24,0,IF(A256&lt;Inputs!$B$22-Inputs!$B$24,S256*AB256/12,IF(ISERROR(-PMT(AB256/12,Inputs!$B$20+1-A256-Inputs!$B$24,S256)),0,-PMT(AB256/12,Inputs!$B$20+1-A256-Inputs!$B$24,S256)+IF(A256=Inputs!$B$21-Inputs!$B$24,AB256+PMT(AB256/12,Inputs!$B$20+1-A256-Inputs!$B$24,S256)+(S256*AB256/12),0))))</f>
        <v>0</v>
      </c>
      <c r="W256" s="3" t="e">
        <f t="shared" si="62"/>
        <v>#VALUE!</v>
      </c>
      <c r="X256" s="3" t="e">
        <f t="shared" si="63"/>
        <v>#VALUE!</v>
      </c>
      <c r="Y256" s="17">
        <f>VLOOKUP(A256,Curves!$B$20:'Curves'!$D$32,3)</f>
        <v>0.06</v>
      </c>
      <c r="Z256" s="27">
        <f t="shared" si="64"/>
        <v>0</v>
      </c>
      <c r="AA256" s="3">
        <f t="shared" si="65"/>
        <v>0</v>
      </c>
      <c r="AB256" s="3" t="str">
        <f t="shared" si="66"/>
        <v>Not Implemented Yet</v>
      </c>
      <c r="AC256" s="3" t="e">
        <f t="shared" si="67"/>
        <v>#VALUE!</v>
      </c>
      <c r="AD256" s="3" t="e">
        <f t="shared" ca="1" si="68"/>
        <v>#VALUE!</v>
      </c>
      <c r="AE256" s="17" t="e">
        <f ca="1">AD256/Inputs!$B$13</f>
        <v>#VALUE!</v>
      </c>
      <c r="AF256" s="27">
        <f t="shared" si="69"/>
        <v>0</v>
      </c>
      <c r="AH256" s="17">
        <f>AH255/(1+(Inputs!$B$19)*C255)</f>
        <v>1</v>
      </c>
      <c r="AI256" s="17" t="e">
        <f t="shared" ca="1" si="70"/>
        <v>#VALUE!</v>
      </c>
    </row>
    <row r="257" spans="1:35" ht="13">
      <c r="A257" s="3">
        <f t="shared" si="71"/>
        <v>253</v>
      </c>
      <c r="B257" s="28">
        <f t="shared" si="72"/>
        <v>7668</v>
      </c>
      <c r="C257" s="3">
        <f t="shared" si="73"/>
        <v>8.3333333333333329E-2</v>
      </c>
      <c r="F257" s="3" t="e">
        <f t="shared" si="58"/>
        <v>#VALUE!</v>
      </c>
      <c r="G257" s="3" t="str">
        <f>IF(Inputs!$B$15="Fixed",G256, "Not Implemented Yet")</f>
        <v>Not Implemented Yet</v>
      </c>
      <c r="H257" s="3" t="str">
        <f>IF(Inputs!$B$15="Fixed", IF(K256&gt;H256, -PMT(G257*C257, 360/Inputs!$D$6, Inputs!$B$13), 0), "NOT AVALABLE RN")</f>
        <v>NOT AVALABLE RN</v>
      </c>
      <c r="I257" s="3" t="e">
        <f t="shared" si="59"/>
        <v>#VALUE!</v>
      </c>
      <c r="J257" s="3" t="e">
        <f t="shared" si="60"/>
        <v>#VALUE!</v>
      </c>
      <c r="K257" s="3" t="e">
        <f t="shared" si="74"/>
        <v>#VALUE!</v>
      </c>
      <c r="N257" s="27">
        <f t="shared" si="75"/>
        <v>0</v>
      </c>
      <c r="O257" s="17">
        <f>VLOOKUP(A257,Curves!$B$3:'Curves'!$D$15,3)/(VLOOKUP(A257,Curves!$B$3:'Curves'!$D$15,2)-(VLOOKUP(A257,Curves!$B$3:'Curves'!$D$15,1)-1))</f>
        <v>0</v>
      </c>
      <c r="P257" s="27">
        <f>MIN(N257,(O257*Inputs!$B$35)*$N$5)</f>
        <v>0</v>
      </c>
      <c r="Q257" s="3">
        <f ca="1">IF(ISERROR(Inputs!$B$32*OFFSET(P257,-Inputs!$B$32,0)),0,Inputs!$B$32*OFFSET(P257,-Inputs!$B$32,0))</f>
        <v>0</v>
      </c>
      <c r="R257" s="3">
        <f ca="1">IF(ISERROR((1-Inputs!$B$32)*OFFSET(P257,-Inputs!$B$33,0)),0,(1-Inputs!$B$32)*OFFSET(P257,-Inputs!$B$33,0))</f>
        <v>0</v>
      </c>
      <c r="S257" s="27">
        <f t="shared" si="61"/>
        <v>0</v>
      </c>
      <c r="T257" s="17" t="e">
        <f>S257/Inputs!$B$13</f>
        <v>#DIV/0!</v>
      </c>
      <c r="U257" s="17" t="e">
        <f t="shared" si="57"/>
        <v>#VALUE!</v>
      </c>
      <c r="V257" s="3">
        <f>IF(A257&lt;Inputs!$B$23-Inputs!$B$24,0,IF(A257&lt;Inputs!$B$22-Inputs!$B$24,S257*AB257/12,IF(ISERROR(-PMT(AB257/12,Inputs!$B$20+1-A257-Inputs!$B$24,S257)),0,-PMT(AB257/12,Inputs!$B$20+1-A257-Inputs!$B$24,S257)+IF(A257=Inputs!$B$21-Inputs!$B$24,AB257+PMT(AB257/12,Inputs!$B$20+1-A257-Inputs!$B$24,S257)+(S257*AB257/12),0))))</f>
        <v>0</v>
      </c>
      <c r="W257" s="3" t="e">
        <f t="shared" si="62"/>
        <v>#VALUE!</v>
      </c>
      <c r="X257" s="3" t="e">
        <f t="shared" si="63"/>
        <v>#VALUE!</v>
      </c>
      <c r="Y257" s="17">
        <f>VLOOKUP(A257,Curves!$B$20:'Curves'!$D$32,3)</f>
        <v>0.06</v>
      </c>
      <c r="Z257" s="27">
        <f t="shared" si="64"/>
        <v>0</v>
      </c>
      <c r="AA257" s="3">
        <f t="shared" si="65"/>
        <v>0</v>
      </c>
      <c r="AB257" s="3" t="str">
        <f t="shared" si="66"/>
        <v>Not Implemented Yet</v>
      </c>
      <c r="AC257" s="3" t="e">
        <f t="shared" si="67"/>
        <v>#VALUE!</v>
      </c>
      <c r="AD257" s="3" t="e">
        <f t="shared" ca="1" si="68"/>
        <v>#VALUE!</v>
      </c>
      <c r="AE257" s="17" t="e">
        <f ca="1">AD257/Inputs!$B$13</f>
        <v>#VALUE!</v>
      </c>
      <c r="AF257" s="27">
        <f t="shared" si="69"/>
        <v>0</v>
      </c>
      <c r="AH257" s="17">
        <f>AH256/(1+(Inputs!$B$19)*C256)</f>
        <v>1</v>
      </c>
      <c r="AI257" s="17" t="e">
        <f t="shared" ca="1" si="70"/>
        <v>#VALUE!</v>
      </c>
    </row>
    <row r="258" spans="1:35" ht="13">
      <c r="A258" s="3">
        <f t="shared" si="71"/>
        <v>254</v>
      </c>
      <c r="B258" s="28">
        <f t="shared" si="72"/>
        <v>7699</v>
      </c>
      <c r="C258" s="3">
        <f t="shared" si="73"/>
        <v>8.3333333333333329E-2</v>
      </c>
      <c r="F258" s="3" t="e">
        <f t="shared" si="58"/>
        <v>#VALUE!</v>
      </c>
      <c r="G258" s="3" t="str">
        <f>IF(Inputs!$B$15="Fixed",G257, "Not Implemented Yet")</f>
        <v>Not Implemented Yet</v>
      </c>
      <c r="H258" s="3" t="str">
        <f>IF(Inputs!$B$15="Fixed", IF(K257&gt;H257, -PMT(G258*C258, 360/Inputs!$D$6, Inputs!$B$13), 0), "NOT AVALABLE RN")</f>
        <v>NOT AVALABLE RN</v>
      </c>
      <c r="I258" s="3" t="e">
        <f t="shared" si="59"/>
        <v>#VALUE!</v>
      </c>
      <c r="J258" s="3" t="e">
        <f t="shared" si="60"/>
        <v>#VALUE!</v>
      </c>
      <c r="K258" s="3" t="e">
        <f t="shared" si="74"/>
        <v>#VALUE!</v>
      </c>
      <c r="N258" s="27">
        <f t="shared" si="75"/>
        <v>0</v>
      </c>
      <c r="O258" s="17">
        <f>VLOOKUP(A258,Curves!$B$3:'Curves'!$D$15,3)/(VLOOKUP(A258,Curves!$B$3:'Curves'!$D$15,2)-(VLOOKUP(A258,Curves!$B$3:'Curves'!$D$15,1)-1))</f>
        <v>0</v>
      </c>
      <c r="P258" s="27">
        <f>MIN(N258,(O258*Inputs!$B$35)*$N$5)</f>
        <v>0</v>
      </c>
      <c r="Q258" s="3">
        <f ca="1">IF(ISERROR(Inputs!$B$32*OFFSET(P258,-Inputs!$B$32,0)),0,Inputs!$B$32*OFFSET(P258,-Inputs!$B$32,0))</f>
        <v>0</v>
      </c>
      <c r="R258" s="3">
        <f ca="1">IF(ISERROR((1-Inputs!$B$32)*OFFSET(P258,-Inputs!$B$33,0)),0,(1-Inputs!$B$32)*OFFSET(P258,-Inputs!$B$33,0))</f>
        <v>0</v>
      </c>
      <c r="S258" s="27">
        <f t="shared" si="61"/>
        <v>0</v>
      </c>
      <c r="T258" s="17" t="e">
        <f>S258/Inputs!$B$13</f>
        <v>#DIV/0!</v>
      </c>
      <c r="U258" s="17" t="e">
        <f t="shared" si="57"/>
        <v>#VALUE!</v>
      </c>
      <c r="V258" s="3">
        <f>IF(A258&lt;Inputs!$B$23-Inputs!$B$24,0,IF(A258&lt;Inputs!$B$22-Inputs!$B$24,S258*AB258/12,IF(ISERROR(-PMT(AB258/12,Inputs!$B$20+1-A258-Inputs!$B$24,S258)),0,-PMT(AB258/12,Inputs!$B$20+1-A258-Inputs!$B$24,S258)+IF(A258=Inputs!$B$21-Inputs!$B$24,AB258+PMT(AB258/12,Inputs!$B$20+1-A258-Inputs!$B$24,S258)+(S258*AB258/12),0))))</f>
        <v>0</v>
      </c>
      <c r="W258" s="3" t="e">
        <f t="shared" si="62"/>
        <v>#VALUE!</v>
      </c>
      <c r="X258" s="3" t="e">
        <f t="shared" si="63"/>
        <v>#VALUE!</v>
      </c>
      <c r="Y258" s="17">
        <f>VLOOKUP(A258,Curves!$B$20:'Curves'!$D$32,3)</f>
        <v>0.06</v>
      </c>
      <c r="Z258" s="27">
        <f t="shared" si="64"/>
        <v>0</v>
      </c>
      <c r="AA258" s="3">
        <f t="shared" si="65"/>
        <v>0</v>
      </c>
      <c r="AB258" s="3" t="str">
        <f t="shared" si="66"/>
        <v>Not Implemented Yet</v>
      </c>
      <c r="AC258" s="3" t="e">
        <f t="shared" si="67"/>
        <v>#VALUE!</v>
      </c>
      <c r="AD258" s="3" t="e">
        <f t="shared" ca="1" si="68"/>
        <v>#VALUE!</v>
      </c>
      <c r="AE258" s="17" t="e">
        <f ca="1">AD258/Inputs!$B$13</f>
        <v>#VALUE!</v>
      </c>
      <c r="AF258" s="27">
        <f t="shared" si="69"/>
        <v>0</v>
      </c>
      <c r="AH258" s="17">
        <f>AH257/(1+(Inputs!$B$19)*C257)</f>
        <v>1</v>
      </c>
      <c r="AI258" s="17" t="e">
        <f t="shared" ca="1" si="70"/>
        <v>#VALUE!</v>
      </c>
    </row>
    <row r="259" spans="1:35" ht="13">
      <c r="A259" s="3">
        <f t="shared" si="71"/>
        <v>255</v>
      </c>
      <c r="B259" s="28">
        <f t="shared" si="72"/>
        <v>7730</v>
      </c>
      <c r="C259" s="3">
        <f t="shared" si="73"/>
        <v>8.3333333333333329E-2</v>
      </c>
      <c r="F259" s="3" t="e">
        <f t="shared" si="58"/>
        <v>#VALUE!</v>
      </c>
      <c r="G259" s="3" t="str">
        <f>IF(Inputs!$B$15="Fixed",G258, "Not Implemented Yet")</f>
        <v>Not Implemented Yet</v>
      </c>
      <c r="H259" s="3" t="str">
        <f>IF(Inputs!$B$15="Fixed", IF(K258&gt;H258, -PMT(G259*C259, 360/Inputs!$D$6, Inputs!$B$13), 0), "NOT AVALABLE RN")</f>
        <v>NOT AVALABLE RN</v>
      </c>
      <c r="I259" s="3" t="e">
        <f t="shared" si="59"/>
        <v>#VALUE!</v>
      </c>
      <c r="J259" s="3" t="e">
        <f t="shared" si="60"/>
        <v>#VALUE!</v>
      </c>
      <c r="K259" s="3" t="e">
        <f t="shared" si="74"/>
        <v>#VALUE!</v>
      </c>
      <c r="N259" s="27">
        <f t="shared" si="75"/>
        <v>0</v>
      </c>
      <c r="O259" s="17">
        <f>VLOOKUP(A259,Curves!$B$3:'Curves'!$D$15,3)/(VLOOKUP(A259,Curves!$B$3:'Curves'!$D$15,2)-(VLOOKUP(A259,Curves!$B$3:'Curves'!$D$15,1)-1))</f>
        <v>0</v>
      </c>
      <c r="P259" s="27">
        <f>MIN(N259,(O259*Inputs!$B$35)*$N$5)</f>
        <v>0</v>
      </c>
      <c r="Q259" s="3">
        <f ca="1">IF(ISERROR(Inputs!$B$32*OFFSET(P259,-Inputs!$B$32,0)),0,Inputs!$B$32*OFFSET(P259,-Inputs!$B$32,0))</f>
        <v>0</v>
      </c>
      <c r="R259" s="3">
        <f ca="1">IF(ISERROR((1-Inputs!$B$32)*OFFSET(P259,-Inputs!$B$33,0)),0,(1-Inputs!$B$32)*OFFSET(P259,-Inputs!$B$33,0))</f>
        <v>0</v>
      </c>
      <c r="S259" s="27">
        <f t="shared" si="61"/>
        <v>0</v>
      </c>
      <c r="T259" s="17" t="e">
        <f>S259/Inputs!$B$13</f>
        <v>#DIV/0!</v>
      </c>
      <c r="U259" s="17" t="e">
        <f t="shared" si="57"/>
        <v>#VALUE!</v>
      </c>
      <c r="V259" s="3">
        <f>IF(A259&lt;Inputs!$B$23-Inputs!$B$24,0,IF(A259&lt;Inputs!$B$22-Inputs!$B$24,S259*AB259/12,IF(ISERROR(-PMT(AB259/12,Inputs!$B$20+1-A259-Inputs!$B$24,S259)),0,-PMT(AB259/12,Inputs!$B$20+1-A259-Inputs!$B$24,S259)+IF(A259=Inputs!$B$21-Inputs!$B$24,AB259+PMT(AB259/12,Inputs!$B$20+1-A259-Inputs!$B$24,S259)+(S259*AB259/12),0))))</f>
        <v>0</v>
      </c>
      <c r="W259" s="3" t="e">
        <f t="shared" si="62"/>
        <v>#VALUE!</v>
      </c>
      <c r="X259" s="3" t="e">
        <f t="shared" si="63"/>
        <v>#VALUE!</v>
      </c>
      <c r="Y259" s="17">
        <f>VLOOKUP(A259,Curves!$B$20:'Curves'!$D$32,3)</f>
        <v>0.06</v>
      </c>
      <c r="Z259" s="27">
        <f t="shared" si="64"/>
        <v>0</v>
      </c>
      <c r="AA259" s="3">
        <f t="shared" si="65"/>
        <v>0</v>
      </c>
      <c r="AB259" s="3" t="str">
        <f t="shared" si="66"/>
        <v>Not Implemented Yet</v>
      </c>
      <c r="AC259" s="3" t="e">
        <f t="shared" si="67"/>
        <v>#VALUE!</v>
      </c>
      <c r="AD259" s="3" t="e">
        <f t="shared" ca="1" si="68"/>
        <v>#VALUE!</v>
      </c>
      <c r="AE259" s="17" t="e">
        <f ca="1">AD259/Inputs!$B$13</f>
        <v>#VALUE!</v>
      </c>
      <c r="AF259" s="27">
        <f t="shared" si="69"/>
        <v>0</v>
      </c>
      <c r="AH259" s="17">
        <f>AH258/(1+(Inputs!$B$19)*C258)</f>
        <v>1</v>
      </c>
      <c r="AI259" s="17" t="e">
        <f t="shared" ca="1" si="70"/>
        <v>#VALUE!</v>
      </c>
    </row>
    <row r="260" spans="1:35" ht="13">
      <c r="A260" s="3">
        <f t="shared" si="71"/>
        <v>256</v>
      </c>
      <c r="B260" s="28">
        <f t="shared" si="72"/>
        <v>7758</v>
      </c>
      <c r="C260" s="3">
        <f t="shared" si="73"/>
        <v>8.3333333333333329E-2</v>
      </c>
      <c r="F260" s="3" t="e">
        <f t="shared" si="58"/>
        <v>#VALUE!</v>
      </c>
      <c r="G260" s="3" t="str">
        <f>IF(Inputs!$B$15="Fixed",G259, "Not Implemented Yet")</f>
        <v>Not Implemented Yet</v>
      </c>
      <c r="H260" s="3" t="str">
        <f>IF(Inputs!$B$15="Fixed", IF(K259&gt;H259, -PMT(G260*C260, 360/Inputs!$D$6, Inputs!$B$13), 0), "NOT AVALABLE RN")</f>
        <v>NOT AVALABLE RN</v>
      </c>
      <c r="I260" s="3" t="e">
        <f t="shared" si="59"/>
        <v>#VALUE!</v>
      </c>
      <c r="J260" s="3" t="e">
        <f t="shared" si="60"/>
        <v>#VALUE!</v>
      </c>
      <c r="K260" s="3" t="e">
        <f t="shared" si="74"/>
        <v>#VALUE!</v>
      </c>
      <c r="N260" s="27">
        <f t="shared" si="75"/>
        <v>0</v>
      </c>
      <c r="O260" s="17">
        <f>VLOOKUP(A260,Curves!$B$3:'Curves'!$D$15,3)/(VLOOKUP(A260,Curves!$B$3:'Curves'!$D$15,2)-(VLOOKUP(A260,Curves!$B$3:'Curves'!$D$15,1)-1))</f>
        <v>0</v>
      </c>
      <c r="P260" s="27">
        <f>MIN(N260,(O260*Inputs!$B$35)*$N$5)</f>
        <v>0</v>
      </c>
      <c r="Q260" s="3">
        <f ca="1">IF(ISERROR(Inputs!$B$32*OFFSET(P260,-Inputs!$B$32,0)),0,Inputs!$B$32*OFFSET(P260,-Inputs!$B$32,0))</f>
        <v>0</v>
      </c>
      <c r="R260" s="3">
        <f ca="1">IF(ISERROR((1-Inputs!$B$32)*OFFSET(P260,-Inputs!$B$33,0)),0,(1-Inputs!$B$32)*OFFSET(P260,-Inputs!$B$33,0))</f>
        <v>0</v>
      </c>
      <c r="S260" s="27">
        <f t="shared" si="61"/>
        <v>0</v>
      </c>
      <c r="T260" s="17" t="e">
        <f>S260/Inputs!$B$13</f>
        <v>#DIV/0!</v>
      </c>
      <c r="U260" s="17" t="e">
        <f t="shared" ref="U260:U323" si="76">K260/$K$4</f>
        <v>#VALUE!</v>
      </c>
      <c r="V260" s="3">
        <f>IF(A260&lt;Inputs!$B$23-Inputs!$B$24,0,IF(A260&lt;Inputs!$B$22-Inputs!$B$24,S260*AB260/12,IF(ISERROR(-PMT(AB260/12,Inputs!$B$20+1-A260-Inputs!$B$24,S260)),0,-PMT(AB260/12,Inputs!$B$20+1-A260-Inputs!$B$24,S260)+IF(A260=Inputs!$B$21-Inputs!$B$24,AB260+PMT(AB260/12,Inputs!$B$20+1-A260-Inputs!$B$24,S260)+(S260*AB260/12),0))))</f>
        <v>0</v>
      </c>
      <c r="W260" s="3" t="e">
        <f t="shared" si="62"/>
        <v>#VALUE!</v>
      </c>
      <c r="X260" s="3" t="e">
        <f t="shared" si="63"/>
        <v>#VALUE!</v>
      </c>
      <c r="Y260" s="17">
        <f>VLOOKUP(A260,Curves!$B$20:'Curves'!$D$32,3)</f>
        <v>0.06</v>
      </c>
      <c r="Z260" s="27">
        <f t="shared" si="64"/>
        <v>0</v>
      </c>
      <c r="AA260" s="3">
        <f t="shared" si="65"/>
        <v>0</v>
      </c>
      <c r="AB260" s="3" t="str">
        <f t="shared" si="66"/>
        <v>Not Implemented Yet</v>
      </c>
      <c r="AC260" s="3" t="e">
        <f t="shared" si="67"/>
        <v>#VALUE!</v>
      </c>
      <c r="AD260" s="3" t="e">
        <f t="shared" ca="1" si="68"/>
        <v>#VALUE!</v>
      </c>
      <c r="AE260" s="17" t="e">
        <f ca="1">AD260/Inputs!$B$13</f>
        <v>#VALUE!</v>
      </c>
      <c r="AF260" s="27">
        <f t="shared" si="69"/>
        <v>0</v>
      </c>
      <c r="AH260" s="17">
        <f>AH259/(1+(Inputs!$B$19)*C259)</f>
        <v>1</v>
      </c>
      <c r="AI260" s="17" t="e">
        <f t="shared" ca="1" si="70"/>
        <v>#VALUE!</v>
      </c>
    </row>
    <row r="261" spans="1:35" ht="13">
      <c r="A261" s="3">
        <f t="shared" si="71"/>
        <v>257</v>
      </c>
      <c r="B261" s="28">
        <f t="shared" si="72"/>
        <v>7789</v>
      </c>
      <c r="C261" s="3">
        <f t="shared" si="73"/>
        <v>8.3333333333333329E-2</v>
      </c>
      <c r="F261" s="3" t="e">
        <f t="shared" ref="F261:F324" si="77">K260</f>
        <v>#VALUE!</v>
      </c>
      <c r="G261" s="3" t="str">
        <f>IF(Inputs!$B$15="Fixed",G260, "Not Implemented Yet")</f>
        <v>Not Implemented Yet</v>
      </c>
      <c r="H261" s="3" t="str">
        <f>IF(Inputs!$B$15="Fixed", IF(K260&gt;H260, -PMT(G261*C261, 360/Inputs!$D$6, Inputs!$B$13), 0), "NOT AVALABLE RN")</f>
        <v>NOT AVALABLE RN</v>
      </c>
      <c r="I261" s="3" t="e">
        <f t="shared" ref="I261:I324" si="78">C261*F261*G261</f>
        <v>#VALUE!</v>
      </c>
      <c r="J261" s="3" t="e">
        <f t="shared" ref="J261:J324" si="79">H261-I261</f>
        <v>#VALUE!</v>
      </c>
      <c r="K261" s="3" t="e">
        <f t="shared" si="74"/>
        <v>#VALUE!</v>
      </c>
      <c r="N261" s="27">
        <f t="shared" si="75"/>
        <v>0</v>
      </c>
      <c r="O261" s="17">
        <f>VLOOKUP(A261,Curves!$B$3:'Curves'!$D$15,3)/(VLOOKUP(A261,Curves!$B$3:'Curves'!$D$15,2)-(VLOOKUP(A261,Curves!$B$3:'Curves'!$D$15,1)-1))</f>
        <v>0</v>
      </c>
      <c r="P261" s="27">
        <f>MIN(N261,(O261*Inputs!$B$35)*$N$5)</f>
        <v>0</v>
      </c>
      <c r="Q261" s="3">
        <f ca="1">IF(ISERROR(Inputs!$B$32*OFFSET(P261,-Inputs!$B$32,0)),0,Inputs!$B$32*OFFSET(P261,-Inputs!$B$32,0))</f>
        <v>0</v>
      </c>
      <c r="R261" s="3">
        <f ca="1">IF(ISERROR((1-Inputs!$B$32)*OFFSET(P261,-Inputs!$B$33,0)),0,(1-Inputs!$B$32)*OFFSET(P261,-Inputs!$B$33,0))</f>
        <v>0</v>
      </c>
      <c r="S261" s="27">
        <f t="shared" ref="S261:S324" si="80">N261-P261</f>
        <v>0</v>
      </c>
      <c r="T261" s="17" t="e">
        <f>S261/Inputs!$B$13</f>
        <v>#DIV/0!</v>
      </c>
      <c r="U261" s="17" t="e">
        <f t="shared" si="76"/>
        <v>#VALUE!</v>
      </c>
      <c r="V261" s="3">
        <f>IF(A261&lt;Inputs!$B$23-Inputs!$B$24,0,IF(A261&lt;Inputs!$B$22-Inputs!$B$24,S261*AB261/12,IF(ISERROR(-PMT(AB261/12,Inputs!$B$20+1-A261-Inputs!$B$24,S261)),0,-PMT(AB261/12,Inputs!$B$20+1-A261-Inputs!$B$24,S261)+IF(A261=Inputs!$B$21-Inputs!$B$24,AB261+PMT(AB261/12,Inputs!$B$20+1-A261-Inputs!$B$24,S261)+(S261*AB261/12),0))))</f>
        <v>0</v>
      </c>
      <c r="W261" s="3" t="e">
        <f t="shared" ref="W261:W324" si="81">S261*(AB261/12)</f>
        <v>#VALUE!</v>
      </c>
      <c r="X261" s="3" t="e">
        <f t="shared" ref="X261:X324" si="82">V261-W261</f>
        <v>#VALUE!</v>
      </c>
      <c r="Y261" s="17">
        <f>VLOOKUP(A261,Curves!$B$20:'Curves'!$D$32,3)</f>
        <v>0.06</v>
      </c>
      <c r="Z261" s="27">
        <f t="shared" ref="Z261:Z324" si="83">MIN(S261,S261*(1-(1-Y261)^(1/12)))</f>
        <v>0</v>
      </c>
      <c r="AA261" s="3">
        <f t="shared" ref="AA261:AA324" si="84">(N261-P261)*IFERROR((1-U261/U260),0)</f>
        <v>0</v>
      </c>
      <c r="AB261" s="3" t="str">
        <f t="shared" ref="AB261:AB324" si="85">G261</f>
        <v>Not Implemented Yet</v>
      </c>
      <c r="AC261" s="3" t="e">
        <f t="shared" ref="AC261:AC324" si="86">AB261*C261*(N261-P261)</f>
        <v>#VALUE!</v>
      </c>
      <c r="AD261" s="3" t="e">
        <f t="shared" ref="AD261:AD324" ca="1" si="87">W261+X261+Z261+Q261</f>
        <v>#VALUE!</v>
      </c>
      <c r="AE261" s="17" t="e">
        <f ca="1">AD261/Inputs!$B$13</f>
        <v>#VALUE!</v>
      </c>
      <c r="AF261" s="27">
        <f t="shared" ref="AF261:AF324" si="88">N261-Z261-AA261-P261</f>
        <v>0</v>
      </c>
      <c r="AH261" s="17">
        <f>AH260/(1+(Inputs!$B$19)*C260)</f>
        <v>1</v>
      </c>
      <c r="AI261" s="17" t="e">
        <f t="shared" ref="AI261:AI324" ca="1" si="89">AE261*AH261</f>
        <v>#VALUE!</v>
      </c>
    </row>
    <row r="262" spans="1:35" ht="13">
      <c r="A262" s="3">
        <f t="shared" ref="A262:A325" si="90">A261+1</f>
        <v>258</v>
      </c>
      <c r="B262" s="28">
        <f t="shared" ref="B262:B325" si="91">EDATE(B261, 1)</f>
        <v>7819</v>
      </c>
      <c r="C262" s="3">
        <f t="shared" ref="C262:C325" si="92">C261</f>
        <v>8.3333333333333329E-2</v>
      </c>
      <c r="F262" s="3" t="e">
        <f t="shared" si="77"/>
        <v>#VALUE!</v>
      </c>
      <c r="G262" s="3" t="str">
        <f>IF(Inputs!$B$15="Fixed",G261, "Not Implemented Yet")</f>
        <v>Not Implemented Yet</v>
      </c>
      <c r="H262" s="3" t="str">
        <f>IF(Inputs!$B$15="Fixed", IF(K261&gt;H261, -PMT(G262*C262, 360/Inputs!$D$6, Inputs!$B$13), 0), "NOT AVALABLE RN")</f>
        <v>NOT AVALABLE RN</v>
      </c>
      <c r="I262" s="3" t="e">
        <f t="shared" si="78"/>
        <v>#VALUE!</v>
      </c>
      <c r="J262" s="3" t="e">
        <f t="shared" si="79"/>
        <v>#VALUE!</v>
      </c>
      <c r="K262" s="3" t="e">
        <f t="shared" ref="K262:K325" si="93">K261-J262</f>
        <v>#VALUE!</v>
      </c>
      <c r="N262" s="27">
        <f t="shared" ref="N262:N325" si="94">AF261</f>
        <v>0</v>
      </c>
      <c r="O262" s="17">
        <f>VLOOKUP(A262,Curves!$B$3:'Curves'!$D$15,3)/(VLOOKUP(A262,Curves!$B$3:'Curves'!$D$15,2)-(VLOOKUP(A262,Curves!$B$3:'Curves'!$D$15,1)-1))</f>
        <v>0</v>
      </c>
      <c r="P262" s="27">
        <f>MIN(N262,(O262*Inputs!$B$35)*$N$5)</f>
        <v>0</v>
      </c>
      <c r="Q262" s="3">
        <f ca="1">IF(ISERROR(Inputs!$B$32*OFFSET(P262,-Inputs!$B$32,0)),0,Inputs!$B$32*OFFSET(P262,-Inputs!$B$32,0))</f>
        <v>0</v>
      </c>
      <c r="R262" s="3">
        <f ca="1">IF(ISERROR((1-Inputs!$B$32)*OFFSET(P262,-Inputs!$B$33,0)),0,(1-Inputs!$B$32)*OFFSET(P262,-Inputs!$B$33,0))</f>
        <v>0</v>
      </c>
      <c r="S262" s="27">
        <f t="shared" si="80"/>
        <v>0</v>
      </c>
      <c r="T262" s="17" t="e">
        <f>S262/Inputs!$B$13</f>
        <v>#DIV/0!</v>
      </c>
      <c r="U262" s="17" t="e">
        <f t="shared" si="76"/>
        <v>#VALUE!</v>
      </c>
      <c r="V262" s="3">
        <f>IF(A262&lt;Inputs!$B$23-Inputs!$B$24,0,IF(A262&lt;Inputs!$B$22-Inputs!$B$24,S262*AB262/12,IF(ISERROR(-PMT(AB262/12,Inputs!$B$20+1-A262-Inputs!$B$24,S262)),0,-PMT(AB262/12,Inputs!$B$20+1-A262-Inputs!$B$24,S262)+IF(A262=Inputs!$B$21-Inputs!$B$24,AB262+PMT(AB262/12,Inputs!$B$20+1-A262-Inputs!$B$24,S262)+(S262*AB262/12),0))))</f>
        <v>0</v>
      </c>
      <c r="W262" s="3" t="e">
        <f t="shared" si="81"/>
        <v>#VALUE!</v>
      </c>
      <c r="X262" s="3" t="e">
        <f t="shared" si="82"/>
        <v>#VALUE!</v>
      </c>
      <c r="Y262" s="17">
        <f>VLOOKUP(A262,Curves!$B$20:'Curves'!$D$32,3)</f>
        <v>0.06</v>
      </c>
      <c r="Z262" s="27">
        <f t="shared" si="83"/>
        <v>0</v>
      </c>
      <c r="AA262" s="3">
        <f t="shared" si="84"/>
        <v>0</v>
      </c>
      <c r="AB262" s="3" t="str">
        <f t="shared" si="85"/>
        <v>Not Implemented Yet</v>
      </c>
      <c r="AC262" s="3" t="e">
        <f t="shared" si="86"/>
        <v>#VALUE!</v>
      </c>
      <c r="AD262" s="3" t="e">
        <f t="shared" ca="1" si="87"/>
        <v>#VALUE!</v>
      </c>
      <c r="AE262" s="17" t="e">
        <f ca="1">AD262/Inputs!$B$13</f>
        <v>#VALUE!</v>
      </c>
      <c r="AF262" s="27">
        <f t="shared" si="88"/>
        <v>0</v>
      </c>
      <c r="AH262" s="17">
        <f>AH261/(1+(Inputs!$B$19)*C261)</f>
        <v>1</v>
      </c>
      <c r="AI262" s="17" t="e">
        <f t="shared" ca="1" si="89"/>
        <v>#VALUE!</v>
      </c>
    </row>
    <row r="263" spans="1:35" ht="13">
      <c r="A263" s="3">
        <f t="shared" si="90"/>
        <v>259</v>
      </c>
      <c r="B263" s="28">
        <f t="shared" si="91"/>
        <v>7850</v>
      </c>
      <c r="C263" s="3">
        <f t="shared" si="92"/>
        <v>8.3333333333333329E-2</v>
      </c>
      <c r="F263" s="3" t="e">
        <f t="shared" si="77"/>
        <v>#VALUE!</v>
      </c>
      <c r="G263" s="3" t="str">
        <f>IF(Inputs!$B$15="Fixed",G262, "Not Implemented Yet")</f>
        <v>Not Implemented Yet</v>
      </c>
      <c r="H263" s="3" t="str">
        <f>IF(Inputs!$B$15="Fixed", IF(K262&gt;H262, -PMT(G263*C263, 360/Inputs!$D$6, Inputs!$B$13), 0), "NOT AVALABLE RN")</f>
        <v>NOT AVALABLE RN</v>
      </c>
      <c r="I263" s="3" t="e">
        <f t="shared" si="78"/>
        <v>#VALUE!</v>
      </c>
      <c r="J263" s="3" t="e">
        <f t="shared" si="79"/>
        <v>#VALUE!</v>
      </c>
      <c r="K263" s="3" t="e">
        <f t="shared" si="93"/>
        <v>#VALUE!</v>
      </c>
      <c r="N263" s="27">
        <f t="shared" si="94"/>
        <v>0</v>
      </c>
      <c r="O263" s="17">
        <f>VLOOKUP(A263,Curves!$B$3:'Curves'!$D$15,3)/(VLOOKUP(A263,Curves!$B$3:'Curves'!$D$15,2)-(VLOOKUP(A263,Curves!$B$3:'Curves'!$D$15,1)-1))</f>
        <v>0</v>
      </c>
      <c r="P263" s="27">
        <f>MIN(N263,(O263*Inputs!$B$35)*$N$5)</f>
        <v>0</v>
      </c>
      <c r="Q263" s="3">
        <f ca="1">IF(ISERROR(Inputs!$B$32*OFFSET(P263,-Inputs!$B$32,0)),0,Inputs!$B$32*OFFSET(P263,-Inputs!$B$32,0))</f>
        <v>0</v>
      </c>
      <c r="R263" s="3">
        <f ca="1">IF(ISERROR((1-Inputs!$B$32)*OFFSET(P263,-Inputs!$B$33,0)),0,(1-Inputs!$B$32)*OFFSET(P263,-Inputs!$B$33,0))</f>
        <v>0</v>
      </c>
      <c r="S263" s="27">
        <f t="shared" si="80"/>
        <v>0</v>
      </c>
      <c r="T263" s="17" t="e">
        <f>S263/Inputs!$B$13</f>
        <v>#DIV/0!</v>
      </c>
      <c r="U263" s="17" t="e">
        <f t="shared" si="76"/>
        <v>#VALUE!</v>
      </c>
      <c r="V263" s="3">
        <f>IF(A263&lt;Inputs!$B$23-Inputs!$B$24,0,IF(A263&lt;Inputs!$B$22-Inputs!$B$24,S263*AB263/12,IF(ISERROR(-PMT(AB263/12,Inputs!$B$20+1-A263-Inputs!$B$24,S263)),0,-PMT(AB263/12,Inputs!$B$20+1-A263-Inputs!$B$24,S263)+IF(A263=Inputs!$B$21-Inputs!$B$24,AB263+PMT(AB263/12,Inputs!$B$20+1-A263-Inputs!$B$24,S263)+(S263*AB263/12),0))))</f>
        <v>0</v>
      </c>
      <c r="W263" s="3" t="e">
        <f t="shared" si="81"/>
        <v>#VALUE!</v>
      </c>
      <c r="X263" s="3" t="e">
        <f t="shared" si="82"/>
        <v>#VALUE!</v>
      </c>
      <c r="Y263" s="17">
        <f>VLOOKUP(A263,Curves!$B$20:'Curves'!$D$32,3)</f>
        <v>0.06</v>
      </c>
      <c r="Z263" s="27">
        <f t="shared" si="83"/>
        <v>0</v>
      </c>
      <c r="AA263" s="3">
        <f t="shared" si="84"/>
        <v>0</v>
      </c>
      <c r="AB263" s="3" t="str">
        <f t="shared" si="85"/>
        <v>Not Implemented Yet</v>
      </c>
      <c r="AC263" s="3" t="e">
        <f t="shared" si="86"/>
        <v>#VALUE!</v>
      </c>
      <c r="AD263" s="3" t="e">
        <f t="shared" ca="1" si="87"/>
        <v>#VALUE!</v>
      </c>
      <c r="AE263" s="17" t="e">
        <f ca="1">AD263/Inputs!$B$13</f>
        <v>#VALUE!</v>
      </c>
      <c r="AF263" s="27">
        <f t="shared" si="88"/>
        <v>0</v>
      </c>
      <c r="AH263" s="17">
        <f>AH262/(1+(Inputs!$B$19)*C262)</f>
        <v>1</v>
      </c>
      <c r="AI263" s="17" t="e">
        <f t="shared" ca="1" si="89"/>
        <v>#VALUE!</v>
      </c>
    </row>
    <row r="264" spans="1:35" ht="13">
      <c r="A264" s="3">
        <f t="shared" si="90"/>
        <v>260</v>
      </c>
      <c r="B264" s="28">
        <f t="shared" si="91"/>
        <v>7880</v>
      </c>
      <c r="C264" s="3">
        <f t="shared" si="92"/>
        <v>8.3333333333333329E-2</v>
      </c>
      <c r="F264" s="3" t="e">
        <f t="shared" si="77"/>
        <v>#VALUE!</v>
      </c>
      <c r="G264" s="3" t="str">
        <f>IF(Inputs!$B$15="Fixed",G263, "Not Implemented Yet")</f>
        <v>Not Implemented Yet</v>
      </c>
      <c r="H264" s="3" t="str">
        <f>IF(Inputs!$B$15="Fixed", IF(K263&gt;H263, -PMT(G264*C264, 360/Inputs!$D$6, Inputs!$B$13), 0), "NOT AVALABLE RN")</f>
        <v>NOT AVALABLE RN</v>
      </c>
      <c r="I264" s="3" t="e">
        <f t="shared" si="78"/>
        <v>#VALUE!</v>
      </c>
      <c r="J264" s="3" t="e">
        <f t="shared" si="79"/>
        <v>#VALUE!</v>
      </c>
      <c r="K264" s="3" t="e">
        <f t="shared" si="93"/>
        <v>#VALUE!</v>
      </c>
      <c r="N264" s="27">
        <f t="shared" si="94"/>
        <v>0</v>
      </c>
      <c r="O264" s="17">
        <f>VLOOKUP(A264,Curves!$B$3:'Curves'!$D$15,3)/(VLOOKUP(A264,Curves!$B$3:'Curves'!$D$15,2)-(VLOOKUP(A264,Curves!$B$3:'Curves'!$D$15,1)-1))</f>
        <v>0</v>
      </c>
      <c r="P264" s="27">
        <f>MIN(N264,(O264*Inputs!$B$35)*$N$5)</f>
        <v>0</v>
      </c>
      <c r="Q264" s="3">
        <f ca="1">IF(ISERROR(Inputs!$B$32*OFFSET(P264,-Inputs!$B$32,0)),0,Inputs!$B$32*OFFSET(P264,-Inputs!$B$32,0))</f>
        <v>0</v>
      </c>
      <c r="R264" s="3">
        <f ca="1">IF(ISERROR((1-Inputs!$B$32)*OFFSET(P264,-Inputs!$B$33,0)),0,(1-Inputs!$B$32)*OFFSET(P264,-Inputs!$B$33,0))</f>
        <v>0</v>
      </c>
      <c r="S264" s="27">
        <f t="shared" si="80"/>
        <v>0</v>
      </c>
      <c r="T264" s="17" t="e">
        <f>S264/Inputs!$B$13</f>
        <v>#DIV/0!</v>
      </c>
      <c r="U264" s="17" t="e">
        <f t="shared" si="76"/>
        <v>#VALUE!</v>
      </c>
      <c r="V264" s="3">
        <f>IF(A264&lt;Inputs!$B$23-Inputs!$B$24,0,IF(A264&lt;Inputs!$B$22-Inputs!$B$24,S264*AB264/12,IF(ISERROR(-PMT(AB264/12,Inputs!$B$20+1-A264-Inputs!$B$24,S264)),0,-PMT(AB264/12,Inputs!$B$20+1-A264-Inputs!$B$24,S264)+IF(A264=Inputs!$B$21-Inputs!$B$24,AB264+PMT(AB264/12,Inputs!$B$20+1-A264-Inputs!$B$24,S264)+(S264*AB264/12),0))))</f>
        <v>0</v>
      </c>
      <c r="W264" s="3" t="e">
        <f t="shared" si="81"/>
        <v>#VALUE!</v>
      </c>
      <c r="X264" s="3" t="e">
        <f t="shared" si="82"/>
        <v>#VALUE!</v>
      </c>
      <c r="Y264" s="17">
        <f>VLOOKUP(A264,Curves!$B$20:'Curves'!$D$32,3)</f>
        <v>0.06</v>
      </c>
      <c r="Z264" s="27">
        <f t="shared" si="83"/>
        <v>0</v>
      </c>
      <c r="AA264" s="3">
        <f t="shared" si="84"/>
        <v>0</v>
      </c>
      <c r="AB264" s="3" t="str">
        <f t="shared" si="85"/>
        <v>Not Implemented Yet</v>
      </c>
      <c r="AC264" s="3" t="e">
        <f t="shared" si="86"/>
        <v>#VALUE!</v>
      </c>
      <c r="AD264" s="3" t="e">
        <f t="shared" ca="1" si="87"/>
        <v>#VALUE!</v>
      </c>
      <c r="AE264" s="17" t="e">
        <f ca="1">AD264/Inputs!$B$13</f>
        <v>#VALUE!</v>
      </c>
      <c r="AF264" s="27">
        <f t="shared" si="88"/>
        <v>0</v>
      </c>
      <c r="AH264" s="17">
        <f>AH263/(1+(Inputs!$B$19)*C263)</f>
        <v>1</v>
      </c>
      <c r="AI264" s="17" t="e">
        <f t="shared" ca="1" si="89"/>
        <v>#VALUE!</v>
      </c>
    </row>
    <row r="265" spans="1:35" ht="13">
      <c r="A265" s="3">
        <f t="shared" si="90"/>
        <v>261</v>
      </c>
      <c r="B265" s="28">
        <f t="shared" si="91"/>
        <v>7911</v>
      </c>
      <c r="C265" s="3">
        <f t="shared" si="92"/>
        <v>8.3333333333333329E-2</v>
      </c>
      <c r="F265" s="3" t="e">
        <f t="shared" si="77"/>
        <v>#VALUE!</v>
      </c>
      <c r="G265" s="3" t="str">
        <f>IF(Inputs!$B$15="Fixed",G264, "Not Implemented Yet")</f>
        <v>Not Implemented Yet</v>
      </c>
      <c r="H265" s="3" t="str">
        <f>IF(Inputs!$B$15="Fixed", IF(K264&gt;H264, -PMT(G265*C265, 360/Inputs!$D$6, Inputs!$B$13), 0), "NOT AVALABLE RN")</f>
        <v>NOT AVALABLE RN</v>
      </c>
      <c r="I265" s="3" t="e">
        <f t="shared" si="78"/>
        <v>#VALUE!</v>
      </c>
      <c r="J265" s="3" t="e">
        <f t="shared" si="79"/>
        <v>#VALUE!</v>
      </c>
      <c r="K265" s="3" t="e">
        <f t="shared" si="93"/>
        <v>#VALUE!</v>
      </c>
      <c r="N265" s="27">
        <f t="shared" si="94"/>
        <v>0</v>
      </c>
      <c r="O265" s="17">
        <f>VLOOKUP(A265,Curves!$B$3:'Curves'!$D$15,3)/(VLOOKUP(A265,Curves!$B$3:'Curves'!$D$15,2)-(VLOOKUP(A265,Curves!$B$3:'Curves'!$D$15,1)-1))</f>
        <v>0</v>
      </c>
      <c r="P265" s="27">
        <f>MIN(N265,(O265*Inputs!$B$35)*$N$5)</f>
        <v>0</v>
      </c>
      <c r="Q265" s="3">
        <f ca="1">IF(ISERROR(Inputs!$B$32*OFFSET(P265,-Inputs!$B$32,0)),0,Inputs!$B$32*OFFSET(P265,-Inputs!$B$32,0))</f>
        <v>0</v>
      </c>
      <c r="R265" s="3">
        <f ca="1">IF(ISERROR((1-Inputs!$B$32)*OFFSET(P265,-Inputs!$B$33,0)),0,(1-Inputs!$B$32)*OFFSET(P265,-Inputs!$B$33,0))</f>
        <v>0</v>
      </c>
      <c r="S265" s="27">
        <f t="shared" si="80"/>
        <v>0</v>
      </c>
      <c r="T265" s="17" t="e">
        <f>S265/Inputs!$B$13</f>
        <v>#DIV/0!</v>
      </c>
      <c r="U265" s="17" t="e">
        <f t="shared" si="76"/>
        <v>#VALUE!</v>
      </c>
      <c r="V265" s="3">
        <f>IF(A265&lt;Inputs!$B$23-Inputs!$B$24,0,IF(A265&lt;Inputs!$B$22-Inputs!$B$24,S265*AB265/12,IF(ISERROR(-PMT(AB265/12,Inputs!$B$20+1-A265-Inputs!$B$24,S265)),0,-PMT(AB265/12,Inputs!$B$20+1-A265-Inputs!$B$24,S265)+IF(A265=Inputs!$B$21-Inputs!$B$24,AB265+PMT(AB265/12,Inputs!$B$20+1-A265-Inputs!$B$24,S265)+(S265*AB265/12),0))))</f>
        <v>0</v>
      </c>
      <c r="W265" s="3" t="e">
        <f t="shared" si="81"/>
        <v>#VALUE!</v>
      </c>
      <c r="X265" s="3" t="e">
        <f t="shared" si="82"/>
        <v>#VALUE!</v>
      </c>
      <c r="Y265" s="17">
        <f>VLOOKUP(A265,Curves!$B$20:'Curves'!$D$32,3)</f>
        <v>0.06</v>
      </c>
      <c r="Z265" s="27">
        <f t="shared" si="83"/>
        <v>0</v>
      </c>
      <c r="AA265" s="3">
        <f t="shared" si="84"/>
        <v>0</v>
      </c>
      <c r="AB265" s="3" t="str">
        <f t="shared" si="85"/>
        <v>Not Implemented Yet</v>
      </c>
      <c r="AC265" s="3" t="e">
        <f t="shared" si="86"/>
        <v>#VALUE!</v>
      </c>
      <c r="AD265" s="3" t="e">
        <f t="shared" ca="1" si="87"/>
        <v>#VALUE!</v>
      </c>
      <c r="AE265" s="17" t="e">
        <f ca="1">AD265/Inputs!$B$13</f>
        <v>#VALUE!</v>
      </c>
      <c r="AF265" s="27">
        <f t="shared" si="88"/>
        <v>0</v>
      </c>
      <c r="AH265" s="17">
        <f>AH264/(1+(Inputs!$B$19)*C264)</f>
        <v>1</v>
      </c>
      <c r="AI265" s="17" t="e">
        <f t="shared" ca="1" si="89"/>
        <v>#VALUE!</v>
      </c>
    </row>
    <row r="266" spans="1:35" ht="13">
      <c r="A266" s="3">
        <f t="shared" si="90"/>
        <v>262</v>
      </c>
      <c r="B266" s="28">
        <f t="shared" si="91"/>
        <v>7942</v>
      </c>
      <c r="C266" s="3">
        <f t="shared" si="92"/>
        <v>8.3333333333333329E-2</v>
      </c>
      <c r="F266" s="3" t="e">
        <f t="shared" si="77"/>
        <v>#VALUE!</v>
      </c>
      <c r="G266" s="3" t="str">
        <f>IF(Inputs!$B$15="Fixed",G265, "Not Implemented Yet")</f>
        <v>Not Implemented Yet</v>
      </c>
      <c r="H266" s="3" t="str">
        <f>IF(Inputs!$B$15="Fixed", IF(K265&gt;H265, -PMT(G266*C266, 360/Inputs!$D$6, Inputs!$B$13), 0), "NOT AVALABLE RN")</f>
        <v>NOT AVALABLE RN</v>
      </c>
      <c r="I266" s="3" t="e">
        <f t="shared" si="78"/>
        <v>#VALUE!</v>
      </c>
      <c r="J266" s="3" t="e">
        <f t="shared" si="79"/>
        <v>#VALUE!</v>
      </c>
      <c r="K266" s="3" t="e">
        <f t="shared" si="93"/>
        <v>#VALUE!</v>
      </c>
      <c r="N266" s="27">
        <f t="shared" si="94"/>
        <v>0</v>
      </c>
      <c r="O266" s="17">
        <f>VLOOKUP(A266,Curves!$B$3:'Curves'!$D$15,3)/(VLOOKUP(A266,Curves!$B$3:'Curves'!$D$15,2)-(VLOOKUP(A266,Curves!$B$3:'Curves'!$D$15,1)-1))</f>
        <v>0</v>
      </c>
      <c r="P266" s="27">
        <f>MIN(N266,(O266*Inputs!$B$35)*$N$5)</f>
        <v>0</v>
      </c>
      <c r="Q266" s="3">
        <f ca="1">IF(ISERROR(Inputs!$B$32*OFFSET(P266,-Inputs!$B$32,0)),0,Inputs!$B$32*OFFSET(P266,-Inputs!$B$32,0))</f>
        <v>0</v>
      </c>
      <c r="R266" s="3">
        <f ca="1">IF(ISERROR((1-Inputs!$B$32)*OFFSET(P266,-Inputs!$B$33,0)),0,(1-Inputs!$B$32)*OFFSET(P266,-Inputs!$B$33,0))</f>
        <v>0</v>
      </c>
      <c r="S266" s="27">
        <f t="shared" si="80"/>
        <v>0</v>
      </c>
      <c r="T266" s="17" t="e">
        <f>S266/Inputs!$B$13</f>
        <v>#DIV/0!</v>
      </c>
      <c r="U266" s="17" t="e">
        <f t="shared" si="76"/>
        <v>#VALUE!</v>
      </c>
      <c r="V266" s="3">
        <f>IF(A266&lt;Inputs!$B$23-Inputs!$B$24,0,IF(A266&lt;Inputs!$B$22-Inputs!$B$24,S266*AB266/12,IF(ISERROR(-PMT(AB266/12,Inputs!$B$20+1-A266-Inputs!$B$24,S266)),0,-PMT(AB266/12,Inputs!$B$20+1-A266-Inputs!$B$24,S266)+IF(A266=Inputs!$B$21-Inputs!$B$24,AB266+PMT(AB266/12,Inputs!$B$20+1-A266-Inputs!$B$24,S266)+(S266*AB266/12),0))))</f>
        <v>0</v>
      </c>
      <c r="W266" s="3" t="e">
        <f t="shared" si="81"/>
        <v>#VALUE!</v>
      </c>
      <c r="X266" s="3" t="e">
        <f t="shared" si="82"/>
        <v>#VALUE!</v>
      </c>
      <c r="Y266" s="17">
        <f>VLOOKUP(A266,Curves!$B$20:'Curves'!$D$32,3)</f>
        <v>0.06</v>
      </c>
      <c r="Z266" s="27">
        <f t="shared" si="83"/>
        <v>0</v>
      </c>
      <c r="AA266" s="3">
        <f t="shared" si="84"/>
        <v>0</v>
      </c>
      <c r="AB266" s="3" t="str">
        <f t="shared" si="85"/>
        <v>Not Implemented Yet</v>
      </c>
      <c r="AC266" s="3" t="e">
        <f t="shared" si="86"/>
        <v>#VALUE!</v>
      </c>
      <c r="AD266" s="3" t="e">
        <f t="shared" ca="1" si="87"/>
        <v>#VALUE!</v>
      </c>
      <c r="AE266" s="17" t="e">
        <f ca="1">AD266/Inputs!$B$13</f>
        <v>#VALUE!</v>
      </c>
      <c r="AF266" s="27">
        <f t="shared" si="88"/>
        <v>0</v>
      </c>
      <c r="AH266" s="17">
        <f>AH265/(1+(Inputs!$B$19)*C265)</f>
        <v>1</v>
      </c>
      <c r="AI266" s="17" t="e">
        <f t="shared" ca="1" si="89"/>
        <v>#VALUE!</v>
      </c>
    </row>
    <row r="267" spans="1:35" ht="13">
      <c r="A267" s="3">
        <f t="shared" si="90"/>
        <v>263</v>
      </c>
      <c r="B267" s="28">
        <f t="shared" si="91"/>
        <v>7972</v>
      </c>
      <c r="C267" s="3">
        <f t="shared" si="92"/>
        <v>8.3333333333333329E-2</v>
      </c>
      <c r="F267" s="3" t="e">
        <f t="shared" si="77"/>
        <v>#VALUE!</v>
      </c>
      <c r="G267" s="3" t="str">
        <f>IF(Inputs!$B$15="Fixed",G266, "Not Implemented Yet")</f>
        <v>Not Implemented Yet</v>
      </c>
      <c r="H267" s="3" t="str">
        <f>IF(Inputs!$B$15="Fixed", IF(K266&gt;H266, -PMT(G267*C267, 360/Inputs!$D$6, Inputs!$B$13), 0), "NOT AVALABLE RN")</f>
        <v>NOT AVALABLE RN</v>
      </c>
      <c r="I267" s="3" t="e">
        <f t="shared" si="78"/>
        <v>#VALUE!</v>
      </c>
      <c r="J267" s="3" t="e">
        <f t="shared" si="79"/>
        <v>#VALUE!</v>
      </c>
      <c r="K267" s="3" t="e">
        <f t="shared" si="93"/>
        <v>#VALUE!</v>
      </c>
      <c r="N267" s="27">
        <f t="shared" si="94"/>
        <v>0</v>
      </c>
      <c r="O267" s="17">
        <f>VLOOKUP(A267,Curves!$B$3:'Curves'!$D$15,3)/(VLOOKUP(A267,Curves!$B$3:'Curves'!$D$15,2)-(VLOOKUP(A267,Curves!$B$3:'Curves'!$D$15,1)-1))</f>
        <v>0</v>
      </c>
      <c r="P267" s="27">
        <f>MIN(N267,(O267*Inputs!$B$35)*$N$5)</f>
        <v>0</v>
      </c>
      <c r="Q267" s="3">
        <f ca="1">IF(ISERROR(Inputs!$B$32*OFFSET(P267,-Inputs!$B$32,0)),0,Inputs!$B$32*OFFSET(P267,-Inputs!$B$32,0))</f>
        <v>0</v>
      </c>
      <c r="R267" s="3">
        <f ca="1">IF(ISERROR((1-Inputs!$B$32)*OFFSET(P267,-Inputs!$B$33,0)),0,(1-Inputs!$B$32)*OFFSET(P267,-Inputs!$B$33,0))</f>
        <v>0</v>
      </c>
      <c r="S267" s="27">
        <f t="shared" si="80"/>
        <v>0</v>
      </c>
      <c r="T267" s="17" t="e">
        <f>S267/Inputs!$B$13</f>
        <v>#DIV/0!</v>
      </c>
      <c r="U267" s="17" t="e">
        <f t="shared" si="76"/>
        <v>#VALUE!</v>
      </c>
      <c r="V267" s="3">
        <f>IF(A267&lt;Inputs!$B$23-Inputs!$B$24,0,IF(A267&lt;Inputs!$B$22-Inputs!$B$24,S267*AB267/12,IF(ISERROR(-PMT(AB267/12,Inputs!$B$20+1-A267-Inputs!$B$24,S267)),0,-PMT(AB267/12,Inputs!$B$20+1-A267-Inputs!$B$24,S267)+IF(A267=Inputs!$B$21-Inputs!$B$24,AB267+PMT(AB267/12,Inputs!$B$20+1-A267-Inputs!$B$24,S267)+(S267*AB267/12),0))))</f>
        <v>0</v>
      </c>
      <c r="W267" s="3" t="e">
        <f t="shared" si="81"/>
        <v>#VALUE!</v>
      </c>
      <c r="X267" s="3" t="e">
        <f t="shared" si="82"/>
        <v>#VALUE!</v>
      </c>
      <c r="Y267" s="17">
        <f>VLOOKUP(A267,Curves!$B$20:'Curves'!$D$32,3)</f>
        <v>0.06</v>
      </c>
      <c r="Z267" s="27">
        <f t="shared" si="83"/>
        <v>0</v>
      </c>
      <c r="AA267" s="3">
        <f t="shared" si="84"/>
        <v>0</v>
      </c>
      <c r="AB267" s="3" t="str">
        <f t="shared" si="85"/>
        <v>Not Implemented Yet</v>
      </c>
      <c r="AC267" s="3" t="e">
        <f t="shared" si="86"/>
        <v>#VALUE!</v>
      </c>
      <c r="AD267" s="3" t="e">
        <f t="shared" ca="1" si="87"/>
        <v>#VALUE!</v>
      </c>
      <c r="AE267" s="17" t="e">
        <f ca="1">AD267/Inputs!$B$13</f>
        <v>#VALUE!</v>
      </c>
      <c r="AF267" s="27">
        <f t="shared" si="88"/>
        <v>0</v>
      </c>
      <c r="AH267" s="17">
        <f>AH266/(1+(Inputs!$B$19)*C266)</f>
        <v>1</v>
      </c>
      <c r="AI267" s="17" t="e">
        <f t="shared" ca="1" si="89"/>
        <v>#VALUE!</v>
      </c>
    </row>
    <row r="268" spans="1:35" ht="13">
      <c r="A268" s="3">
        <f t="shared" si="90"/>
        <v>264</v>
      </c>
      <c r="B268" s="28">
        <f t="shared" si="91"/>
        <v>8003</v>
      </c>
      <c r="C268" s="3">
        <f t="shared" si="92"/>
        <v>8.3333333333333329E-2</v>
      </c>
      <c r="F268" s="3" t="e">
        <f t="shared" si="77"/>
        <v>#VALUE!</v>
      </c>
      <c r="G268" s="3" t="str">
        <f>IF(Inputs!$B$15="Fixed",G267, "Not Implemented Yet")</f>
        <v>Not Implemented Yet</v>
      </c>
      <c r="H268" s="3" t="str">
        <f>IF(Inputs!$B$15="Fixed", IF(K267&gt;H267, -PMT(G268*C268, 360/Inputs!$D$6, Inputs!$B$13), 0), "NOT AVALABLE RN")</f>
        <v>NOT AVALABLE RN</v>
      </c>
      <c r="I268" s="3" t="e">
        <f t="shared" si="78"/>
        <v>#VALUE!</v>
      </c>
      <c r="J268" s="3" t="e">
        <f t="shared" si="79"/>
        <v>#VALUE!</v>
      </c>
      <c r="K268" s="3" t="e">
        <f t="shared" si="93"/>
        <v>#VALUE!</v>
      </c>
      <c r="N268" s="27">
        <f t="shared" si="94"/>
        <v>0</v>
      </c>
      <c r="O268" s="17">
        <f>VLOOKUP(A268,Curves!$B$3:'Curves'!$D$15,3)/(VLOOKUP(A268,Curves!$B$3:'Curves'!$D$15,2)-(VLOOKUP(A268,Curves!$B$3:'Curves'!$D$15,1)-1))</f>
        <v>0</v>
      </c>
      <c r="P268" s="27">
        <f>MIN(N268,(O268*Inputs!$B$35)*$N$5)</f>
        <v>0</v>
      </c>
      <c r="Q268" s="3">
        <f ca="1">IF(ISERROR(Inputs!$B$32*OFFSET(P268,-Inputs!$B$32,0)),0,Inputs!$B$32*OFFSET(P268,-Inputs!$B$32,0))</f>
        <v>0</v>
      </c>
      <c r="R268" s="3">
        <f ca="1">IF(ISERROR((1-Inputs!$B$32)*OFFSET(P268,-Inputs!$B$33,0)),0,(1-Inputs!$B$32)*OFFSET(P268,-Inputs!$B$33,0))</f>
        <v>0</v>
      </c>
      <c r="S268" s="27">
        <f t="shared" si="80"/>
        <v>0</v>
      </c>
      <c r="T268" s="17" t="e">
        <f>S268/Inputs!$B$13</f>
        <v>#DIV/0!</v>
      </c>
      <c r="U268" s="17" t="e">
        <f t="shared" si="76"/>
        <v>#VALUE!</v>
      </c>
      <c r="V268" s="3">
        <f>IF(A268&lt;Inputs!$B$23-Inputs!$B$24,0,IF(A268&lt;Inputs!$B$22-Inputs!$B$24,S268*AB268/12,IF(ISERROR(-PMT(AB268/12,Inputs!$B$20+1-A268-Inputs!$B$24,S268)),0,-PMT(AB268/12,Inputs!$B$20+1-A268-Inputs!$B$24,S268)+IF(A268=Inputs!$B$21-Inputs!$B$24,AB268+PMT(AB268/12,Inputs!$B$20+1-A268-Inputs!$B$24,S268)+(S268*AB268/12),0))))</f>
        <v>0</v>
      </c>
      <c r="W268" s="3" t="e">
        <f t="shared" si="81"/>
        <v>#VALUE!</v>
      </c>
      <c r="X268" s="3" t="e">
        <f t="shared" si="82"/>
        <v>#VALUE!</v>
      </c>
      <c r="Y268" s="17">
        <f>VLOOKUP(A268,Curves!$B$20:'Curves'!$D$32,3)</f>
        <v>0.06</v>
      </c>
      <c r="Z268" s="27">
        <f t="shared" si="83"/>
        <v>0</v>
      </c>
      <c r="AA268" s="3">
        <f t="shared" si="84"/>
        <v>0</v>
      </c>
      <c r="AB268" s="3" t="str">
        <f t="shared" si="85"/>
        <v>Not Implemented Yet</v>
      </c>
      <c r="AC268" s="3" t="e">
        <f t="shared" si="86"/>
        <v>#VALUE!</v>
      </c>
      <c r="AD268" s="3" t="e">
        <f t="shared" ca="1" si="87"/>
        <v>#VALUE!</v>
      </c>
      <c r="AE268" s="17" t="e">
        <f ca="1">AD268/Inputs!$B$13</f>
        <v>#VALUE!</v>
      </c>
      <c r="AF268" s="27">
        <f t="shared" si="88"/>
        <v>0</v>
      </c>
      <c r="AH268" s="17">
        <f>AH267/(1+(Inputs!$B$19)*C267)</f>
        <v>1</v>
      </c>
      <c r="AI268" s="17" t="e">
        <f t="shared" ca="1" si="89"/>
        <v>#VALUE!</v>
      </c>
    </row>
    <row r="269" spans="1:35" ht="13">
      <c r="A269" s="3">
        <f t="shared" si="90"/>
        <v>265</v>
      </c>
      <c r="B269" s="28">
        <f t="shared" si="91"/>
        <v>8033</v>
      </c>
      <c r="C269" s="3">
        <f t="shared" si="92"/>
        <v>8.3333333333333329E-2</v>
      </c>
      <c r="F269" s="3" t="e">
        <f t="shared" si="77"/>
        <v>#VALUE!</v>
      </c>
      <c r="G269" s="3" t="str">
        <f>IF(Inputs!$B$15="Fixed",G268, "Not Implemented Yet")</f>
        <v>Not Implemented Yet</v>
      </c>
      <c r="H269" s="3" t="str">
        <f>IF(Inputs!$B$15="Fixed", IF(K268&gt;H268, -PMT(G269*C269, 360/Inputs!$D$6, Inputs!$B$13), 0), "NOT AVALABLE RN")</f>
        <v>NOT AVALABLE RN</v>
      </c>
      <c r="I269" s="3" t="e">
        <f t="shared" si="78"/>
        <v>#VALUE!</v>
      </c>
      <c r="J269" s="3" t="e">
        <f t="shared" si="79"/>
        <v>#VALUE!</v>
      </c>
      <c r="K269" s="3" t="e">
        <f t="shared" si="93"/>
        <v>#VALUE!</v>
      </c>
      <c r="N269" s="27">
        <f t="shared" si="94"/>
        <v>0</v>
      </c>
      <c r="O269" s="17">
        <f>VLOOKUP(A269,Curves!$B$3:'Curves'!$D$15,3)/(VLOOKUP(A269,Curves!$B$3:'Curves'!$D$15,2)-(VLOOKUP(A269,Curves!$B$3:'Curves'!$D$15,1)-1))</f>
        <v>0</v>
      </c>
      <c r="P269" s="27">
        <f>MIN(N269,(O269*Inputs!$B$35)*$N$5)</f>
        <v>0</v>
      </c>
      <c r="Q269" s="3">
        <f ca="1">IF(ISERROR(Inputs!$B$32*OFFSET(P269,-Inputs!$B$32,0)),0,Inputs!$B$32*OFFSET(P269,-Inputs!$B$32,0))</f>
        <v>0</v>
      </c>
      <c r="R269" s="3">
        <f ca="1">IF(ISERROR((1-Inputs!$B$32)*OFFSET(P269,-Inputs!$B$33,0)),0,(1-Inputs!$B$32)*OFFSET(P269,-Inputs!$B$33,0))</f>
        <v>0</v>
      </c>
      <c r="S269" s="27">
        <f t="shared" si="80"/>
        <v>0</v>
      </c>
      <c r="T269" s="17" t="e">
        <f>S269/Inputs!$B$13</f>
        <v>#DIV/0!</v>
      </c>
      <c r="U269" s="17" t="e">
        <f t="shared" si="76"/>
        <v>#VALUE!</v>
      </c>
      <c r="V269" s="3">
        <f>IF(A269&lt;Inputs!$B$23-Inputs!$B$24,0,IF(A269&lt;Inputs!$B$22-Inputs!$B$24,S269*AB269/12,IF(ISERROR(-PMT(AB269/12,Inputs!$B$20+1-A269-Inputs!$B$24,S269)),0,-PMT(AB269/12,Inputs!$B$20+1-A269-Inputs!$B$24,S269)+IF(A269=Inputs!$B$21-Inputs!$B$24,AB269+PMT(AB269/12,Inputs!$B$20+1-A269-Inputs!$B$24,S269)+(S269*AB269/12),0))))</f>
        <v>0</v>
      </c>
      <c r="W269" s="3" t="e">
        <f t="shared" si="81"/>
        <v>#VALUE!</v>
      </c>
      <c r="X269" s="3" t="e">
        <f t="shared" si="82"/>
        <v>#VALUE!</v>
      </c>
      <c r="Y269" s="17">
        <f>VLOOKUP(A269,Curves!$B$20:'Curves'!$D$32,3)</f>
        <v>0.06</v>
      </c>
      <c r="Z269" s="27">
        <f t="shared" si="83"/>
        <v>0</v>
      </c>
      <c r="AA269" s="3">
        <f t="shared" si="84"/>
        <v>0</v>
      </c>
      <c r="AB269" s="3" t="str">
        <f t="shared" si="85"/>
        <v>Not Implemented Yet</v>
      </c>
      <c r="AC269" s="3" t="e">
        <f t="shared" si="86"/>
        <v>#VALUE!</v>
      </c>
      <c r="AD269" s="3" t="e">
        <f t="shared" ca="1" si="87"/>
        <v>#VALUE!</v>
      </c>
      <c r="AE269" s="17" t="e">
        <f ca="1">AD269/Inputs!$B$13</f>
        <v>#VALUE!</v>
      </c>
      <c r="AF269" s="27">
        <f t="shared" si="88"/>
        <v>0</v>
      </c>
      <c r="AH269" s="17">
        <f>AH268/(1+(Inputs!$B$19)*C268)</f>
        <v>1</v>
      </c>
      <c r="AI269" s="17" t="e">
        <f t="shared" ca="1" si="89"/>
        <v>#VALUE!</v>
      </c>
    </row>
    <row r="270" spans="1:35" ht="13">
      <c r="A270" s="3">
        <f t="shared" si="90"/>
        <v>266</v>
      </c>
      <c r="B270" s="28">
        <f t="shared" si="91"/>
        <v>8064</v>
      </c>
      <c r="C270" s="3">
        <f t="shared" si="92"/>
        <v>8.3333333333333329E-2</v>
      </c>
      <c r="F270" s="3" t="e">
        <f t="shared" si="77"/>
        <v>#VALUE!</v>
      </c>
      <c r="G270" s="3" t="str">
        <f>IF(Inputs!$B$15="Fixed",G269, "Not Implemented Yet")</f>
        <v>Not Implemented Yet</v>
      </c>
      <c r="H270" s="3" t="str">
        <f>IF(Inputs!$B$15="Fixed", IF(K269&gt;H269, -PMT(G270*C270, 360/Inputs!$D$6, Inputs!$B$13), 0), "NOT AVALABLE RN")</f>
        <v>NOT AVALABLE RN</v>
      </c>
      <c r="I270" s="3" t="e">
        <f t="shared" si="78"/>
        <v>#VALUE!</v>
      </c>
      <c r="J270" s="3" t="e">
        <f t="shared" si="79"/>
        <v>#VALUE!</v>
      </c>
      <c r="K270" s="3" t="e">
        <f t="shared" si="93"/>
        <v>#VALUE!</v>
      </c>
      <c r="N270" s="27">
        <f t="shared" si="94"/>
        <v>0</v>
      </c>
      <c r="O270" s="17">
        <f>VLOOKUP(A270,Curves!$B$3:'Curves'!$D$15,3)/(VLOOKUP(A270,Curves!$B$3:'Curves'!$D$15,2)-(VLOOKUP(A270,Curves!$B$3:'Curves'!$D$15,1)-1))</f>
        <v>0</v>
      </c>
      <c r="P270" s="27">
        <f>MIN(N270,(O270*Inputs!$B$35)*$N$5)</f>
        <v>0</v>
      </c>
      <c r="Q270" s="3">
        <f ca="1">IF(ISERROR(Inputs!$B$32*OFFSET(P270,-Inputs!$B$32,0)),0,Inputs!$B$32*OFFSET(P270,-Inputs!$B$32,0))</f>
        <v>0</v>
      </c>
      <c r="R270" s="3">
        <f ca="1">IF(ISERROR((1-Inputs!$B$32)*OFFSET(P270,-Inputs!$B$33,0)),0,(1-Inputs!$B$32)*OFFSET(P270,-Inputs!$B$33,0))</f>
        <v>0</v>
      </c>
      <c r="S270" s="27">
        <f t="shared" si="80"/>
        <v>0</v>
      </c>
      <c r="T270" s="17" t="e">
        <f>S270/Inputs!$B$13</f>
        <v>#DIV/0!</v>
      </c>
      <c r="U270" s="17" t="e">
        <f t="shared" si="76"/>
        <v>#VALUE!</v>
      </c>
      <c r="V270" s="3">
        <f>IF(A270&lt;Inputs!$B$23-Inputs!$B$24,0,IF(A270&lt;Inputs!$B$22-Inputs!$B$24,S270*AB270/12,IF(ISERROR(-PMT(AB270/12,Inputs!$B$20+1-A270-Inputs!$B$24,S270)),0,-PMT(AB270/12,Inputs!$B$20+1-A270-Inputs!$B$24,S270)+IF(A270=Inputs!$B$21-Inputs!$B$24,AB270+PMT(AB270/12,Inputs!$B$20+1-A270-Inputs!$B$24,S270)+(S270*AB270/12),0))))</f>
        <v>0</v>
      </c>
      <c r="W270" s="3" t="e">
        <f t="shared" si="81"/>
        <v>#VALUE!</v>
      </c>
      <c r="X270" s="3" t="e">
        <f t="shared" si="82"/>
        <v>#VALUE!</v>
      </c>
      <c r="Y270" s="17">
        <f>VLOOKUP(A270,Curves!$B$20:'Curves'!$D$32,3)</f>
        <v>0.06</v>
      </c>
      <c r="Z270" s="27">
        <f t="shared" si="83"/>
        <v>0</v>
      </c>
      <c r="AA270" s="3">
        <f t="shared" si="84"/>
        <v>0</v>
      </c>
      <c r="AB270" s="3" t="str">
        <f t="shared" si="85"/>
        <v>Not Implemented Yet</v>
      </c>
      <c r="AC270" s="3" t="e">
        <f t="shared" si="86"/>
        <v>#VALUE!</v>
      </c>
      <c r="AD270" s="3" t="e">
        <f t="shared" ca="1" si="87"/>
        <v>#VALUE!</v>
      </c>
      <c r="AE270" s="17" t="e">
        <f ca="1">AD270/Inputs!$B$13</f>
        <v>#VALUE!</v>
      </c>
      <c r="AF270" s="27">
        <f t="shared" si="88"/>
        <v>0</v>
      </c>
      <c r="AH270" s="17">
        <f>AH269/(1+(Inputs!$B$19)*C269)</f>
        <v>1</v>
      </c>
      <c r="AI270" s="17" t="e">
        <f t="shared" ca="1" si="89"/>
        <v>#VALUE!</v>
      </c>
    </row>
    <row r="271" spans="1:35" ht="13">
      <c r="A271" s="3">
        <f t="shared" si="90"/>
        <v>267</v>
      </c>
      <c r="B271" s="28">
        <f t="shared" si="91"/>
        <v>8095</v>
      </c>
      <c r="C271" s="3">
        <f t="shared" si="92"/>
        <v>8.3333333333333329E-2</v>
      </c>
      <c r="F271" s="3" t="e">
        <f t="shared" si="77"/>
        <v>#VALUE!</v>
      </c>
      <c r="G271" s="3" t="str">
        <f>IF(Inputs!$B$15="Fixed",G270, "Not Implemented Yet")</f>
        <v>Not Implemented Yet</v>
      </c>
      <c r="H271" s="3" t="str">
        <f>IF(Inputs!$B$15="Fixed", IF(K270&gt;H270, -PMT(G271*C271, 360/Inputs!$D$6, Inputs!$B$13), 0), "NOT AVALABLE RN")</f>
        <v>NOT AVALABLE RN</v>
      </c>
      <c r="I271" s="3" t="e">
        <f t="shared" si="78"/>
        <v>#VALUE!</v>
      </c>
      <c r="J271" s="3" t="e">
        <f t="shared" si="79"/>
        <v>#VALUE!</v>
      </c>
      <c r="K271" s="3" t="e">
        <f t="shared" si="93"/>
        <v>#VALUE!</v>
      </c>
      <c r="N271" s="27">
        <f t="shared" si="94"/>
        <v>0</v>
      </c>
      <c r="O271" s="17">
        <f>VLOOKUP(A271,Curves!$B$3:'Curves'!$D$15,3)/(VLOOKUP(A271,Curves!$B$3:'Curves'!$D$15,2)-(VLOOKUP(A271,Curves!$B$3:'Curves'!$D$15,1)-1))</f>
        <v>0</v>
      </c>
      <c r="P271" s="27">
        <f>MIN(N271,(O271*Inputs!$B$35)*$N$5)</f>
        <v>0</v>
      </c>
      <c r="Q271" s="3">
        <f ca="1">IF(ISERROR(Inputs!$B$32*OFFSET(P271,-Inputs!$B$32,0)),0,Inputs!$B$32*OFFSET(P271,-Inputs!$B$32,0))</f>
        <v>0</v>
      </c>
      <c r="R271" s="3">
        <f ca="1">IF(ISERROR((1-Inputs!$B$32)*OFFSET(P271,-Inputs!$B$33,0)),0,(1-Inputs!$B$32)*OFFSET(P271,-Inputs!$B$33,0))</f>
        <v>0</v>
      </c>
      <c r="S271" s="27">
        <f t="shared" si="80"/>
        <v>0</v>
      </c>
      <c r="T271" s="17" t="e">
        <f>S271/Inputs!$B$13</f>
        <v>#DIV/0!</v>
      </c>
      <c r="U271" s="17" t="e">
        <f t="shared" si="76"/>
        <v>#VALUE!</v>
      </c>
      <c r="V271" s="3">
        <f>IF(A271&lt;Inputs!$B$23-Inputs!$B$24,0,IF(A271&lt;Inputs!$B$22-Inputs!$B$24,S271*AB271/12,IF(ISERROR(-PMT(AB271/12,Inputs!$B$20+1-A271-Inputs!$B$24,S271)),0,-PMT(AB271/12,Inputs!$B$20+1-A271-Inputs!$B$24,S271)+IF(A271=Inputs!$B$21-Inputs!$B$24,AB271+PMT(AB271/12,Inputs!$B$20+1-A271-Inputs!$B$24,S271)+(S271*AB271/12),0))))</f>
        <v>0</v>
      </c>
      <c r="W271" s="3" t="e">
        <f t="shared" si="81"/>
        <v>#VALUE!</v>
      </c>
      <c r="X271" s="3" t="e">
        <f t="shared" si="82"/>
        <v>#VALUE!</v>
      </c>
      <c r="Y271" s="17">
        <f>VLOOKUP(A271,Curves!$B$20:'Curves'!$D$32,3)</f>
        <v>0.06</v>
      </c>
      <c r="Z271" s="27">
        <f t="shared" si="83"/>
        <v>0</v>
      </c>
      <c r="AA271" s="3">
        <f t="shared" si="84"/>
        <v>0</v>
      </c>
      <c r="AB271" s="3" t="str">
        <f t="shared" si="85"/>
        <v>Not Implemented Yet</v>
      </c>
      <c r="AC271" s="3" t="e">
        <f t="shared" si="86"/>
        <v>#VALUE!</v>
      </c>
      <c r="AD271" s="3" t="e">
        <f t="shared" ca="1" si="87"/>
        <v>#VALUE!</v>
      </c>
      <c r="AE271" s="17" t="e">
        <f ca="1">AD271/Inputs!$B$13</f>
        <v>#VALUE!</v>
      </c>
      <c r="AF271" s="27">
        <f t="shared" si="88"/>
        <v>0</v>
      </c>
      <c r="AH271" s="17">
        <f>AH270/(1+(Inputs!$B$19)*C270)</f>
        <v>1</v>
      </c>
      <c r="AI271" s="17" t="e">
        <f t="shared" ca="1" si="89"/>
        <v>#VALUE!</v>
      </c>
    </row>
    <row r="272" spans="1:35" ht="13">
      <c r="A272" s="3">
        <f t="shared" si="90"/>
        <v>268</v>
      </c>
      <c r="B272" s="28">
        <f t="shared" si="91"/>
        <v>8123</v>
      </c>
      <c r="C272" s="3">
        <f t="shared" si="92"/>
        <v>8.3333333333333329E-2</v>
      </c>
      <c r="F272" s="3" t="e">
        <f t="shared" si="77"/>
        <v>#VALUE!</v>
      </c>
      <c r="G272" s="3" t="str">
        <f>IF(Inputs!$B$15="Fixed",G271, "Not Implemented Yet")</f>
        <v>Not Implemented Yet</v>
      </c>
      <c r="H272" s="3" t="str">
        <f>IF(Inputs!$B$15="Fixed", IF(K271&gt;H271, -PMT(G272*C272, 360/Inputs!$D$6, Inputs!$B$13), 0), "NOT AVALABLE RN")</f>
        <v>NOT AVALABLE RN</v>
      </c>
      <c r="I272" s="3" t="e">
        <f t="shared" si="78"/>
        <v>#VALUE!</v>
      </c>
      <c r="J272" s="3" t="e">
        <f t="shared" si="79"/>
        <v>#VALUE!</v>
      </c>
      <c r="K272" s="3" t="e">
        <f t="shared" si="93"/>
        <v>#VALUE!</v>
      </c>
      <c r="N272" s="27">
        <f t="shared" si="94"/>
        <v>0</v>
      </c>
      <c r="O272" s="17">
        <f>VLOOKUP(A272,Curves!$B$3:'Curves'!$D$15,3)/(VLOOKUP(A272,Curves!$B$3:'Curves'!$D$15,2)-(VLOOKUP(A272,Curves!$B$3:'Curves'!$D$15,1)-1))</f>
        <v>0</v>
      </c>
      <c r="P272" s="27">
        <f>MIN(N272,(O272*Inputs!$B$35)*$N$5)</f>
        <v>0</v>
      </c>
      <c r="Q272" s="3">
        <f ca="1">IF(ISERROR(Inputs!$B$32*OFFSET(P272,-Inputs!$B$32,0)),0,Inputs!$B$32*OFFSET(P272,-Inputs!$B$32,0))</f>
        <v>0</v>
      </c>
      <c r="R272" s="3">
        <f ca="1">IF(ISERROR((1-Inputs!$B$32)*OFFSET(P272,-Inputs!$B$33,0)),0,(1-Inputs!$B$32)*OFFSET(P272,-Inputs!$B$33,0))</f>
        <v>0</v>
      </c>
      <c r="S272" s="27">
        <f t="shared" si="80"/>
        <v>0</v>
      </c>
      <c r="T272" s="17" t="e">
        <f>S272/Inputs!$B$13</f>
        <v>#DIV/0!</v>
      </c>
      <c r="U272" s="17" t="e">
        <f t="shared" si="76"/>
        <v>#VALUE!</v>
      </c>
      <c r="V272" s="3">
        <f>IF(A272&lt;Inputs!$B$23-Inputs!$B$24,0,IF(A272&lt;Inputs!$B$22-Inputs!$B$24,S272*AB272/12,IF(ISERROR(-PMT(AB272/12,Inputs!$B$20+1-A272-Inputs!$B$24,S272)),0,-PMT(AB272/12,Inputs!$B$20+1-A272-Inputs!$B$24,S272)+IF(A272=Inputs!$B$21-Inputs!$B$24,AB272+PMT(AB272/12,Inputs!$B$20+1-A272-Inputs!$B$24,S272)+(S272*AB272/12),0))))</f>
        <v>0</v>
      </c>
      <c r="W272" s="3" t="e">
        <f t="shared" si="81"/>
        <v>#VALUE!</v>
      </c>
      <c r="X272" s="3" t="e">
        <f t="shared" si="82"/>
        <v>#VALUE!</v>
      </c>
      <c r="Y272" s="17">
        <f>VLOOKUP(A272,Curves!$B$20:'Curves'!$D$32,3)</f>
        <v>0.06</v>
      </c>
      <c r="Z272" s="27">
        <f t="shared" si="83"/>
        <v>0</v>
      </c>
      <c r="AA272" s="3">
        <f t="shared" si="84"/>
        <v>0</v>
      </c>
      <c r="AB272" s="3" t="str">
        <f t="shared" si="85"/>
        <v>Not Implemented Yet</v>
      </c>
      <c r="AC272" s="3" t="e">
        <f t="shared" si="86"/>
        <v>#VALUE!</v>
      </c>
      <c r="AD272" s="3" t="e">
        <f t="shared" ca="1" si="87"/>
        <v>#VALUE!</v>
      </c>
      <c r="AE272" s="17" t="e">
        <f ca="1">AD272/Inputs!$B$13</f>
        <v>#VALUE!</v>
      </c>
      <c r="AF272" s="27">
        <f t="shared" si="88"/>
        <v>0</v>
      </c>
      <c r="AH272" s="17">
        <f>AH271/(1+(Inputs!$B$19)*C271)</f>
        <v>1</v>
      </c>
      <c r="AI272" s="17" t="e">
        <f t="shared" ca="1" si="89"/>
        <v>#VALUE!</v>
      </c>
    </row>
    <row r="273" spans="1:35" ht="13">
      <c r="A273" s="3">
        <f t="shared" si="90"/>
        <v>269</v>
      </c>
      <c r="B273" s="28">
        <f t="shared" si="91"/>
        <v>8154</v>
      </c>
      <c r="C273" s="3">
        <f t="shared" si="92"/>
        <v>8.3333333333333329E-2</v>
      </c>
      <c r="F273" s="3" t="e">
        <f t="shared" si="77"/>
        <v>#VALUE!</v>
      </c>
      <c r="G273" s="3" t="str">
        <f>IF(Inputs!$B$15="Fixed",G272, "Not Implemented Yet")</f>
        <v>Not Implemented Yet</v>
      </c>
      <c r="H273" s="3" t="str">
        <f>IF(Inputs!$B$15="Fixed", IF(K272&gt;H272, -PMT(G273*C273, 360/Inputs!$D$6, Inputs!$B$13), 0), "NOT AVALABLE RN")</f>
        <v>NOT AVALABLE RN</v>
      </c>
      <c r="I273" s="3" t="e">
        <f t="shared" si="78"/>
        <v>#VALUE!</v>
      </c>
      <c r="J273" s="3" t="e">
        <f t="shared" si="79"/>
        <v>#VALUE!</v>
      </c>
      <c r="K273" s="3" t="e">
        <f t="shared" si="93"/>
        <v>#VALUE!</v>
      </c>
      <c r="N273" s="27">
        <f t="shared" si="94"/>
        <v>0</v>
      </c>
      <c r="O273" s="17">
        <f>VLOOKUP(A273,Curves!$B$3:'Curves'!$D$15,3)/(VLOOKUP(A273,Curves!$B$3:'Curves'!$D$15,2)-(VLOOKUP(A273,Curves!$B$3:'Curves'!$D$15,1)-1))</f>
        <v>0</v>
      </c>
      <c r="P273" s="27">
        <f>MIN(N273,(O273*Inputs!$B$35)*$N$5)</f>
        <v>0</v>
      </c>
      <c r="Q273" s="3">
        <f ca="1">IF(ISERROR(Inputs!$B$32*OFFSET(P273,-Inputs!$B$32,0)),0,Inputs!$B$32*OFFSET(P273,-Inputs!$B$32,0))</f>
        <v>0</v>
      </c>
      <c r="R273" s="3">
        <f ca="1">IF(ISERROR((1-Inputs!$B$32)*OFFSET(P273,-Inputs!$B$33,0)),0,(1-Inputs!$B$32)*OFFSET(P273,-Inputs!$B$33,0))</f>
        <v>0</v>
      </c>
      <c r="S273" s="27">
        <f t="shared" si="80"/>
        <v>0</v>
      </c>
      <c r="T273" s="17" t="e">
        <f>S273/Inputs!$B$13</f>
        <v>#DIV/0!</v>
      </c>
      <c r="U273" s="17" t="e">
        <f t="shared" si="76"/>
        <v>#VALUE!</v>
      </c>
      <c r="V273" s="3">
        <f>IF(A273&lt;Inputs!$B$23-Inputs!$B$24,0,IF(A273&lt;Inputs!$B$22-Inputs!$B$24,S273*AB273/12,IF(ISERROR(-PMT(AB273/12,Inputs!$B$20+1-A273-Inputs!$B$24,S273)),0,-PMT(AB273/12,Inputs!$B$20+1-A273-Inputs!$B$24,S273)+IF(A273=Inputs!$B$21-Inputs!$B$24,AB273+PMT(AB273/12,Inputs!$B$20+1-A273-Inputs!$B$24,S273)+(S273*AB273/12),0))))</f>
        <v>0</v>
      </c>
      <c r="W273" s="3" t="e">
        <f t="shared" si="81"/>
        <v>#VALUE!</v>
      </c>
      <c r="X273" s="3" t="e">
        <f t="shared" si="82"/>
        <v>#VALUE!</v>
      </c>
      <c r="Y273" s="17">
        <f>VLOOKUP(A273,Curves!$B$20:'Curves'!$D$32,3)</f>
        <v>0.06</v>
      </c>
      <c r="Z273" s="27">
        <f t="shared" si="83"/>
        <v>0</v>
      </c>
      <c r="AA273" s="3">
        <f t="shared" si="84"/>
        <v>0</v>
      </c>
      <c r="AB273" s="3" t="str">
        <f t="shared" si="85"/>
        <v>Not Implemented Yet</v>
      </c>
      <c r="AC273" s="3" t="e">
        <f t="shared" si="86"/>
        <v>#VALUE!</v>
      </c>
      <c r="AD273" s="3" t="e">
        <f t="shared" ca="1" si="87"/>
        <v>#VALUE!</v>
      </c>
      <c r="AE273" s="17" t="e">
        <f ca="1">AD273/Inputs!$B$13</f>
        <v>#VALUE!</v>
      </c>
      <c r="AF273" s="27">
        <f t="shared" si="88"/>
        <v>0</v>
      </c>
      <c r="AH273" s="17">
        <f>AH272/(1+(Inputs!$B$19)*C272)</f>
        <v>1</v>
      </c>
      <c r="AI273" s="17" t="e">
        <f t="shared" ca="1" si="89"/>
        <v>#VALUE!</v>
      </c>
    </row>
    <row r="274" spans="1:35" ht="13">
      <c r="A274" s="3">
        <f t="shared" si="90"/>
        <v>270</v>
      </c>
      <c r="B274" s="28">
        <f t="shared" si="91"/>
        <v>8184</v>
      </c>
      <c r="C274" s="3">
        <f t="shared" si="92"/>
        <v>8.3333333333333329E-2</v>
      </c>
      <c r="F274" s="3" t="e">
        <f t="shared" si="77"/>
        <v>#VALUE!</v>
      </c>
      <c r="G274" s="3" t="str">
        <f>IF(Inputs!$B$15="Fixed",G273, "Not Implemented Yet")</f>
        <v>Not Implemented Yet</v>
      </c>
      <c r="H274" s="3" t="str">
        <f>IF(Inputs!$B$15="Fixed", IF(K273&gt;H273, -PMT(G274*C274, 360/Inputs!$D$6, Inputs!$B$13), 0), "NOT AVALABLE RN")</f>
        <v>NOT AVALABLE RN</v>
      </c>
      <c r="I274" s="3" t="e">
        <f t="shared" si="78"/>
        <v>#VALUE!</v>
      </c>
      <c r="J274" s="3" t="e">
        <f t="shared" si="79"/>
        <v>#VALUE!</v>
      </c>
      <c r="K274" s="3" t="e">
        <f t="shared" si="93"/>
        <v>#VALUE!</v>
      </c>
      <c r="N274" s="27">
        <f t="shared" si="94"/>
        <v>0</v>
      </c>
      <c r="O274" s="17">
        <f>VLOOKUP(A274,Curves!$B$3:'Curves'!$D$15,3)/(VLOOKUP(A274,Curves!$B$3:'Curves'!$D$15,2)-(VLOOKUP(A274,Curves!$B$3:'Curves'!$D$15,1)-1))</f>
        <v>0</v>
      </c>
      <c r="P274" s="27">
        <f>MIN(N274,(O274*Inputs!$B$35)*$N$5)</f>
        <v>0</v>
      </c>
      <c r="Q274" s="3">
        <f ca="1">IF(ISERROR(Inputs!$B$32*OFFSET(P274,-Inputs!$B$32,0)),0,Inputs!$B$32*OFFSET(P274,-Inputs!$B$32,0))</f>
        <v>0</v>
      </c>
      <c r="R274" s="3">
        <f ca="1">IF(ISERROR((1-Inputs!$B$32)*OFFSET(P274,-Inputs!$B$33,0)),0,(1-Inputs!$B$32)*OFFSET(P274,-Inputs!$B$33,0))</f>
        <v>0</v>
      </c>
      <c r="S274" s="27">
        <f t="shared" si="80"/>
        <v>0</v>
      </c>
      <c r="T274" s="17" t="e">
        <f>S274/Inputs!$B$13</f>
        <v>#DIV/0!</v>
      </c>
      <c r="U274" s="17" t="e">
        <f t="shared" si="76"/>
        <v>#VALUE!</v>
      </c>
      <c r="V274" s="3">
        <f>IF(A274&lt;Inputs!$B$23-Inputs!$B$24,0,IF(A274&lt;Inputs!$B$22-Inputs!$B$24,S274*AB274/12,IF(ISERROR(-PMT(AB274/12,Inputs!$B$20+1-A274-Inputs!$B$24,S274)),0,-PMT(AB274/12,Inputs!$B$20+1-A274-Inputs!$B$24,S274)+IF(A274=Inputs!$B$21-Inputs!$B$24,AB274+PMT(AB274/12,Inputs!$B$20+1-A274-Inputs!$B$24,S274)+(S274*AB274/12),0))))</f>
        <v>0</v>
      </c>
      <c r="W274" s="3" t="e">
        <f t="shared" si="81"/>
        <v>#VALUE!</v>
      </c>
      <c r="X274" s="3" t="e">
        <f t="shared" si="82"/>
        <v>#VALUE!</v>
      </c>
      <c r="Y274" s="17">
        <f>VLOOKUP(A274,Curves!$B$20:'Curves'!$D$32,3)</f>
        <v>0.06</v>
      </c>
      <c r="Z274" s="27">
        <f t="shared" si="83"/>
        <v>0</v>
      </c>
      <c r="AA274" s="3">
        <f t="shared" si="84"/>
        <v>0</v>
      </c>
      <c r="AB274" s="3" t="str">
        <f t="shared" si="85"/>
        <v>Not Implemented Yet</v>
      </c>
      <c r="AC274" s="3" t="e">
        <f t="shared" si="86"/>
        <v>#VALUE!</v>
      </c>
      <c r="AD274" s="3" t="e">
        <f t="shared" ca="1" si="87"/>
        <v>#VALUE!</v>
      </c>
      <c r="AE274" s="17" t="e">
        <f ca="1">AD274/Inputs!$B$13</f>
        <v>#VALUE!</v>
      </c>
      <c r="AF274" s="27">
        <f t="shared" si="88"/>
        <v>0</v>
      </c>
      <c r="AH274" s="17">
        <f>AH273/(1+(Inputs!$B$19)*C273)</f>
        <v>1</v>
      </c>
      <c r="AI274" s="17" t="e">
        <f t="shared" ca="1" si="89"/>
        <v>#VALUE!</v>
      </c>
    </row>
    <row r="275" spans="1:35" ht="13">
      <c r="A275" s="3">
        <f t="shared" si="90"/>
        <v>271</v>
      </c>
      <c r="B275" s="28">
        <f t="shared" si="91"/>
        <v>8215</v>
      </c>
      <c r="C275" s="3">
        <f t="shared" si="92"/>
        <v>8.3333333333333329E-2</v>
      </c>
      <c r="F275" s="3" t="e">
        <f t="shared" si="77"/>
        <v>#VALUE!</v>
      </c>
      <c r="G275" s="3" t="str">
        <f>IF(Inputs!$B$15="Fixed",G274, "Not Implemented Yet")</f>
        <v>Not Implemented Yet</v>
      </c>
      <c r="H275" s="3" t="str">
        <f>IF(Inputs!$B$15="Fixed", IF(K274&gt;H274, -PMT(G275*C275, 360/Inputs!$D$6, Inputs!$B$13), 0), "NOT AVALABLE RN")</f>
        <v>NOT AVALABLE RN</v>
      </c>
      <c r="I275" s="3" t="e">
        <f t="shared" si="78"/>
        <v>#VALUE!</v>
      </c>
      <c r="J275" s="3" t="e">
        <f t="shared" si="79"/>
        <v>#VALUE!</v>
      </c>
      <c r="K275" s="3" t="e">
        <f t="shared" si="93"/>
        <v>#VALUE!</v>
      </c>
      <c r="N275" s="27">
        <f t="shared" si="94"/>
        <v>0</v>
      </c>
      <c r="O275" s="17">
        <f>VLOOKUP(A275,Curves!$B$3:'Curves'!$D$15,3)/(VLOOKUP(A275,Curves!$B$3:'Curves'!$D$15,2)-(VLOOKUP(A275,Curves!$B$3:'Curves'!$D$15,1)-1))</f>
        <v>0</v>
      </c>
      <c r="P275" s="27">
        <f>MIN(N275,(O275*Inputs!$B$35)*$N$5)</f>
        <v>0</v>
      </c>
      <c r="Q275" s="3">
        <f ca="1">IF(ISERROR(Inputs!$B$32*OFFSET(P275,-Inputs!$B$32,0)),0,Inputs!$B$32*OFFSET(P275,-Inputs!$B$32,0))</f>
        <v>0</v>
      </c>
      <c r="R275" s="3">
        <f ca="1">IF(ISERROR((1-Inputs!$B$32)*OFFSET(P275,-Inputs!$B$33,0)),0,(1-Inputs!$B$32)*OFFSET(P275,-Inputs!$B$33,0))</f>
        <v>0</v>
      </c>
      <c r="S275" s="27">
        <f t="shared" si="80"/>
        <v>0</v>
      </c>
      <c r="T275" s="17" t="e">
        <f>S275/Inputs!$B$13</f>
        <v>#DIV/0!</v>
      </c>
      <c r="U275" s="17" t="e">
        <f t="shared" si="76"/>
        <v>#VALUE!</v>
      </c>
      <c r="V275" s="3">
        <f>IF(A275&lt;Inputs!$B$23-Inputs!$B$24,0,IF(A275&lt;Inputs!$B$22-Inputs!$B$24,S275*AB275/12,IF(ISERROR(-PMT(AB275/12,Inputs!$B$20+1-A275-Inputs!$B$24,S275)),0,-PMT(AB275/12,Inputs!$B$20+1-A275-Inputs!$B$24,S275)+IF(A275=Inputs!$B$21-Inputs!$B$24,AB275+PMT(AB275/12,Inputs!$B$20+1-A275-Inputs!$B$24,S275)+(S275*AB275/12),0))))</f>
        <v>0</v>
      </c>
      <c r="W275" s="3" t="e">
        <f t="shared" si="81"/>
        <v>#VALUE!</v>
      </c>
      <c r="X275" s="3" t="e">
        <f t="shared" si="82"/>
        <v>#VALUE!</v>
      </c>
      <c r="Y275" s="17">
        <f>VLOOKUP(A275,Curves!$B$20:'Curves'!$D$32,3)</f>
        <v>0.06</v>
      </c>
      <c r="Z275" s="27">
        <f t="shared" si="83"/>
        <v>0</v>
      </c>
      <c r="AA275" s="3">
        <f t="shared" si="84"/>
        <v>0</v>
      </c>
      <c r="AB275" s="3" t="str">
        <f t="shared" si="85"/>
        <v>Not Implemented Yet</v>
      </c>
      <c r="AC275" s="3" t="e">
        <f t="shared" si="86"/>
        <v>#VALUE!</v>
      </c>
      <c r="AD275" s="3" t="e">
        <f t="shared" ca="1" si="87"/>
        <v>#VALUE!</v>
      </c>
      <c r="AE275" s="17" t="e">
        <f ca="1">AD275/Inputs!$B$13</f>
        <v>#VALUE!</v>
      </c>
      <c r="AF275" s="27">
        <f t="shared" si="88"/>
        <v>0</v>
      </c>
      <c r="AH275" s="17">
        <f>AH274/(1+(Inputs!$B$19)*C274)</f>
        <v>1</v>
      </c>
      <c r="AI275" s="17" t="e">
        <f t="shared" ca="1" si="89"/>
        <v>#VALUE!</v>
      </c>
    </row>
    <row r="276" spans="1:35" ht="13">
      <c r="A276" s="3">
        <f t="shared" si="90"/>
        <v>272</v>
      </c>
      <c r="B276" s="28">
        <f t="shared" si="91"/>
        <v>8245</v>
      </c>
      <c r="C276" s="3">
        <f t="shared" si="92"/>
        <v>8.3333333333333329E-2</v>
      </c>
      <c r="F276" s="3" t="e">
        <f t="shared" si="77"/>
        <v>#VALUE!</v>
      </c>
      <c r="G276" s="3" t="str">
        <f>IF(Inputs!$B$15="Fixed",G275, "Not Implemented Yet")</f>
        <v>Not Implemented Yet</v>
      </c>
      <c r="H276" s="3" t="str">
        <f>IF(Inputs!$B$15="Fixed", IF(K275&gt;H275, -PMT(G276*C276, 360/Inputs!$D$6, Inputs!$B$13), 0), "NOT AVALABLE RN")</f>
        <v>NOT AVALABLE RN</v>
      </c>
      <c r="I276" s="3" t="e">
        <f t="shared" si="78"/>
        <v>#VALUE!</v>
      </c>
      <c r="J276" s="3" t="e">
        <f t="shared" si="79"/>
        <v>#VALUE!</v>
      </c>
      <c r="K276" s="3" t="e">
        <f t="shared" si="93"/>
        <v>#VALUE!</v>
      </c>
      <c r="N276" s="27">
        <f t="shared" si="94"/>
        <v>0</v>
      </c>
      <c r="O276" s="17">
        <f>VLOOKUP(A276,Curves!$B$3:'Curves'!$D$15,3)/(VLOOKUP(A276,Curves!$B$3:'Curves'!$D$15,2)-(VLOOKUP(A276,Curves!$B$3:'Curves'!$D$15,1)-1))</f>
        <v>0</v>
      </c>
      <c r="P276" s="27">
        <f>MIN(N276,(O276*Inputs!$B$35)*$N$5)</f>
        <v>0</v>
      </c>
      <c r="Q276" s="3">
        <f ca="1">IF(ISERROR(Inputs!$B$32*OFFSET(P276,-Inputs!$B$32,0)),0,Inputs!$B$32*OFFSET(P276,-Inputs!$B$32,0))</f>
        <v>0</v>
      </c>
      <c r="R276" s="3">
        <f ca="1">IF(ISERROR((1-Inputs!$B$32)*OFFSET(P276,-Inputs!$B$33,0)),0,(1-Inputs!$B$32)*OFFSET(P276,-Inputs!$B$33,0))</f>
        <v>0</v>
      </c>
      <c r="S276" s="27">
        <f t="shared" si="80"/>
        <v>0</v>
      </c>
      <c r="T276" s="17" t="e">
        <f>S276/Inputs!$B$13</f>
        <v>#DIV/0!</v>
      </c>
      <c r="U276" s="17" t="e">
        <f t="shared" si="76"/>
        <v>#VALUE!</v>
      </c>
      <c r="V276" s="3">
        <f>IF(A276&lt;Inputs!$B$23-Inputs!$B$24,0,IF(A276&lt;Inputs!$B$22-Inputs!$B$24,S276*AB276/12,IF(ISERROR(-PMT(AB276/12,Inputs!$B$20+1-A276-Inputs!$B$24,S276)),0,-PMT(AB276/12,Inputs!$B$20+1-A276-Inputs!$B$24,S276)+IF(A276=Inputs!$B$21-Inputs!$B$24,AB276+PMT(AB276/12,Inputs!$B$20+1-A276-Inputs!$B$24,S276)+(S276*AB276/12),0))))</f>
        <v>0</v>
      </c>
      <c r="W276" s="3" t="e">
        <f t="shared" si="81"/>
        <v>#VALUE!</v>
      </c>
      <c r="X276" s="3" t="e">
        <f t="shared" si="82"/>
        <v>#VALUE!</v>
      </c>
      <c r="Y276" s="17">
        <f>VLOOKUP(A276,Curves!$B$20:'Curves'!$D$32,3)</f>
        <v>0.06</v>
      </c>
      <c r="Z276" s="27">
        <f t="shared" si="83"/>
        <v>0</v>
      </c>
      <c r="AA276" s="3">
        <f t="shared" si="84"/>
        <v>0</v>
      </c>
      <c r="AB276" s="3" t="str">
        <f t="shared" si="85"/>
        <v>Not Implemented Yet</v>
      </c>
      <c r="AC276" s="3" t="e">
        <f t="shared" si="86"/>
        <v>#VALUE!</v>
      </c>
      <c r="AD276" s="3" t="e">
        <f t="shared" ca="1" si="87"/>
        <v>#VALUE!</v>
      </c>
      <c r="AE276" s="17" t="e">
        <f ca="1">AD276/Inputs!$B$13</f>
        <v>#VALUE!</v>
      </c>
      <c r="AF276" s="27">
        <f t="shared" si="88"/>
        <v>0</v>
      </c>
      <c r="AH276" s="17">
        <f>AH275/(1+(Inputs!$B$19)*C275)</f>
        <v>1</v>
      </c>
      <c r="AI276" s="17" t="e">
        <f t="shared" ca="1" si="89"/>
        <v>#VALUE!</v>
      </c>
    </row>
    <row r="277" spans="1:35" ht="13">
      <c r="A277" s="3">
        <f t="shared" si="90"/>
        <v>273</v>
      </c>
      <c r="B277" s="28">
        <f t="shared" si="91"/>
        <v>8276</v>
      </c>
      <c r="C277" s="3">
        <f t="shared" si="92"/>
        <v>8.3333333333333329E-2</v>
      </c>
      <c r="F277" s="3" t="e">
        <f t="shared" si="77"/>
        <v>#VALUE!</v>
      </c>
      <c r="G277" s="3" t="str">
        <f>IF(Inputs!$B$15="Fixed",G276, "Not Implemented Yet")</f>
        <v>Not Implemented Yet</v>
      </c>
      <c r="H277" s="3" t="str">
        <f>IF(Inputs!$B$15="Fixed", IF(K276&gt;H276, -PMT(G277*C277, 360/Inputs!$D$6, Inputs!$B$13), 0), "NOT AVALABLE RN")</f>
        <v>NOT AVALABLE RN</v>
      </c>
      <c r="I277" s="3" t="e">
        <f t="shared" si="78"/>
        <v>#VALUE!</v>
      </c>
      <c r="J277" s="3" t="e">
        <f t="shared" si="79"/>
        <v>#VALUE!</v>
      </c>
      <c r="K277" s="3" t="e">
        <f t="shared" si="93"/>
        <v>#VALUE!</v>
      </c>
      <c r="N277" s="27">
        <f t="shared" si="94"/>
        <v>0</v>
      </c>
      <c r="O277" s="17">
        <f>VLOOKUP(A277,Curves!$B$3:'Curves'!$D$15,3)/(VLOOKUP(A277,Curves!$B$3:'Curves'!$D$15,2)-(VLOOKUP(A277,Curves!$B$3:'Curves'!$D$15,1)-1))</f>
        <v>0</v>
      </c>
      <c r="P277" s="27">
        <f>MIN(N277,(O277*Inputs!$B$35)*$N$5)</f>
        <v>0</v>
      </c>
      <c r="Q277" s="3">
        <f ca="1">IF(ISERROR(Inputs!$B$32*OFFSET(P277,-Inputs!$B$32,0)),0,Inputs!$B$32*OFFSET(P277,-Inputs!$B$32,0))</f>
        <v>0</v>
      </c>
      <c r="R277" s="3">
        <f ca="1">IF(ISERROR((1-Inputs!$B$32)*OFFSET(P277,-Inputs!$B$33,0)),0,(1-Inputs!$B$32)*OFFSET(P277,-Inputs!$B$33,0))</f>
        <v>0</v>
      </c>
      <c r="S277" s="27">
        <f t="shared" si="80"/>
        <v>0</v>
      </c>
      <c r="T277" s="17" t="e">
        <f>S277/Inputs!$B$13</f>
        <v>#DIV/0!</v>
      </c>
      <c r="U277" s="17" t="e">
        <f t="shared" si="76"/>
        <v>#VALUE!</v>
      </c>
      <c r="V277" s="3">
        <f>IF(A277&lt;Inputs!$B$23-Inputs!$B$24,0,IF(A277&lt;Inputs!$B$22-Inputs!$B$24,S277*AB277/12,IF(ISERROR(-PMT(AB277/12,Inputs!$B$20+1-A277-Inputs!$B$24,S277)),0,-PMT(AB277/12,Inputs!$B$20+1-A277-Inputs!$B$24,S277)+IF(A277=Inputs!$B$21-Inputs!$B$24,AB277+PMT(AB277/12,Inputs!$B$20+1-A277-Inputs!$B$24,S277)+(S277*AB277/12),0))))</f>
        <v>0</v>
      </c>
      <c r="W277" s="3" t="e">
        <f t="shared" si="81"/>
        <v>#VALUE!</v>
      </c>
      <c r="X277" s="3" t="e">
        <f t="shared" si="82"/>
        <v>#VALUE!</v>
      </c>
      <c r="Y277" s="17">
        <f>VLOOKUP(A277,Curves!$B$20:'Curves'!$D$32,3)</f>
        <v>0.06</v>
      </c>
      <c r="Z277" s="27">
        <f t="shared" si="83"/>
        <v>0</v>
      </c>
      <c r="AA277" s="3">
        <f t="shared" si="84"/>
        <v>0</v>
      </c>
      <c r="AB277" s="3" t="str">
        <f t="shared" si="85"/>
        <v>Not Implemented Yet</v>
      </c>
      <c r="AC277" s="3" t="e">
        <f t="shared" si="86"/>
        <v>#VALUE!</v>
      </c>
      <c r="AD277" s="3" t="e">
        <f t="shared" ca="1" si="87"/>
        <v>#VALUE!</v>
      </c>
      <c r="AE277" s="17" t="e">
        <f ca="1">AD277/Inputs!$B$13</f>
        <v>#VALUE!</v>
      </c>
      <c r="AF277" s="27">
        <f t="shared" si="88"/>
        <v>0</v>
      </c>
      <c r="AH277" s="17">
        <f>AH276/(1+(Inputs!$B$19)*C276)</f>
        <v>1</v>
      </c>
      <c r="AI277" s="17" t="e">
        <f t="shared" ca="1" si="89"/>
        <v>#VALUE!</v>
      </c>
    </row>
    <row r="278" spans="1:35" ht="13">
      <c r="A278" s="3">
        <f t="shared" si="90"/>
        <v>274</v>
      </c>
      <c r="B278" s="28">
        <f t="shared" si="91"/>
        <v>8307</v>
      </c>
      <c r="C278" s="3">
        <f t="shared" si="92"/>
        <v>8.3333333333333329E-2</v>
      </c>
      <c r="F278" s="3" t="e">
        <f t="shared" si="77"/>
        <v>#VALUE!</v>
      </c>
      <c r="G278" s="3" t="str">
        <f>IF(Inputs!$B$15="Fixed",G277, "Not Implemented Yet")</f>
        <v>Not Implemented Yet</v>
      </c>
      <c r="H278" s="3" t="str">
        <f>IF(Inputs!$B$15="Fixed", IF(K277&gt;H277, -PMT(G278*C278, 360/Inputs!$D$6, Inputs!$B$13), 0), "NOT AVALABLE RN")</f>
        <v>NOT AVALABLE RN</v>
      </c>
      <c r="I278" s="3" t="e">
        <f t="shared" si="78"/>
        <v>#VALUE!</v>
      </c>
      <c r="J278" s="3" t="e">
        <f t="shared" si="79"/>
        <v>#VALUE!</v>
      </c>
      <c r="K278" s="3" t="e">
        <f t="shared" si="93"/>
        <v>#VALUE!</v>
      </c>
      <c r="N278" s="27">
        <f t="shared" si="94"/>
        <v>0</v>
      </c>
      <c r="O278" s="17">
        <f>VLOOKUP(A278,Curves!$B$3:'Curves'!$D$15,3)/(VLOOKUP(A278,Curves!$B$3:'Curves'!$D$15,2)-(VLOOKUP(A278,Curves!$B$3:'Curves'!$D$15,1)-1))</f>
        <v>0</v>
      </c>
      <c r="P278" s="27">
        <f>MIN(N278,(O278*Inputs!$B$35)*$N$5)</f>
        <v>0</v>
      </c>
      <c r="Q278" s="3">
        <f ca="1">IF(ISERROR(Inputs!$B$32*OFFSET(P278,-Inputs!$B$32,0)),0,Inputs!$B$32*OFFSET(P278,-Inputs!$B$32,0))</f>
        <v>0</v>
      </c>
      <c r="R278" s="3">
        <f ca="1">IF(ISERROR((1-Inputs!$B$32)*OFFSET(P278,-Inputs!$B$33,0)),0,(1-Inputs!$B$32)*OFFSET(P278,-Inputs!$B$33,0))</f>
        <v>0</v>
      </c>
      <c r="S278" s="27">
        <f t="shared" si="80"/>
        <v>0</v>
      </c>
      <c r="T278" s="17" t="e">
        <f>S278/Inputs!$B$13</f>
        <v>#DIV/0!</v>
      </c>
      <c r="U278" s="17" t="e">
        <f t="shared" si="76"/>
        <v>#VALUE!</v>
      </c>
      <c r="V278" s="3">
        <f>IF(A278&lt;Inputs!$B$23-Inputs!$B$24,0,IF(A278&lt;Inputs!$B$22-Inputs!$B$24,S278*AB278/12,IF(ISERROR(-PMT(AB278/12,Inputs!$B$20+1-A278-Inputs!$B$24,S278)),0,-PMT(AB278/12,Inputs!$B$20+1-A278-Inputs!$B$24,S278)+IF(A278=Inputs!$B$21-Inputs!$B$24,AB278+PMT(AB278/12,Inputs!$B$20+1-A278-Inputs!$B$24,S278)+(S278*AB278/12),0))))</f>
        <v>0</v>
      </c>
      <c r="W278" s="3" t="e">
        <f t="shared" si="81"/>
        <v>#VALUE!</v>
      </c>
      <c r="X278" s="3" t="e">
        <f t="shared" si="82"/>
        <v>#VALUE!</v>
      </c>
      <c r="Y278" s="17">
        <f>VLOOKUP(A278,Curves!$B$20:'Curves'!$D$32,3)</f>
        <v>0.06</v>
      </c>
      <c r="Z278" s="27">
        <f t="shared" si="83"/>
        <v>0</v>
      </c>
      <c r="AA278" s="3">
        <f t="shared" si="84"/>
        <v>0</v>
      </c>
      <c r="AB278" s="3" t="str">
        <f t="shared" si="85"/>
        <v>Not Implemented Yet</v>
      </c>
      <c r="AC278" s="3" t="e">
        <f t="shared" si="86"/>
        <v>#VALUE!</v>
      </c>
      <c r="AD278" s="3" t="e">
        <f t="shared" ca="1" si="87"/>
        <v>#VALUE!</v>
      </c>
      <c r="AE278" s="17" t="e">
        <f ca="1">AD278/Inputs!$B$13</f>
        <v>#VALUE!</v>
      </c>
      <c r="AF278" s="27">
        <f t="shared" si="88"/>
        <v>0</v>
      </c>
      <c r="AH278" s="17">
        <f>AH277/(1+(Inputs!$B$19)*C277)</f>
        <v>1</v>
      </c>
      <c r="AI278" s="17" t="e">
        <f t="shared" ca="1" si="89"/>
        <v>#VALUE!</v>
      </c>
    </row>
    <row r="279" spans="1:35" ht="13">
      <c r="A279" s="3">
        <f t="shared" si="90"/>
        <v>275</v>
      </c>
      <c r="B279" s="28">
        <f t="shared" si="91"/>
        <v>8337</v>
      </c>
      <c r="C279" s="3">
        <f t="shared" si="92"/>
        <v>8.3333333333333329E-2</v>
      </c>
      <c r="F279" s="3" t="e">
        <f t="shared" si="77"/>
        <v>#VALUE!</v>
      </c>
      <c r="G279" s="3" t="str">
        <f>IF(Inputs!$B$15="Fixed",G278, "Not Implemented Yet")</f>
        <v>Not Implemented Yet</v>
      </c>
      <c r="H279" s="3" t="str">
        <f>IF(Inputs!$B$15="Fixed", IF(K278&gt;H278, -PMT(G279*C279, 360/Inputs!$D$6, Inputs!$B$13), 0), "NOT AVALABLE RN")</f>
        <v>NOT AVALABLE RN</v>
      </c>
      <c r="I279" s="3" t="e">
        <f t="shared" si="78"/>
        <v>#VALUE!</v>
      </c>
      <c r="J279" s="3" t="e">
        <f t="shared" si="79"/>
        <v>#VALUE!</v>
      </c>
      <c r="K279" s="3" t="e">
        <f t="shared" si="93"/>
        <v>#VALUE!</v>
      </c>
      <c r="N279" s="27">
        <f t="shared" si="94"/>
        <v>0</v>
      </c>
      <c r="O279" s="17">
        <f>VLOOKUP(A279,Curves!$B$3:'Curves'!$D$15,3)/(VLOOKUP(A279,Curves!$B$3:'Curves'!$D$15,2)-(VLOOKUP(A279,Curves!$B$3:'Curves'!$D$15,1)-1))</f>
        <v>0</v>
      </c>
      <c r="P279" s="27">
        <f>MIN(N279,(O279*Inputs!$B$35)*$N$5)</f>
        <v>0</v>
      </c>
      <c r="Q279" s="3">
        <f ca="1">IF(ISERROR(Inputs!$B$32*OFFSET(P279,-Inputs!$B$32,0)),0,Inputs!$B$32*OFFSET(P279,-Inputs!$B$32,0))</f>
        <v>0</v>
      </c>
      <c r="R279" s="3">
        <f ca="1">IF(ISERROR((1-Inputs!$B$32)*OFFSET(P279,-Inputs!$B$33,0)),0,(1-Inputs!$B$32)*OFFSET(P279,-Inputs!$B$33,0))</f>
        <v>0</v>
      </c>
      <c r="S279" s="27">
        <f t="shared" si="80"/>
        <v>0</v>
      </c>
      <c r="T279" s="17" t="e">
        <f>S279/Inputs!$B$13</f>
        <v>#DIV/0!</v>
      </c>
      <c r="U279" s="17" t="e">
        <f t="shared" si="76"/>
        <v>#VALUE!</v>
      </c>
      <c r="V279" s="3">
        <f>IF(A279&lt;Inputs!$B$23-Inputs!$B$24,0,IF(A279&lt;Inputs!$B$22-Inputs!$B$24,S279*AB279/12,IF(ISERROR(-PMT(AB279/12,Inputs!$B$20+1-A279-Inputs!$B$24,S279)),0,-PMT(AB279/12,Inputs!$B$20+1-A279-Inputs!$B$24,S279)+IF(A279=Inputs!$B$21-Inputs!$B$24,AB279+PMT(AB279/12,Inputs!$B$20+1-A279-Inputs!$B$24,S279)+(S279*AB279/12),0))))</f>
        <v>0</v>
      </c>
      <c r="W279" s="3" t="e">
        <f t="shared" si="81"/>
        <v>#VALUE!</v>
      </c>
      <c r="X279" s="3" t="e">
        <f t="shared" si="82"/>
        <v>#VALUE!</v>
      </c>
      <c r="Y279" s="17">
        <f>VLOOKUP(A279,Curves!$B$20:'Curves'!$D$32,3)</f>
        <v>0.06</v>
      </c>
      <c r="Z279" s="27">
        <f t="shared" si="83"/>
        <v>0</v>
      </c>
      <c r="AA279" s="3">
        <f t="shared" si="84"/>
        <v>0</v>
      </c>
      <c r="AB279" s="3" t="str">
        <f t="shared" si="85"/>
        <v>Not Implemented Yet</v>
      </c>
      <c r="AC279" s="3" t="e">
        <f t="shared" si="86"/>
        <v>#VALUE!</v>
      </c>
      <c r="AD279" s="3" t="e">
        <f t="shared" ca="1" si="87"/>
        <v>#VALUE!</v>
      </c>
      <c r="AE279" s="17" t="e">
        <f ca="1">AD279/Inputs!$B$13</f>
        <v>#VALUE!</v>
      </c>
      <c r="AF279" s="27">
        <f t="shared" si="88"/>
        <v>0</v>
      </c>
      <c r="AH279" s="17">
        <f>AH278/(1+(Inputs!$B$19)*C278)</f>
        <v>1</v>
      </c>
      <c r="AI279" s="17" t="e">
        <f t="shared" ca="1" si="89"/>
        <v>#VALUE!</v>
      </c>
    </row>
    <row r="280" spans="1:35" ht="13">
      <c r="A280" s="3">
        <f t="shared" si="90"/>
        <v>276</v>
      </c>
      <c r="B280" s="28">
        <f t="shared" si="91"/>
        <v>8368</v>
      </c>
      <c r="C280" s="3">
        <f t="shared" si="92"/>
        <v>8.3333333333333329E-2</v>
      </c>
      <c r="F280" s="3" t="e">
        <f t="shared" si="77"/>
        <v>#VALUE!</v>
      </c>
      <c r="G280" s="3" t="str">
        <f>IF(Inputs!$B$15="Fixed",G279, "Not Implemented Yet")</f>
        <v>Not Implemented Yet</v>
      </c>
      <c r="H280" s="3" t="str">
        <f>IF(Inputs!$B$15="Fixed", IF(K279&gt;H279, -PMT(G280*C280, 360/Inputs!$D$6, Inputs!$B$13), 0), "NOT AVALABLE RN")</f>
        <v>NOT AVALABLE RN</v>
      </c>
      <c r="I280" s="3" t="e">
        <f t="shared" si="78"/>
        <v>#VALUE!</v>
      </c>
      <c r="J280" s="3" t="e">
        <f t="shared" si="79"/>
        <v>#VALUE!</v>
      </c>
      <c r="K280" s="3" t="e">
        <f t="shared" si="93"/>
        <v>#VALUE!</v>
      </c>
      <c r="N280" s="27">
        <f t="shared" si="94"/>
        <v>0</v>
      </c>
      <c r="O280" s="17">
        <f>VLOOKUP(A280,Curves!$B$3:'Curves'!$D$15,3)/(VLOOKUP(A280,Curves!$B$3:'Curves'!$D$15,2)-(VLOOKUP(A280,Curves!$B$3:'Curves'!$D$15,1)-1))</f>
        <v>0</v>
      </c>
      <c r="P280" s="27">
        <f>MIN(N280,(O280*Inputs!$B$35)*$N$5)</f>
        <v>0</v>
      </c>
      <c r="Q280" s="3">
        <f ca="1">IF(ISERROR(Inputs!$B$32*OFFSET(P280,-Inputs!$B$32,0)),0,Inputs!$B$32*OFFSET(P280,-Inputs!$B$32,0))</f>
        <v>0</v>
      </c>
      <c r="R280" s="3">
        <f ca="1">IF(ISERROR((1-Inputs!$B$32)*OFFSET(P280,-Inputs!$B$33,0)),0,(1-Inputs!$B$32)*OFFSET(P280,-Inputs!$B$33,0))</f>
        <v>0</v>
      </c>
      <c r="S280" s="27">
        <f t="shared" si="80"/>
        <v>0</v>
      </c>
      <c r="T280" s="17" t="e">
        <f>S280/Inputs!$B$13</f>
        <v>#DIV/0!</v>
      </c>
      <c r="U280" s="17" t="e">
        <f t="shared" si="76"/>
        <v>#VALUE!</v>
      </c>
      <c r="V280" s="3">
        <f>IF(A280&lt;Inputs!$B$23-Inputs!$B$24,0,IF(A280&lt;Inputs!$B$22-Inputs!$B$24,S280*AB280/12,IF(ISERROR(-PMT(AB280/12,Inputs!$B$20+1-A280-Inputs!$B$24,S280)),0,-PMT(AB280/12,Inputs!$B$20+1-A280-Inputs!$B$24,S280)+IF(A280=Inputs!$B$21-Inputs!$B$24,AB280+PMT(AB280/12,Inputs!$B$20+1-A280-Inputs!$B$24,S280)+(S280*AB280/12),0))))</f>
        <v>0</v>
      </c>
      <c r="W280" s="3" t="e">
        <f t="shared" si="81"/>
        <v>#VALUE!</v>
      </c>
      <c r="X280" s="3" t="e">
        <f t="shared" si="82"/>
        <v>#VALUE!</v>
      </c>
      <c r="Y280" s="17">
        <f>VLOOKUP(A280,Curves!$B$20:'Curves'!$D$32,3)</f>
        <v>0.06</v>
      </c>
      <c r="Z280" s="27">
        <f t="shared" si="83"/>
        <v>0</v>
      </c>
      <c r="AA280" s="3">
        <f t="shared" si="84"/>
        <v>0</v>
      </c>
      <c r="AB280" s="3" t="str">
        <f t="shared" si="85"/>
        <v>Not Implemented Yet</v>
      </c>
      <c r="AC280" s="3" t="e">
        <f t="shared" si="86"/>
        <v>#VALUE!</v>
      </c>
      <c r="AD280" s="3" t="e">
        <f t="shared" ca="1" si="87"/>
        <v>#VALUE!</v>
      </c>
      <c r="AE280" s="17" t="e">
        <f ca="1">AD280/Inputs!$B$13</f>
        <v>#VALUE!</v>
      </c>
      <c r="AF280" s="27">
        <f t="shared" si="88"/>
        <v>0</v>
      </c>
      <c r="AH280" s="17">
        <f>AH279/(1+(Inputs!$B$19)*C279)</f>
        <v>1</v>
      </c>
      <c r="AI280" s="17" t="e">
        <f t="shared" ca="1" si="89"/>
        <v>#VALUE!</v>
      </c>
    </row>
    <row r="281" spans="1:35" ht="13">
      <c r="A281" s="3">
        <f t="shared" si="90"/>
        <v>277</v>
      </c>
      <c r="B281" s="28">
        <f t="shared" si="91"/>
        <v>8398</v>
      </c>
      <c r="C281" s="3">
        <f t="shared" si="92"/>
        <v>8.3333333333333329E-2</v>
      </c>
      <c r="F281" s="3" t="e">
        <f t="shared" si="77"/>
        <v>#VALUE!</v>
      </c>
      <c r="G281" s="3" t="str">
        <f>IF(Inputs!$B$15="Fixed",G280, "Not Implemented Yet")</f>
        <v>Not Implemented Yet</v>
      </c>
      <c r="H281" s="3" t="str">
        <f>IF(Inputs!$B$15="Fixed", IF(K280&gt;H280, -PMT(G281*C281, 360/Inputs!$D$6, Inputs!$B$13), 0), "NOT AVALABLE RN")</f>
        <v>NOT AVALABLE RN</v>
      </c>
      <c r="I281" s="3" t="e">
        <f t="shared" si="78"/>
        <v>#VALUE!</v>
      </c>
      <c r="J281" s="3" t="e">
        <f t="shared" si="79"/>
        <v>#VALUE!</v>
      </c>
      <c r="K281" s="3" t="e">
        <f t="shared" si="93"/>
        <v>#VALUE!</v>
      </c>
      <c r="N281" s="27">
        <f t="shared" si="94"/>
        <v>0</v>
      </c>
      <c r="O281" s="17">
        <f>VLOOKUP(A281,Curves!$B$3:'Curves'!$D$15,3)/(VLOOKUP(A281,Curves!$B$3:'Curves'!$D$15,2)-(VLOOKUP(A281,Curves!$B$3:'Curves'!$D$15,1)-1))</f>
        <v>0</v>
      </c>
      <c r="P281" s="27">
        <f>MIN(N281,(O281*Inputs!$B$35)*$N$5)</f>
        <v>0</v>
      </c>
      <c r="Q281" s="3">
        <f ca="1">IF(ISERROR(Inputs!$B$32*OFFSET(P281,-Inputs!$B$32,0)),0,Inputs!$B$32*OFFSET(P281,-Inputs!$B$32,0))</f>
        <v>0</v>
      </c>
      <c r="R281" s="3">
        <f ca="1">IF(ISERROR((1-Inputs!$B$32)*OFFSET(P281,-Inputs!$B$33,0)),0,(1-Inputs!$B$32)*OFFSET(P281,-Inputs!$B$33,0))</f>
        <v>0</v>
      </c>
      <c r="S281" s="27">
        <f t="shared" si="80"/>
        <v>0</v>
      </c>
      <c r="T281" s="17" t="e">
        <f>S281/Inputs!$B$13</f>
        <v>#DIV/0!</v>
      </c>
      <c r="U281" s="17" t="e">
        <f t="shared" si="76"/>
        <v>#VALUE!</v>
      </c>
      <c r="V281" s="3">
        <f>IF(A281&lt;Inputs!$B$23-Inputs!$B$24,0,IF(A281&lt;Inputs!$B$22-Inputs!$B$24,S281*AB281/12,IF(ISERROR(-PMT(AB281/12,Inputs!$B$20+1-A281-Inputs!$B$24,S281)),0,-PMT(AB281/12,Inputs!$B$20+1-A281-Inputs!$B$24,S281)+IF(A281=Inputs!$B$21-Inputs!$B$24,AB281+PMT(AB281/12,Inputs!$B$20+1-A281-Inputs!$B$24,S281)+(S281*AB281/12),0))))</f>
        <v>0</v>
      </c>
      <c r="W281" s="3" t="e">
        <f t="shared" si="81"/>
        <v>#VALUE!</v>
      </c>
      <c r="X281" s="3" t="e">
        <f t="shared" si="82"/>
        <v>#VALUE!</v>
      </c>
      <c r="Y281" s="17">
        <f>VLOOKUP(A281,Curves!$B$20:'Curves'!$D$32,3)</f>
        <v>0.06</v>
      </c>
      <c r="Z281" s="27">
        <f t="shared" si="83"/>
        <v>0</v>
      </c>
      <c r="AA281" s="3">
        <f t="shared" si="84"/>
        <v>0</v>
      </c>
      <c r="AB281" s="3" t="str">
        <f t="shared" si="85"/>
        <v>Not Implemented Yet</v>
      </c>
      <c r="AC281" s="3" t="e">
        <f t="shared" si="86"/>
        <v>#VALUE!</v>
      </c>
      <c r="AD281" s="3" t="e">
        <f t="shared" ca="1" si="87"/>
        <v>#VALUE!</v>
      </c>
      <c r="AE281" s="17" t="e">
        <f ca="1">AD281/Inputs!$B$13</f>
        <v>#VALUE!</v>
      </c>
      <c r="AF281" s="27">
        <f t="shared" si="88"/>
        <v>0</v>
      </c>
      <c r="AH281" s="17">
        <f>AH280/(1+(Inputs!$B$19)*C280)</f>
        <v>1</v>
      </c>
      <c r="AI281" s="17" t="e">
        <f t="shared" ca="1" si="89"/>
        <v>#VALUE!</v>
      </c>
    </row>
    <row r="282" spans="1:35" ht="13">
      <c r="A282" s="3">
        <f t="shared" si="90"/>
        <v>278</v>
      </c>
      <c r="B282" s="28">
        <f t="shared" si="91"/>
        <v>8429</v>
      </c>
      <c r="C282" s="3">
        <f t="shared" si="92"/>
        <v>8.3333333333333329E-2</v>
      </c>
      <c r="F282" s="3" t="e">
        <f t="shared" si="77"/>
        <v>#VALUE!</v>
      </c>
      <c r="G282" s="3" t="str">
        <f>IF(Inputs!$B$15="Fixed",G281, "Not Implemented Yet")</f>
        <v>Not Implemented Yet</v>
      </c>
      <c r="H282" s="3" t="str">
        <f>IF(Inputs!$B$15="Fixed", IF(K281&gt;H281, -PMT(G282*C282, 360/Inputs!$D$6, Inputs!$B$13), 0), "NOT AVALABLE RN")</f>
        <v>NOT AVALABLE RN</v>
      </c>
      <c r="I282" s="3" t="e">
        <f t="shared" si="78"/>
        <v>#VALUE!</v>
      </c>
      <c r="J282" s="3" t="e">
        <f t="shared" si="79"/>
        <v>#VALUE!</v>
      </c>
      <c r="K282" s="3" t="e">
        <f t="shared" si="93"/>
        <v>#VALUE!</v>
      </c>
      <c r="N282" s="27">
        <f t="shared" si="94"/>
        <v>0</v>
      </c>
      <c r="O282" s="17">
        <f>VLOOKUP(A282,Curves!$B$3:'Curves'!$D$15,3)/(VLOOKUP(A282,Curves!$B$3:'Curves'!$D$15,2)-(VLOOKUP(A282,Curves!$B$3:'Curves'!$D$15,1)-1))</f>
        <v>0</v>
      </c>
      <c r="P282" s="27">
        <f>MIN(N282,(O282*Inputs!$B$35)*$N$5)</f>
        <v>0</v>
      </c>
      <c r="Q282" s="3">
        <f ca="1">IF(ISERROR(Inputs!$B$32*OFFSET(P282,-Inputs!$B$32,0)),0,Inputs!$B$32*OFFSET(P282,-Inputs!$B$32,0))</f>
        <v>0</v>
      </c>
      <c r="R282" s="3">
        <f ca="1">IF(ISERROR((1-Inputs!$B$32)*OFFSET(P282,-Inputs!$B$33,0)),0,(1-Inputs!$B$32)*OFFSET(P282,-Inputs!$B$33,0))</f>
        <v>0</v>
      </c>
      <c r="S282" s="27">
        <f t="shared" si="80"/>
        <v>0</v>
      </c>
      <c r="T282" s="17" t="e">
        <f>S282/Inputs!$B$13</f>
        <v>#DIV/0!</v>
      </c>
      <c r="U282" s="17" t="e">
        <f t="shared" si="76"/>
        <v>#VALUE!</v>
      </c>
      <c r="V282" s="3">
        <f>IF(A282&lt;Inputs!$B$23-Inputs!$B$24,0,IF(A282&lt;Inputs!$B$22-Inputs!$B$24,S282*AB282/12,IF(ISERROR(-PMT(AB282/12,Inputs!$B$20+1-A282-Inputs!$B$24,S282)),0,-PMT(AB282/12,Inputs!$B$20+1-A282-Inputs!$B$24,S282)+IF(A282=Inputs!$B$21-Inputs!$B$24,AB282+PMT(AB282/12,Inputs!$B$20+1-A282-Inputs!$B$24,S282)+(S282*AB282/12),0))))</f>
        <v>0</v>
      </c>
      <c r="W282" s="3" t="e">
        <f t="shared" si="81"/>
        <v>#VALUE!</v>
      </c>
      <c r="X282" s="3" t="e">
        <f t="shared" si="82"/>
        <v>#VALUE!</v>
      </c>
      <c r="Y282" s="17">
        <f>VLOOKUP(A282,Curves!$B$20:'Curves'!$D$32,3)</f>
        <v>0.06</v>
      </c>
      <c r="Z282" s="27">
        <f t="shared" si="83"/>
        <v>0</v>
      </c>
      <c r="AA282" s="3">
        <f t="shared" si="84"/>
        <v>0</v>
      </c>
      <c r="AB282" s="3" t="str">
        <f t="shared" si="85"/>
        <v>Not Implemented Yet</v>
      </c>
      <c r="AC282" s="3" t="e">
        <f t="shared" si="86"/>
        <v>#VALUE!</v>
      </c>
      <c r="AD282" s="3" t="e">
        <f t="shared" ca="1" si="87"/>
        <v>#VALUE!</v>
      </c>
      <c r="AE282" s="17" t="e">
        <f ca="1">AD282/Inputs!$B$13</f>
        <v>#VALUE!</v>
      </c>
      <c r="AF282" s="27">
        <f t="shared" si="88"/>
        <v>0</v>
      </c>
      <c r="AH282" s="17">
        <f>AH281/(1+(Inputs!$B$19)*C281)</f>
        <v>1</v>
      </c>
      <c r="AI282" s="17" t="e">
        <f t="shared" ca="1" si="89"/>
        <v>#VALUE!</v>
      </c>
    </row>
    <row r="283" spans="1:35" ht="13">
      <c r="A283" s="3">
        <f t="shared" si="90"/>
        <v>279</v>
      </c>
      <c r="B283" s="28">
        <f t="shared" si="91"/>
        <v>8460</v>
      </c>
      <c r="C283" s="3">
        <f t="shared" si="92"/>
        <v>8.3333333333333329E-2</v>
      </c>
      <c r="F283" s="3" t="e">
        <f t="shared" si="77"/>
        <v>#VALUE!</v>
      </c>
      <c r="G283" s="3" t="str">
        <f>IF(Inputs!$B$15="Fixed",G282, "Not Implemented Yet")</f>
        <v>Not Implemented Yet</v>
      </c>
      <c r="H283" s="3" t="str">
        <f>IF(Inputs!$B$15="Fixed", IF(K282&gt;H282, -PMT(G283*C283, 360/Inputs!$D$6, Inputs!$B$13), 0), "NOT AVALABLE RN")</f>
        <v>NOT AVALABLE RN</v>
      </c>
      <c r="I283" s="3" t="e">
        <f t="shared" si="78"/>
        <v>#VALUE!</v>
      </c>
      <c r="J283" s="3" t="e">
        <f t="shared" si="79"/>
        <v>#VALUE!</v>
      </c>
      <c r="K283" s="3" t="e">
        <f t="shared" si="93"/>
        <v>#VALUE!</v>
      </c>
      <c r="N283" s="27">
        <f t="shared" si="94"/>
        <v>0</v>
      </c>
      <c r="O283" s="17">
        <f>VLOOKUP(A283,Curves!$B$3:'Curves'!$D$15,3)/(VLOOKUP(A283,Curves!$B$3:'Curves'!$D$15,2)-(VLOOKUP(A283,Curves!$B$3:'Curves'!$D$15,1)-1))</f>
        <v>0</v>
      </c>
      <c r="P283" s="27">
        <f>MIN(N283,(O283*Inputs!$B$35)*$N$5)</f>
        <v>0</v>
      </c>
      <c r="Q283" s="3">
        <f ca="1">IF(ISERROR(Inputs!$B$32*OFFSET(P283,-Inputs!$B$32,0)),0,Inputs!$B$32*OFFSET(P283,-Inputs!$B$32,0))</f>
        <v>0</v>
      </c>
      <c r="R283" s="3">
        <f ca="1">IF(ISERROR((1-Inputs!$B$32)*OFFSET(P283,-Inputs!$B$33,0)),0,(1-Inputs!$B$32)*OFFSET(P283,-Inputs!$B$33,0))</f>
        <v>0</v>
      </c>
      <c r="S283" s="27">
        <f t="shared" si="80"/>
        <v>0</v>
      </c>
      <c r="T283" s="17" t="e">
        <f>S283/Inputs!$B$13</f>
        <v>#DIV/0!</v>
      </c>
      <c r="U283" s="17" t="e">
        <f t="shared" si="76"/>
        <v>#VALUE!</v>
      </c>
      <c r="V283" s="3">
        <f>IF(A283&lt;Inputs!$B$23-Inputs!$B$24,0,IF(A283&lt;Inputs!$B$22-Inputs!$B$24,S283*AB283/12,IF(ISERROR(-PMT(AB283/12,Inputs!$B$20+1-A283-Inputs!$B$24,S283)),0,-PMT(AB283/12,Inputs!$B$20+1-A283-Inputs!$B$24,S283)+IF(A283=Inputs!$B$21-Inputs!$B$24,AB283+PMT(AB283/12,Inputs!$B$20+1-A283-Inputs!$B$24,S283)+(S283*AB283/12),0))))</f>
        <v>0</v>
      </c>
      <c r="W283" s="3" t="e">
        <f t="shared" si="81"/>
        <v>#VALUE!</v>
      </c>
      <c r="X283" s="3" t="e">
        <f t="shared" si="82"/>
        <v>#VALUE!</v>
      </c>
      <c r="Y283" s="17">
        <f>VLOOKUP(A283,Curves!$B$20:'Curves'!$D$32,3)</f>
        <v>0.06</v>
      </c>
      <c r="Z283" s="27">
        <f t="shared" si="83"/>
        <v>0</v>
      </c>
      <c r="AA283" s="3">
        <f t="shared" si="84"/>
        <v>0</v>
      </c>
      <c r="AB283" s="3" t="str">
        <f t="shared" si="85"/>
        <v>Not Implemented Yet</v>
      </c>
      <c r="AC283" s="3" t="e">
        <f t="shared" si="86"/>
        <v>#VALUE!</v>
      </c>
      <c r="AD283" s="3" t="e">
        <f t="shared" ca="1" si="87"/>
        <v>#VALUE!</v>
      </c>
      <c r="AE283" s="17" t="e">
        <f ca="1">AD283/Inputs!$B$13</f>
        <v>#VALUE!</v>
      </c>
      <c r="AF283" s="27">
        <f t="shared" si="88"/>
        <v>0</v>
      </c>
      <c r="AH283" s="17">
        <f>AH282/(1+(Inputs!$B$19)*C282)</f>
        <v>1</v>
      </c>
      <c r="AI283" s="17" t="e">
        <f t="shared" ca="1" si="89"/>
        <v>#VALUE!</v>
      </c>
    </row>
    <row r="284" spans="1:35" ht="13">
      <c r="A284" s="3">
        <f t="shared" si="90"/>
        <v>280</v>
      </c>
      <c r="B284" s="28">
        <f t="shared" si="91"/>
        <v>8488</v>
      </c>
      <c r="C284" s="3">
        <f t="shared" si="92"/>
        <v>8.3333333333333329E-2</v>
      </c>
      <c r="F284" s="3" t="e">
        <f t="shared" si="77"/>
        <v>#VALUE!</v>
      </c>
      <c r="G284" s="3" t="str">
        <f>IF(Inputs!$B$15="Fixed",G283, "Not Implemented Yet")</f>
        <v>Not Implemented Yet</v>
      </c>
      <c r="H284" s="3" t="str">
        <f>IF(Inputs!$B$15="Fixed", IF(K283&gt;H283, -PMT(G284*C284, 360/Inputs!$D$6, Inputs!$B$13), 0), "NOT AVALABLE RN")</f>
        <v>NOT AVALABLE RN</v>
      </c>
      <c r="I284" s="3" t="e">
        <f t="shared" si="78"/>
        <v>#VALUE!</v>
      </c>
      <c r="J284" s="3" t="e">
        <f t="shared" si="79"/>
        <v>#VALUE!</v>
      </c>
      <c r="K284" s="3" t="e">
        <f t="shared" si="93"/>
        <v>#VALUE!</v>
      </c>
      <c r="N284" s="27">
        <f t="shared" si="94"/>
        <v>0</v>
      </c>
      <c r="O284" s="17">
        <f>VLOOKUP(A284,Curves!$B$3:'Curves'!$D$15,3)/(VLOOKUP(A284,Curves!$B$3:'Curves'!$D$15,2)-(VLOOKUP(A284,Curves!$B$3:'Curves'!$D$15,1)-1))</f>
        <v>0</v>
      </c>
      <c r="P284" s="27">
        <f>MIN(N284,(O284*Inputs!$B$35)*$N$5)</f>
        <v>0</v>
      </c>
      <c r="Q284" s="3">
        <f ca="1">IF(ISERROR(Inputs!$B$32*OFFSET(P284,-Inputs!$B$32,0)),0,Inputs!$B$32*OFFSET(P284,-Inputs!$B$32,0))</f>
        <v>0</v>
      </c>
      <c r="R284" s="3">
        <f ca="1">IF(ISERROR((1-Inputs!$B$32)*OFFSET(P284,-Inputs!$B$33,0)),0,(1-Inputs!$B$32)*OFFSET(P284,-Inputs!$B$33,0))</f>
        <v>0</v>
      </c>
      <c r="S284" s="27">
        <f t="shared" si="80"/>
        <v>0</v>
      </c>
      <c r="T284" s="17" t="e">
        <f>S284/Inputs!$B$13</f>
        <v>#DIV/0!</v>
      </c>
      <c r="U284" s="17" t="e">
        <f t="shared" si="76"/>
        <v>#VALUE!</v>
      </c>
      <c r="V284" s="3">
        <f>IF(A284&lt;Inputs!$B$23-Inputs!$B$24,0,IF(A284&lt;Inputs!$B$22-Inputs!$B$24,S284*AB284/12,IF(ISERROR(-PMT(AB284/12,Inputs!$B$20+1-A284-Inputs!$B$24,S284)),0,-PMT(AB284/12,Inputs!$B$20+1-A284-Inputs!$B$24,S284)+IF(A284=Inputs!$B$21-Inputs!$B$24,AB284+PMT(AB284/12,Inputs!$B$20+1-A284-Inputs!$B$24,S284)+(S284*AB284/12),0))))</f>
        <v>0</v>
      </c>
      <c r="W284" s="3" t="e">
        <f t="shared" si="81"/>
        <v>#VALUE!</v>
      </c>
      <c r="X284" s="3" t="e">
        <f t="shared" si="82"/>
        <v>#VALUE!</v>
      </c>
      <c r="Y284" s="17">
        <f>VLOOKUP(A284,Curves!$B$20:'Curves'!$D$32,3)</f>
        <v>0.06</v>
      </c>
      <c r="Z284" s="27">
        <f t="shared" si="83"/>
        <v>0</v>
      </c>
      <c r="AA284" s="3">
        <f t="shared" si="84"/>
        <v>0</v>
      </c>
      <c r="AB284" s="3" t="str">
        <f t="shared" si="85"/>
        <v>Not Implemented Yet</v>
      </c>
      <c r="AC284" s="3" t="e">
        <f t="shared" si="86"/>
        <v>#VALUE!</v>
      </c>
      <c r="AD284" s="3" t="e">
        <f t="shared" ca="1" si="87"/>
        <v>#VALUE!</v>
      </c>
      <c r="AE284" s="17" t="e">
        <f ca="1">AD284/Inputs!$B$13</f>
        <v>#VALUE!</v>
      </c>
      <c r="AF284" s="27">
        <f t="shared" si="88"/>
        <v>0</v>
      </c>
      <c r="AH284" s="17">
        <f>AH283/(1+(Inputs!$B$19)*C283)</f>
        <v>1</v>
      </c>
      <c r="AI284" s="17" t="e">
        <f t="shared" ca="1" si="89"/>
        <v>#VALUE!</v>
      </c>
    </row>
    <row r="285" spans="1:35" ht="13">
      <c r="A285" s="3">
        <f t="shared" si="90"/>
        <v>281</v>
      </c>
      <c r="B285" s="28">
        <f t="shared" si="91"/>
        <v>8519</v>
      </c>
      <c r="C285" s="3">
        <f t="shared" si="92"/>
        <v>8.3333333333333329E-2</v>
      </c>
      <c r="F285" s="3" t="e">
        <f t="shared" si="77"/>
        <v>#VALUE!</v>
      </c>
      <c r="G285" s="3" t="str">
        <f>IF(Inputs!$B$15="Fixed",G284, "Not Implemented Yet")</f>
        <v>Not Implemented Yet</v>
      </c>
      <c r="H285" s="3" t="str">
        <f>IF(Inputs!$B$15="Fixed", IF(K284&gt;H284, -PMT(G285*C285, 360/Inputs!$D$6, Inputs!$B$13), 0), "NOT AVALABLE RN")</f>
        <v>NOT AVALABLE RN</v>
      </c>
      <c r="I285" s="3" t="e">
        <f t="shared" si="78"/>
        <v>#VALUE!</v>
      </c>
      <c r="J285" s="3" t="e">
        <f t="shared" si="79"/>
        <v>#VALUE!</v>
      </c>
      <c r="K285" s="3" t="e">
        <f t="shared" si="93"/>
        <v>#VALUE!</v>
      </c>
      <c r="N285" s="27">
        <f t="shared" si="94"/>
        <v>0</v>
      </c>
      <c r="O285" s="17">
        <f>VLOOKUP(A285,Curves!$B$3:'Curves'!$D$15,3)/(VLOOKUP(A285,Curves!$B$3:'Curves'!$D$15,2)-(VLOOKUP(A285,Curves!$B$3:'Curves'!$D$15,1)-1))</f>
        <v>0</v>
      </c>
      <c r="P285" s="27">
        <f>MIN(N285,(O285*Inputs!$B$35)*$N$5)</f>
        <v>0</v>
      </c>
      <c r="Q285" s="3">
        <f ca="1">IF(ISERROR(Inputs!$B$32*OFFSET(P285,-Inputs!$B$32,0)),0,Inputs!$B$32*OFFSET(P285,-Inputs!$B$32,0))</f>
        <v>0</v>
      </c>
      <c r="R285" s="3">
        <f ca="1">IF(ISERROR((1-Inputs!$B$32)*OFFSET(P285,-Inputs!$B$33,0)),0,(1-Inputs!$B$32)*OFFSET(P285,-Inputs!$B$33,0))</f>
        <v>0</v>
      </c>
      <c r="S285" s="27">
        <f t="shared" si="80"/>
        <v>0</v>
      </c>
      <c r="T285" s="17" t="e">
        <f>S285/Inputs!$B$13</f>
        <v>#DIV/0!</v>
      </c>
      <c r="U285" s="17" t="e">
        <f t="shared" si="76"/>
        <v>#VALUE!</v>
      </c>
      <c r="V285" s="3">
        <f>IF(A285&lt;Inputs!$B$23-Inputs!$B$24,0,IF(A285&lt;Inputs!$B$22-Inputs!$B$24,S285*AB285/12,IF(ISERROR(-PMT(AB285/12,Inputs!$B$20+1-A285-Inputs!$B$24,S285)),0,-PMT(AB285/12,Inputs!$B$20+1-A285-Inputs!$B$24,S285)+IF(A285=Inputs!$B$21-Inputs!$B$24,AB285+PMT(AB285/12,Inputs!$B$20+1-A285-Inputs!$B$24,S285)+(S285*AB285/12),0))))</f>
        <v>0</v>
      </c>
      <c r="W285" s="3" t="e">
        <f t="shared" si="81"/>
        <v>#VALUE!</v>
      </c>
      <c r="X285" s="3" t="e">
        <f t="shared" si="82"/>
        <v>#VALUE!</v>
      </c>
      <c r="Y285" s="17">
        <f>VLOOKUP(A285,Curves!$B$20:'Curves'!$D$32,3)</f>
        <v>0.06</v>
      </c>
      <c r="Z285" s="27">
        <f t="shared" si="83"/>
        <v>0</v>
      </c>
      <c r="AA285" s="3">
        <f t="shared" si="84"/>
        <v>0</v>
      </c>
      <c r="AB285" s="3" t="str">
        <f t="shared" si="85"/>
        <v>Not Implemented Yet</v>
      </c>
      <c r="AC285" s="3" t="e">
        <f t="shared" si="86"/>
        <v>#VALUE!</v>
      </c>
      <c r="AD285" s="3" t="e">
        <f t="shared" ca="1" si="87"/>
        <v>#VALUE!</v>
      </c>
      <c r="AE285" s="17" t="e">
        <f ca="1">AD285/Inputs!$B$13</f>
        <v>#VALUE!</v>
      </c>
      <c r="AF285" s="27">
        <f t="shared" si="88"/>
        <v>0</v>
      </c>
      <c r="AH285" s="17">
        <f>AH284/(1+(Inputs!$B$19)*C284)</f>
        <v>1</v>
      </c>
      <c r="AI285" s="17" t="e">
        <f t="shared" ca="1" si="89"/>
        <v>#VALUE!</v>
      </c>
    </row>
    <row r="286" spans="1:35" ht="13">
      <c r="A286" s="3">
        <f t="shared" si="90"/>
        <v>282</v>
      </c>
      <c r="B286" s="28">
        <f t="shared" si="91"/>
        <v>8549</v>
      </c>
      <c r="C286" s="3">
        <f t="shared" si="92"/>
        <v>8.3333333333333329E-2</v>
      </c>
      <c r="F286" s="3" t="e">
        <f t="shared" si="77"/>
        <v>#VALUE!</v>
      </c>
      <c r="G286" s="3" t="str">
        <f>IF(Inputs!$B$15="Fixed",G285, "Not Implemented Yet")</f>
        <v>Not Implemented Yet</v>
      </c>
      <c r="H286" s="3" t="str">
        <f>IF(Inputs!$B$15="Fixed", IF(K285&gt;H285, -PMT(G286*C286, 360/Inputs!$D$6, Inputs!$B$13), 0), "NOT AVALABLE RN")</f>
        <v>NOT AVALABLE RN</v>
      </c>
      <c r="I286" s="3" t="e">
        <f t="shared" si="78"/>
        <v>#VALUE!</v>
      </c>
      <c r="J286" s="3" t="e">
        <f t="shared" si="79"/>
        <v>#VALUE!</v>
      </c>
      <c r="K286" s="3" t="e">
        <f t="shared" si="93"/>
        <v>#VALUE!</v>
      </c>
      <c r="N286" s="27">
        <f t="shared" si="94"/>
        <v>0</v>
      </c>
      <c r="O286" s="17">
        <f>VLOOKUP(A286,Curves!$B$3:'Curves'!$D$15,3)/(VLOOKUP(A286,Curves!$B$3:'Curves'!$D$15,2)-(VLOOKUP(A286,Curves!$B$3:'Curves'!$D$15,1)-1))</f>
        <v>0</v>
      </c>
      <c r="P286" s="27">
        <f>MIN(N286,(O286*Inputs!$B$35)*$N$5)</f>
        <v>0</v>
      </c>
      <c r="Q286" s="3">
        <f ca="1">IF(ISERROR(Inputs!$B$32*OFFSET(P286,-Inputs!$B$32,0)),0,Inputs!$B$32*OFFSET(P286,-Inputs!$B$32,0))</f>
        <v>0</v>
      </c>
      <c r="R286" s="3">
        <f ca="1">IF(ISERROR((1-Inputs!$B$32)*OFFSET(P286,-Inputs!$B$33,0)),0,(1-Inputs!$B$32)*OFFSET(P286,-Inputs!$B$33,0))</f>
        <v>0</v>
      </c>
      <c r="S286" s="27">
        <f t="shared" si="80"/>
        <v>0</v>
      </c>
      <c r="T286" s="17" t="e">
        <f>S286/Inputs!$B$13</f>
        <v>#DIV/0!</v>
      </c>
      <c r="U286" s="17" t="e">
        <f t="shared" si="76"/>
        <v>#VALUE!</v>
      </c>
      <c r="V286" s="3">
        <f>IF(A286&lt;Inputs!$B$23-Inputs!$B$24,0,IF(A286&lt;Inputs!$B$22-Inputs!$B$24,S286*AB286/12,IF(ISERROR(-PMT(AB286/12,Inputs!$B$20+1-A286-Inputs!$B$24,S286)),0,-PMT(AB286/12,Inputs!$B$20+1-A286-Inputs!$B$24,S286)+IF(A286=Inputs!$B$21-Inputs!$B$24,AB286+PMT(AB286/12,Inputs!$B$20+1-A286-Inputs!$B$24,S286)+(S286*AB286/12),0))))</f>
        <v>0</v>
      </c>
      <c r="W286" s="3" t="e">
        <f t="shared" si="81"/>
        <v>#VALUE!</v>
      </c>
      <c r="X286" s="3" t="e">
        <f t="shared" si="82"/>
        <v>#VALUE!</v>
      </c>
      <c r="Y286" s="17">
        <f>VLOOKUP(A286,Curves!$B$20:'Curves'!$D$32,3)</f>
        <v>0.06</v>
      </c>
      <c r="Z286" s="27">
        <f t="shared" si="83"/>
        <v>0</v>
      </c>
      <c r="AA286" s="3">
        <f t="shared" si="84"/>
        <v>0</v>
      </c>
      <c r="AB286" s="3" t="str">
        <f t="shared" si="85"/>
        <v>Not Implemented Yet</v>
      </c>
      <c r="AC286" s="3" t="e">
        <f t="shared" si="86"/>
        <v>#VALUE!</v>
      </c>
      <c r="AD286" s="3" t="e">
        <f t="shared" ca="1" si="87"/>
        <v>#VALUE!</v>
      </c>
      <c r="AE286" s="17" t="e">
        <f ca="1">AD286/Inputs!$B$13</f>
        <v>#VALUE!</v>
      </c>
      <c r="AF286" s="27">
        <f t="shared" si="88"/>
        <v>0</v>
      </c>
      <c r="AH286" s="17">
        <f>AH285/(1+(Inputs!$B$19)*C285)</f>
        <v>1</v>
      </c>
      <c r="AI286" s="17" t="e">
        <f t="shared" ca="1" si="89"/>
        <v>#VALUE!</v>
      </c>
    </row>
    <row r="287" spans="1:35" ht="13">
      <c r="A287" s="3">
        <f t="shared" si="90"/>
        <v>283</v>
      </c>
      <c r="B287" s="28">
        <f t="shared" si="91"/>
        <v>8580</v>
      </c>
      <c r="C287" s="3">
        <f t="shared" si="92"/>
        <v>8.3333333333333329E-2</v>
      </c>
      <c r="F287" s="3" t="e">
        <f t="shared" si="77"/>
        <v>#VALUE!</v>
      </c>
      <c r="G287" s="3" t="str">
        <f>IF(Inputs!$B$15="Fixed",G286, "Not Implemented Yet")</f>
        <v>Not Implemented Yet</v>
      </c>
      <c r="H287" s="3" t="str">
        <f>IF(Inputs!$B$15="Fixed", IF(K286&gt;H286, -PMT(G287*C287, 360/Inputs!$D$6, Inputs!$B$13), 0), "NOT AVALABLE RN")</f>
        <v>NOT AVALABLE RN</v>
      </c>
      <c r="I287" s="3" t="e">
        <f t="shared" si="78"/>
        <v>#VALUE!</v>
      </c>
      <c r="J287" s="3" t="e">
        <f t="shared" si="79"/>
        <v>#VALUE!</v>
      </c>
      <c r="K287" s="3" t="e">
        <f t="shared" si="93"/>
        <v>#VALUE!</v>
      </c>
      <c r="N287" s="27">
        <f t="shared" si="94"/>
        <v>0</v>
      </c>
      <c r="O287" s="17">
        <f>VLOOKUP(A287,Curves!$B$3:'Curves'!$D$15,3)/(VLOOKUP(A287,Curves!$B$3:'Curves'!$D$15,2)-(VLOOKUP(A287,Curves!$B$3:'Curves'!$D$15,1)-1))</f>
        <v>0</v>
      </c>
      <c r="P287" s="27">
        <f>MIN(N287,(O287*Inputs!$B$35)*$N$5)</f>
        <v>0</v>
      </c>
      <c r="Q287" s="3">
        <f ca="1">IF(ISERROR(Inputs!$B$32*OFFSET(P287,-Inputs!$B$32,0)),0,Inputs!$B$32*OFFSET(P287,-Inputs!$B$32,0))</f>
        <v>0</v>
      </c>
      <c r="R287" s="3">
        <f ca="1">IF(ISERROR((1-Inputs!$B$32)*OFFSET(P287,-Inputs!$B$33,0)),0,(1-Inputs!$B$32)*OFFSET(P287,-Inputs!$B$33,0))</f>
        <v>0</v>
      </c>
      <c r="S287" s="27">
        <f t="shared" si="80"/>
        <v>0</v>
      </c>
      <c r="T287" s="17" t="e">
        <f>S287/Inputs!$B$13</f>
        <v>#DIV/0!</v>
      </c>
      <c r="U287" s="17" t="e">
        <f t="shared" si="76"/>
        <v>#VALUE!</v>
      </c>
      <c r="V287" s="3">
        <f>IF(A287&lt;Inputs!$B$23-Inputs!$B$24,0,IF(A287&lt;Inputs!$B$22-Inputs!$B$24,S287*AB287/12,IF(ISERROR(-PMT(AB287/12,Inputs!$B$20+1-A287-Inputs!$B$24,S287)),0,-PMT(AB287/12,Inputs!$B$20+1-A287-Inputs!$B$24,S287)+IF(A287=Inputs!$B$21-Inputs!$B$24,AB287+PMT(AB287/12,Inputs!$B$20+1-A287-Inputs!$B$24,S287)+(S287*AB287/12),0))))</f>
        <v>0</v>
      </c>
      <c r="W287" s="3" t="e">
        <f t="shared" si="81"/>
        <v>#VALUE!</v>
      </c>
      <c r="X287" s="3" t="e">
        <f t="shared" si="82"/>
        <v>#VALUE!</v>
      </c>
      <c r="Y287" s="17">
        <f>VLOOKUP(A287,Curves!$B$20:'Curves'!$D$32,3)</f>
        <v>0.06</v>
      </c>
      <c r="Z287" s="27">
        <f t="shared" si="83"/>
        <v>0</v>
      </c>
      <c r="AA287" s="3">
        <f t="shared" si="84"/>
        <v>0</v>
      </c>
      <c r="AB287" s="3" t="str">
        <f t="shared" si="85"/>
        <v>Not Implemented Yet</v>
      </c>
      <c r="AC287" s="3" t="e">
        <f t="shared" si="86"/>
        <v>#VALUE!</v>
      </c>
      <c r="AD287" s="3" t="e">
        <f t="shared" ca="1" si="87"/>
        <v>#VALUE!</v>
      </c>
      <c r="AE287" s="17" t="e">
        <f ca="1">AD287/Inputs!$B$13</f>
        <v>#VALUE!</v>
      </c>
      <c r="AF287" s="27">
        <f t="shared" si="88"/>
        <v>0</v>
      </c>
      <c r="AH287" s="17">
        <f>AH286/(1+(Inputs!$B$19)*C286)</f>
        <v>1</v>
      </c>
      <c r="AI287" s="17" t="e">
        <f t="shared" ca="1" si="89"/>
        <v>#VALUE!</v>
      </c>
    </row>
    <row r="288" spans="1:35" ht="13">
      <c r="A288" s="3">
        <f t="shared" si="90"/>
        <v>284</v>
      </c>
      <c r="B288" s="28">
        <f t="shared" si="91"/>
        <v>8610</v>
      </c>
      <c r="C288" s="3">
        <f t="shared" si="92"/>
        <v>8.3333333333333329E-2</v>
      </c>
      <c r="F288" s="3" t="e">
        <f t="shared" si="77"/>
        <v>#VALUE!</v>
      </c>
      <c r="G288" s="3" t="str">
        <f>IF(Inputs!$B$15="Fixed",G287, "Not Implemented Yet")</f>
        <v>Not Implemented Yet</v>
      </c>
      <c r="H288" s="3" t="str">
        <f>IF(Inputs!$B$15="Fixed", IF(K287&gt;H287, -PMT(G288*C288, 360/Inputs!$D$6, Inputs!$B$13), 0), "NOT AVALABLE RN")</f>
        <v>NOT AVALABLE RN</v>
      </c>
      <c r="I288" s="3" t="e">
        <f t="shared" si="78"/>
        <v>#VALUE!</v>
      </c>
      <c r="J288" s="3" t="e">
        <f t="shared" si="79"/>
        <v>#VALUE!</v>
      </c>
      <c r="K288" s="3" t="e">
        <f t="shared" si="93"/>
        <v>#VALUE!</v>
      </c>
      <c r="N288" s="27">
        <f t="shared" si="94"/>
        <v>0</v>
      </c>
      <c r="O288" s="17">
        <f>VLOOKUP(A288,Curves!$B$3:'Curves'!$D$15,3)/(VLOOKUP(A288,Curves!$B$3:'Curves'!$D$15,2)-(VLOOKUP(A288,Curves!$B$3:'Curves'!$D$15,1)-1))</f>
        <v>0</v>
      </c>
      <c r="P288" s="27">
        <f>MIN(N288,(O288*Inputs!$B$35)*$N$5)</f>
        <v>0</v>
      </c>
      <c r="Q288" s="3">
        <f ca="1">IF(ISERROR(Inputs!$B$32*OFFSET(P288,-Inputs!$B$32,0)),0,Inputs!$B$32*OFFSET(P288,-Inputs!$B$32,0))</f>
        <v>0</v>
      </c>
      <c r="R288" s="3">
        <f ca="1">IF(ISERROR((1-Inputs!$B$32)*OFFSET(P288,-Inputs!$B$33,0)),0,(1-Inputs!$B$32)*OFFSET(P288,-Inputs!$B$33,0))</f>
        <v>0</v>
      </c>
      <c r="S288" s="27">
        <f t="shared" si="80"/>
        <v>0</v>
      </c>
      <c r="T288" s="17" t="e">
        <f>S288/Inputs!$B$13</f>
        <v>#DIV/0!</v>
      </c>
      <c r="U288" s="17" t="e">
        <f t="shared" si="76"/>
        <v>#VALUE!</v>
      </c>
      <c r="V288" s="3">
        <f>IF(A288&lt;Inputs!$B$23-Inputs!$B$24,0,IF(A288&lt;Inputs!$B$22-Inputs!$B$24,S288*AB288/12,IF(ISERROR(-PMT(AB288/12,Inputs!$B$20+1-A288-Inputs!$B$24,S288)),0,-PMT(AB288/12,Inputs!$B$20+1-A288-Inputs!$B$24,S288)+IF(A288=Inputs!$B$21-Inputs!$B$24,AB288+PMT(AB288/12,Inputs!$B$20+1-A288-Inputs!$B$24,S288)+(S288*AB288/12),0))))</f>
        <v>0</v>
      </c>
      <c r="W288" s="3" t="e">
        <f t="shared" si="81"/>
        <v>#VALUE!</v>
      </c>
      <c r="X288" s="3" t="e">
        <f t="shared" si="82"/>
        <v>#VALUE!</v>
      </c>
      <c r="Y288" s="17">
        <f>VLOOKUP(A288,Curves!$B$20:'Curves'!$D$32,3)</f>
        <v>0.06</v>
      </c>
      <c r="Z288" s="27">
        <f t="shared" si="83"/>
        <v>0</v>
      </c>
      <c r="AA288" s="3">
        <f t="shared" si="84"/>
        <v>0</v>
      </c>
      <c r="AB288" s="3" t="str">
        <f t="shared" si="85"/>
        <v>Not Implemented Yet</v>
      </c>
      <c r="AC288" s="3" t="e">
        <f t="shared" si="86"/>
        <v>#VALUE!</v>
      </c>
      <c r="AD288" s="3" t="e">
        <f t="shared" ca="1" si="87"/>
        <v>#VALUE!</v>
      </c>
      <c r="AE288" s="17" t="e">
        <f ca="1">AD288/Inputs!$B$13</f>
        <v>#VALUE!</v>
      </c>
      <c r="AF288" s="27">
        <f t="shared" si="88"/>
        <v>0</v>
      </c>
      <c r="AH288" s="17">
        <f>AH287/(1+(Inputs!$B$19)*C287)</f>
        <v>1</v>
      </c>
      <c r="AI288" s="17" t="e">
        <f t="shared" ca="1" si="89"/>
        <v>#VALUE!</v>
      </c>
    </row>
    <row r="289" spans="1:35" ht="13">
      <c r="A289" s="3">
        <f t="shared" si="90"/>
        <v>285</v>
      </c>
      <c r="B289" s="28">
        <f t="shared" si="91"/>
        <v>8641</v>
      </c>
      <c r="C289" s="3">
        <f t="shared" si="92"/>
        <v>8.3333333333333329E-2</v>
      </c>
      <c r="F289" s="3" t="e">
        <f t="shared" si="77"/>
        <v>#VALUE!</v>
      </c>
      <c r="G289" s="3" t="str">
        <f>IF(Inputs!$B$15="Fixed",G288, "Not Implemented Yet")</f>
        <v>Not Implemented Yet</v>
      </c>
      <c r="H289" s="3" t="str">
        <f>IF(Inputs!$B$15="Fixed", IF(K288&gt;H288, -PMT(G289*C289, 360/Inputs!$D$6, Inputs!$B$13), 0), "NOT AVALABLE RN")</f>
        <v>NOT AVALABLE RN</v>
      </c>
      <c r="I289" s="3" t="e">
        <f t="shared" si="78"/>
        <v>#VALUE!</v>
      </c>
      <c r="J289" s="3" t="e">
        <f t="shared" si="79"/>
        <v>#VALUE!</v>
      </c>
      <c r="K289" s="3" t="e">
        <f t="shared" si="93"/>
        <v>#VALUE!</v>
      </c>
      <c r="N289" s="27">
        <f t="shared" si="94"/>
        <v>0</v>
      </c>
      <c r="O289" s="17">
        <f>VLOOKUP(A289,Curves!$B$3:'Curves'!$D$15,3)/(VLOOKUP(A289,Curves!$B$3:'Curves'!$D$15,2)-(VLOOKUP(A289,Curves!$B$3:'Curves'!$D$15,1)-1))</f>
        <v>0</v>
      </c>
      <c r="P289" s="27">
        <f>MIN(N289,(O289*Inputs!$B$35)*$N$5)</f>
        <v>0</v>
      </c>
      <c r="Q289" s="3">
        <f ca="1">IF(ISERROR(Inputs!$B$32*OFFSET(P289,-Inputs!$B$32,0)),0,Inputs!$B$32*OFFSET(P289,-Inputs!$B$32,0))</f>
        <v>0</v>
      </c>
      <c r="R289" s="3">
        <f ca="1">IF(ISERROR((1-Inputs!$B$32)*OFFSET(P289,-Inputs!$B$33,0)),0,(1-Inputs!$B$32)*OFFSET(P289,-Inputs!$B$33,0))</f>
        <v>0</v>
      </c>
      <c r="S289" s="27">
        <f t="shared" si="80"/>
        <v>0</v>
      </c>
      <c r="T289" s="17" t="e">
        <f>S289/Inputs!$B$13</f>
        <v>#DIV/0!</v>
      </c>
      <c r="U289" s="17" t="e">
        <f t="shared" si="76"/>
        <v>#VALUE!</v>
      </c>
      <c r="V289" s="3">
        <f>IF(A289&lt;Inputs!$B$23-Inputs!$B$24,0,IF(A289&lt;Inputs!$B$22-Inputs!$B$24,S289*AB289/12,IF(ISERROR(-PMT(AB289/12,Inputs!$B$20+1-A289-Inputs!$B$24,S289)),0,-PMT(AB289/12,Inputs!$B$20+1-A289-Inputs!$B$24,S289)+IF(A289=Inputs!$B$21-Inputs!$B$24,AB289+PMT(AB289/12,Inputs!$B$20+1-A289-Inputs!$B$24,S289)+(S289*AB289/12),0))))</f>
        <v>0</v>
      </c>
      <c r="W289" s="3" t="e">
        <f t="shared" si="81"/>
        <v>#VALUE!</v>
      </c>
      <c r="X289" s="3" t="e">
        <f t="shared" si="82"/>
        <v>#VALUE!</v>
      </c>
      <c r="Y289" s="17">
        <f>VLOOKUP(A289,Curves!$B$20:'Curves'!$D$32,3)</f>
        <v>0.06</v>
      </c>
      <c r="Z289" s="27">
        <f t="shared" si="83"/>
        <v>0</v>
      </c>
      <c r="AA289" s="3">
        <f t="shared" si="84"/>
        <v>0</v>
      </c>
      <c r="AB289" s="3" t="str">
        <f t="shared" si="85"/>
        <v>Not Implemented Yet</v>
      </c>
      <c r="AC289" s="3" t="e">
        <f t="shared" si="86"/>
        <v>#VALUE!</v>
      </c>
      <c r="AD289" s="3" t="e">
        <f t="shared" ca="1" si="87"/>
        <v>#VALUE!</v>
      </c>
      <c r="AE289" s="17" t="e">
        <f ca="1">AD289/Inputs!$B$13</f>
        <v>#VALUE!</v>
      </c>
      <c r="AF289" s="27">
        <f t="shared" si="88"/>
        <v>0</v>
      </c>
      <c r="AH289" s="17">
        <f>AH288/(1+(Inputs!$B$19)*C288)</f>
        <v>1</v>
      </c>
      <c r="AI289" s="17" t="e">
        <f t="shared" ca="1" si="89"/>
        <v>#VALUE!</v>
      </c>
    </row>
    <row r="290" spans="1:35" ht="13">
      <c r="A290" s="3">
        <f t="shared" si="90"/>
        <v>286</v>
      </c>
      <c r="B290" s="28">
        <f t="shared" si="91"/>
        <v>8672</v>
      </c>
      <c r="C290" s="3">
        <f t="shared" si="92"/>
        <v>8.3333333333333329E-2</v>
      </c>
      <c r="F290" s="3" t="e">
        <f t="shared" si="77"/>
        <v>#VALUE!</v>
      </c>
      <c r="G290" s="3" t="str">
        <f>IF(Inputs!$B$15="Fixed",G289, "Not Implemented Yet")</f>
        <v>Not Implemented Yet</v>
      </c>
      <c r="H290" s="3" t="str">
        <f>IF(Inputs!$B$15="Fixed", IF(K289&gt;H289, -PMT(G290*C290, 360/Inputs!$D$6, Inputs!$B$13), 0), "NOT AVALABLE RN")</f>
        <v>NOT AVALABLE RN</v>
      </c>
      <c r="I290" s="3" t="e">
        <f t="shared" si="78"/>
        <v>#VALUE!</v>
      </c>
      <c r="J290" s="3" t="e">
        <f t="shared" si="79"/>
        <v>#VALUE!</v>
      </c>
      <c r="K290" s="3" t="e">
        <f t="shared" si="93"/>
        <v>#VALUE!</v>
      </c>
      <c r="N290" s="27">
        <f t="shared" si="94"/>
        <v>0</v>
      </c>
      <c r="O290" s="17">
        <f>VLOOKUP(A290,Curves!$B$3:'Curves'!$D$15,3)/(VLOOKUP(A290,Curves!$B$3:'Curves'!$D$15,2)-(VLOOKUP(A290,Curves!$B$3:'Curves'!$D$15,1)-1))</f>
        <v>0</v>
      </c>
      <c r="P290" s="27">
        <f>MIN(N290,(O290*Inputs!$B$35)*$N$5)</f>
        <v>0</v>
      </c>
      <c r="Q290" s="3">
        <f ca="1">IF(ISERROR(Inputs!$B$32*OFFSET(P290,-Inputs!$B$32,0)),0,Inputs!$B$32*OFFSET(P290,-Inputs!$B$32,0))</f>
        <v>0</v>
      </c>
      <c r="R290" s="3">
        <f ca="1">IF(ISERROR((1-Inputs!$B$32)*OFFSET(P290,-Inputs!$B$33,0)),0,(1-Inputs!$B$32)*OFFSET(P290,-Inputs!$B$33,0))</f>
        <v>0</v>
      </c>
      <c r="S290" s="27">
        <f t="shared" si="80"/>
        <v>0</v>
      </c>
      <c r="T290" s="17" t="e">
        <f>S290/Inputs!$B$13</f>
        <v>#DIV/0!</v>
      </c>
      <c r="U290" s="17" t="e">
        <f t="shared" si="76"/>
        <v>#VALUE!</v>
      </c>
      <c r="V290" s="3">
        <f>IF(A290&lt;Inputs!$B$23-Inputs!$B$24,0,IF(A290&lt;Inputs!$B$22-Inputs!$B$24,S290*AB290/12,IF(ISERROR(-PMT(AB290/12,Inputs!$B$20+1-A290-Inputs!$B$24,S290)),0,-PMT(AB290/12,Inputs!$B$20+1-A290-Inputs!$B$24,S290)+IF(A290=Inputs!$B$21-Inputs!$B$24,AB290+PMT(AB290/12,Inputs!$B$20+1-A290-Inputs!$B$24,S290)+(S290*AB290/12),0))))</f>
        <v>0</v>
      </c>
      <c r="W290" s="3" t="e">
        <f t="shared" si="81"/>
        <v>#VALUE!</v>
      </c>
      <c r="X290" s="3" t="e">
        <f t="shared" si="82"/>
        <v>#VALUE!</v>
      </c>
      <c r="Y290" s="17">
        <f>VLOOKUP(A290,Curves!$B$20:'Curves'!$D$32,3)</f>
        <v>0.06</v>
      </c>
      <c r="Z290" s="27">
        <f t="shared" si="83"/>
        <v>0</v>
      </c>
      <c r="AA290" s="3">
        <f t="shared" si="84"/>
        <v>0</v>
      </c>
      <c r="AB290" s="3" t="str">
        <f t="shared" si="85"/>
        <v>Not Implemented Yet</v>
      </c>
      <c r="AC290" s="3" t="e">
        <f t="shared" si="86"/>
        <v>#VALUE!</v>
      </c>
      <c r="AD290" s="3" t="e">
        <f t="shared" ca="1" si="87"/>
        <v>#VALUE!</v>
      </c>
      <c r="AE290" s="17" t="e">
        <f ca="1">AD290/Inputs!$B$13</f>
        <v>#VALUE!</v>
      </c>
      <c r="AF290" s="27">
        <f t="shared" si="88"/>
        <v>0</v>
      </c>
      <c r="AH290" s="17">
        <f>AH289/(1+(Inputs!$B$19)*C289)</f>
        <v>1</v>
      </c>
      <c r="AI290" s="17" t="e">
        <f t="shared" ca="1" si="89"/>
        <v>#VALUE!</v>
      </c>
    </row>
    <row r="291" spans="1:35" ht="13">
      <c r="A291" s="3">
        <f t="shared" si="90"/>
        <v>287</v>
      </c>
      <c r="B291" s="28">
        <f t="shared" si="91"/>
        <v>8702</v>
      </c>
      <c r="C291" s="3">
        <f t="shared" si="92"/>
        <v>8.3333333333333329E-2</v>
      </c>
      <c r="F291" s="3" t="e">
        <f t="shared" si="77"/>
        <v>#VALUE!</v>
      </c>
      <c r="G291" s="3" t="str">
        <f>IF(Inputs!$B$15="Fixed",G290, "Not Implemented Yet")</f>
        <v>Not Implemented Yet</v>
      </c>
      <c r="H291" s="3" t="str">
        <f>IF(Inputs!$B$15="Fixed", IF(K290&gt;H290, -PMT(G291*C291, 360/Inputs!$D$6, Inputs!$B$13), 0), "NOT AVALABLE RN")</f>
        <v>NOT AVALABLE RN</v>
      </c>
      <c r="I291" s="3" t="e">
        <f t="shared" si="78"/>
        <v>#VALUE!</v>
      </c>
      <c r="J291" s="3" t="e">
        <f t="shared" si="79"/>
        <v>#VALUE!</v>
      </c>
      <c r="K291" s="3" t="e">
        <f t="shared" si="93"/>
        <v>#VALUE!</v>
      </c>
      <c r="N291" s="27">
        <f t="shared" si="94"/>
        <v>0</v>
      </c>
      <c r="O291" s="17">
        <f>VLOOKUP(A291,Curves!$B$3:'Curves'!$D$15,3)/(VLOOKUP(A291,Curves!$B$3:'Curves'!$D$15,2)-(VLOOKUP(A291,Curves!$B$3:'Curves'!$D$15,1)-1))</f>
        <v>0</v>
      </c>
      <c r="P291" s="27">
        <f>MIN(N291,(O291*Inputs!$B$35)*$N$5)</f>
        <v>0</v>
      </c>
      <c r="Q291" s="3">
        <f ca="1">IF(ISERROR(Inputs!$B$32*OFFSET(P291,-Inputs!$B$32,0)),0,Inputs!$B$32*OFFSET(P291,-Inputs!$B$32,0))</f>
        <v>0</v>
      </c>
      <c r="R291" s="3">
        <f ca="1">IF(ISERROR((1-Inputs!$B$32)*OFFSET(P291,-Inputs!$B$33,0)),0,(1-Inputs!$B$32)*OFFSET(P291,-Inputs!$B$33,0))</f>
        <v>0</v>
      </c>
      <c r="S291" s="27">
        <f t="shared" si="80"/>
        <v>0</v>
      </c>
      <c r="T291" s="17" t="e">
        <f>S291/Inputs!$B$13</f>
        <v>#DIV/0!</v>
      </c>
      <c r="U291" s="17" t="e">
        <f t="shared" si="76"/>
        <v>#VALUE!</v>
      </c>
      <c r="V291" s="3">
        <f>IF(A291&lt;Inputs!$B$23-Inputs!$B$24,0,IF(A291&lt;Inputs!$B$22-Inputs!$B$24,S291*AB291/12,IF(ISERROR(-PMT(AB291/12,Inputs!$B$20+1-A291-Inputs!$B$24,S291)),0,-PMT(AB291/12,Inputs!$B$20+1-A291-Inputs!$B$24,S291)+IF(A291=Inputs!$B$21-Inputs!$B$24,AB291+PMT(AB291/12,Inputs!$B$20+1-A291-Inputs!$B$24,S291)+(S291*AB291/12),0))))</f>
        <v>0</v>
      </c>
      <c r="W291" s="3" t="e">
        <f t="shared" si="81"/>
        <v>#VALUE!</v>
      </c>
      <c r="X291" s="3" t="e">
        <f t="shared" si="82"/>
        <v>#VALUE!</v>
      </c>
      <c r="Y291" s="17">
        <f>VLOOKUP(A291,Curves!$B$20:'Curves'!$D$32,3)</f>
        <v>0.06</v>
      </c>
      <c r="Z291" s="27">
        <f t="shared" si="83"/>
        <v>0</v>
      </c>
      <c r="AA291" s="3">
        <f t="shared" si="84"/>
        <v>0</v>
      </c>
      <c r="AB291" s="3" t="str">
        <f t="shared" si="85"/>
        <v>Not Implemented Yet</v>
      </c>
      <c r="AC291" s="3" t="e">
        <f t="shared" si="86"/>
        <v>#VALUE!</v>
      </c>
      <c r="AD291" s="3" t="e">
        <f t="shared" ca="1" si="87"/>
        <v>#VALUE!</v>
      </c>
      <c r="AE291" s="17" t="e">
        <f ca="1">AD291/Inputs!$B$13</f>
        <v>#VALUE!</v>
      </c>
      <c r="AF291" s="27">
        <f t="shared" si="88"/>
        <v>0</v>
      </c>
      <c r="AH291" s="17">
        <f>AH290/(1+(Inputs!$B$19)*C290)</f>
        <v>1</v>
      </c>
      <c r="AI291" s="17" t="e">
        <f t="shared" ca="1" si="89"/>
        <v>#VALUE!</v>
      </c>
    </row>
    <row r="292" spans="1:35" ht="13">
      <c r="A292" s="3">
        <f t="shared" si="90"/>
        <v>288</v>
      </c>
      <c r="B292" s="28">
        <f t="shared" si="91"/>
        <v>8733</v>
      </c>
      <c r="C292" s="3">
        <f t="shared" si="92"/>
        <v>8.3333333333333329E-2</v>
      </c>
      <c r="F292" s="3" t="e">
        <f t="shared" si="77"/>
        <v>#VALUE!</v>
      </c>
      <c r="G292" s="3" t="str">
        <f>IF(Inputs!$B$15="Fixed",G291, "Not Implemented Yet")</f>
        <v>Not Implemented Yet</v>
      </c>
      <c r="H292" s="3" t="str">
        <f>IF(Inputs!$B$15="Fixed", IF(K291&gt;H291, -PMT(G292*C292, 360/Inputs!$D$6, Inputs!$B$13), 0), "NOT AVALABLE RN")</f>
        <v>NOT AVALABLE RN</v>
      </c>
      <c r="I292" s="3" t="e">
        <f t="shared" si="78"/>
        <v>#VALUE!</v>
      </c>
      <c r="J292" s="3" t="e">
        <f t="shared" si="79"/>
        <v>#VALUE!</v>
      </c>
      <c r="K292" s="3" t="e">
        <f t="shared" si="93"/>
        <v>#VALUE!</v>
      </c>
      <c r="N292" s="27">
        <f t="shared" si="94"/>
        <v>0</v>
      </c>
      <c r="O292" s="17">
        <f>VLOOKUP(A292,Curves!$B$3:'Curves'!$D$15,3)/(VLOOKUP(A292,Curves!$B$3:'Curves'!$D$15,2)-(VLOOKUP(A292,Curves!$B$3:'Curves'!$D$15,1)-1))</f>
        <v>0</v>
      </c>
      <c r="P292" s="27">
        <f>MIN(N292,(O292*Inputs!$B$35)*$N$5)</f>
        <v>0</v>
      </c>
      <c r="Q292" s="3">
        <f ca="1">IF(ISERROR(Inputs!$B$32*OFFSET(P292,-Inputs!$B$32,0)),0,Inputs!$B$32*OFFSET(P292,-Inputs!$B$32,0))</f>
        <v>0</v>
      </c>
      <c r="R292" s="3">
        <f ca="1">IF(ISERROR((1-Inputs!$B$32)*OFFSET(P292,-Inputs!$B$33,0)),0,(1-Inputs!$B$32)*OFFSET(P292,-Inputs!$B$33,0))</f>
        <v>0</v>
      </c>
      <c r="S292" s="27">
        <f t="shared" si="80"/>
        <v>0</v>
      </c>
      <c r="T292" s="17" t="e">
        <f>S292/Inputs!$B$13</f>
        <v>#DIV/0!</v>
      </c>
      <c r="U292" s="17" t="e">
        <f t="shared" si="76"/>
        <v>#VALUE!</v>
      </c>
      <c r="V292" s="3">
        <f>IF(A292&lt;Inputs!$B$23-Inputs!$B$24,0,IF(A292&lt;Inputs!$B$22-Inputs!$B$24,S292*AB292/12,IF(ISERROR(-PMT(AB292/12,Inputs!$B$20+1-A292-Inputs!$B$24,S292)),0,-PMT(AB292/12,Inputs!$B$20+1-A292-Inputs!$B$24,S292)+IF(A292=Inputs!$B$21-Inputs!$B$24,AB292+PMT(AB292/12,Inputs!$B$20+1-A292-Inputs!$B$24,S292)+(S292*AB292/12),0))))</f>
        <v>0</v>
      </c>
      <c r="W292" s="3" t="e">
        <f t="shared" si="81"/>
        <v>#VALUE!</v>
      </c>
      <c r="X292" s="3" t="e">
        <f t="shared" si="82"/>
        <v>#VALUE!</v>
      </c>
      <c r="Y292" s="17">
        <f>VLOOKUP(A292,Curves!$B$20:'Curves'!$D$32,3)</f>
        <v>0.06</v>
      </c>
      <c r="Z292" s="27">
        <f t="shared" si="83"/>
        <v>0</v>
      </c>
      <c r="AA292" s="3">
        <f t="shared" si="84"/>
        <v>0</v>
      </c>
      <c r="AB292" s="3" t="str">
        <f t="shared" si="85"/>
        <v>Not Implemented Yet</v>
      </c>
      <c r="AC292" s="3" t="e">
        <f t="shared" si="86"/>
        <v>#VALUE!</v>
      </c>
      <c r="AD292" s="3" t="e">
        <f t="shared" ca="1" si="87"/>
        <v>#VALUE!</v>
      </c>
      <c r="AE292" s="17" t="e">
        <f ca="1">AD292/Inputs!$B$13</f>
        <v>#VALUE!</v>
      </c>
      <c r="AF292" s="27">
        <f t="shared" si="88"/>
        <v>0</v>
      </c>
      <c r="AH292" s="17">
        <f>AH291/(1+(Inputs!$B$19)*C291)</f>
        <v>1</v>
      </c>
      <c r="AI292" s="17" t="e">
        <f t="shared" ca="1" si="89"/>
        <v>#VALUE!</v>
      </c>
    </row>
    <row r="293" spans="1:35" ht="13">
      <c r="A293" s="3">
        <f t="shared" si="90"/>
        <v>289</v>
      </c>
      <c r="B293" s="28">
        <f t="shared" si="91"/>
        <v>8763</v>
      </c>
      <c r="C293" s="3">
        <f t="shared" si="92"/>
        <v>8.3333333333333329E-2</v>
      </c>
      <c r="F293" s="3" t="e">
        <f t="shared" si="77"/>
        <v>#VALUE!</v>
      </c>
      <c r="G293" s="3" t="str">
        <f>IF(Inputs!$B$15="Fixed",G292, "Not Implemented Yet")</f>
        <v>Not Implemented Yet</v>
      </c>
      <c r="H293" s="3" t="str">
        <f>IF(Inputs!$B$15="Fixed", IF(K292&gt;H292, -PMT(G293*C293, 360/Inputs!$D$6, Inputs!$B$13), 0), "NOT AVALABLE RN")</f>
        <v>NOT AVALABLE RN</v>
      </c>
      <c r="I293" s="3" t="e">
        <f t="shared" si="78"/>
        <v>#VALUE!</v>
      </c>
      <c r="J293" s="3" t="e">
        <f t="shared" si="79"/>
        <v>#VALUE!</v>
      </c>
      <c r="K293" s="3" t="e">
        <f t="shared" si="93"/>
        <v>#VALUE!</v>
      </c>
      <c r="N293" s="27">
        <f t="shared" si="94"/>
        <v>0</v>
      </c>
      <c r="O293" s="17">
        <f>VLOOKUP(A293,Curves!$B$3:'Curves'!$D$15,3)/(VLOOKUP(A293,Curves!$B$3:'Curves'!$D$15,2)-(VLOOKUP(A293,Curves!$B$3:'Curves'!$D$15,1)-1))</f>
        <v>0</v>
      </c>
      <c r="P293" s="27">
        <f>MIN(N293,(O293*Inputs!$B$35)*$N$5)</f>
        <v>0</v>
      </c>
      <c r="Q293" s="3">
        <f ca="1">IF(ISERROR(Inputs!$B$32*OFFSET(P293,-Inputs!$B$32,0)),0,Inputs!$B$32*OFFSET(P293,-Inputs!$B$32,0))</f>
        <v>0</v>
      </c>
      <c r="R293" s="3">
        <f ca="1">IF(ISERROR((1-Inputs!$B$32)*OFFSET(P293,-Inputs!$B$33,0)),0,(1-Inputs!$B$32)*OFFSET(P293,-Inputs!$B$33,0))</f>
        <v>0</v>
      </c>
      <c r="S293" s="27">
        <f t="shared" si="80"/>
        <v>0</v>
      </c>
      <c r="T293" s="17" t="e">
        <f>S293/Inputs!$B$13</f>
        <v>#DIV/0!</v>
      </c>
      <c r="U293" s="17" t="e">
        <f t="shared" si="76"/>
        <v>#VALUE!</v>
      </c>
      <c r="V293" s="3">
        <f>IF(A293&lt;Inputs!$B$23-Inputs!$B$24,0,IF(A293&lt;Inputs!$B$22-Inputs!$B$24,S293*AB293/12,IF(ISERROR(-PMT(AB293/12,Inputs!$B$20+1-A293-Inputs!$B$24,S293)),0,-PMT(AB293/12,Inputs!$B$20+1-A293-Inputs!$B$24,S293)+IF(A293=Inputs!$B$21-Inputs!$B$24,AB293+PMT(AB293/12,Inputs!$B$20+1-A293-Inputs!$B$24,S293)+(S293*AB293/12),0))))</f>
        <v>0</v>
      </c>
      <c r="W293" s="3" t="e">
        <f t="shared" si="81"/>
        <v>#VALUE!</v>
      </c>
      <c r="X293" s="3" t="e">
        <f t="shared" si="82"/>
        <v>#VALUE!</v>
      </c>
      <c r="Y293" s="17">
        <f>VLOOKUP(A293,Curves!$B$20:'Curves'!$D$32,3)</f>
        <v>0.06</v>
      </c>
      <c r="Z293" s="27">
        <f t="shared" si="83"/>
        <v>0</v>
      </c>
      <c r="AA293" s="3">
        <f t="shared" si="84"/>
        <v>0</v>
      </c>
      <c r="AB293" s="3" t="str">
        <f t="shared" si="85"/>
        <v>Not Implemented Yet</v>
      </c>
      <c r="AC293" s="3" t="e">
        <f t="shared" si="86"/>
        <v>#VALUE!</v>
      </c>
      <c r="AD293" s="3" t="e">
        <f t="shared" ca="1" si="87"/>
        <v>#VALUE!</v>
      </c>
      <c r="AE293" s="17" t="e">
        <f ca="1">AD293/Inputs!$B$13</f>
        <v>#VALUE!</v>
      </c>
      <c r="AF293" s="27">
        <f t="shared" si="88"/>
        <v>0</v>
      </c>
      <c r="AH293" s="17">
        <f>AH292/(1+(Inputs!$B$19)*C292)</f>
        <v>1</v>
      </c>
      <c r="AI293" s="17" t="e">
        <f t="shared" ca="1" si="89"/>
        <v>#VALUE!</v>
      </c>
    </row>
    <row r="294" spans="1:35" ht="13">
      <c r="A294" s="3">
        <f t="shared" si="90"/>
        <v>290</v>
      </c>
      <c r="B294" s="28">
        <f t="shared" si="91"/>
        <v>8794</v>
      </c>
      <c r="C294" s="3">
        <f t="shared" si="92"/>
        <v>8.3333333333333329E-2</v>
      </c>
      <c r="F294" s="3" t="e">
        <f t="shared" si="77"/>
        <v>#VALUE!</v>
      </c>
      <c r="G294" s="3" t="str">
        <f>IF(Inputs!$B$15="Fixed",G293, "Not Implemented Yet")</f>
        <v>Not Implemented Yet</v>
      </c>
      <c r="H294" s="3" t="str">
        <f>IF(Inputs!$B$15="Fixed", IF(K293&gt;H293, -PMT(G294*C294, 360/Inputs!$D$6, Inputs!$B$13), 0), "NOT AVALABLE RN")</f>
        <v>NOT AVALABLE RN</v>
      </c>
      <c r="I294" s="3" t="e">
        <f t="shared" si="78"/>
        <v>#VALUE!</v>
      </c>
      <c r="J294" s="3" t="e">
        <f t="shared" si="79"/>
        <v>#VALUE!</v>
      </c>
      <c r="K294" s="3" t="e">
        <f t="shared" si="93"/>
        <v>#VALUE!</v>
      </c>
      <c r="N294" s="27">
        <f t="shared" si="94"/>
        <v>0</v>
      </c>
      <c r="O294" s="17">
        <f>VLOOKUP(A294,Curves!$B$3:'Curves'!$D$15,3)/(VLOOKUP(A294,Curves!$B$3:'Curves'!$D$15,2)-(VLOOKUP(A294,Curves!$B$3:'Curves'!$D$15,1)-1))</f>
        <v>0</v>
      </c>
      <c r="P294" s="27">
        <f>MIN(N294,(O294*Inputs!$B$35)*$N$5)</f>
        <v>0</v>
      </c>
      <c r="Q294" s="3">
        <f ca="1">IF(ISERROR(Inputs!$B$32*OFFSET(P294,-Inputs!$B$32,0)),0,Inputs!$B$32*OFFSET(P294,-Inputs!$B$32,0))</f>
        <v>0</v>
      </c>
      <c r="R294" s="3">
        <f ca="1">IF(ISERROR((1-Inputs!$B$32)*OFFSET(P294,-Inputs!$B$33,0)),0,(1-Inputs!$B$32)*OFFSET(P294,-Inputs!$B$33,0))</f>
        <v>0</v>
      </c>
      <c r="S294" s="27">
        <f t="shared" si="80"/>
        <v>0</v>
      </c>
      <c r="T294" s="17" t="e">
        <f>S294/Inputs!$B$13</f>
        <v>#DIV/0!</v>
      </c>
      <c r="U294" s="17" t="e">
        <f t="shared" si="76"/>
        <v>#VALUE!</v>
      </c>
      <c r="V294" s="3">
        <f>IF(A294&lt;Inputs!$B$23-Inputs!$B$24,0,IF(A294&lt;Inputs!$B$22-Inputs!$B$24,S294*AB294/12,IF(ISERROR(-PMT(AB294/12,Inputs!$B$20+1-A294-Inputs!$B$24,S294)),0,-PMT(AB294/12,Inputs!$B$20+1-A294-Inputs!$B$24,S294)+IF(A294=Inputs!$B$21-Inputs!$B$24,AB294+PMT(AB294/12,Inputs!$B$20+1-A294-Inputs!$B$24,S294)+(S294*AB294/12),0))))</f>
        <v>0</v>
      </c>
      <c r="W294" s="3" t="e">
        <f t="shared" si="81"/>
        <v>#VALUE!</v>
      </c>
      <c r="X294" s="3" t="e">
        <f t="shared" si="82"/>
        <v>#VALUE!</v>
      </c>
      <c r="Y294" s="17">
        <f>VLOOKUP(A294,Curves!$B$20:'Curves'!$D$32,3)</f>
        <v>0.06</v>
      </c>
      <c r="Z294" s="27">
        <f t="shared" si="83"/>
        <v>0</v>
      </c>
      <c r="AA294" s="3">
        <f t="shared" si="84"/>
        <v>0</v>
      </c>
      <c r="AB294" s="3" t="str">
        <f t="shared" si="85"/>
        <v>Not Implemented Yet</v>
      </c>
      <c r="AC294" s="3" t="e">
        <f t="shared" si="86"/>
        <v>#VALUE!</v>
      </c>
      <c r="AD294" s="3" t="e">
        <f t="shared" ca="1" si="87"/>
        <v>#VALUE!</v>
      </c>
      <c r="AE294" s="17" t="e">
        <f ca="1">AD294/Inputs!$B$13</f>
        <v>#VALUE!</v>
      </c>
      <c r="AF294" s="27">
        <f t="shared" si="88"/>
        <v>0</v>
      </c>
      <c r="AH294" s="17">
        <f>AH293/(1+(Inputs!$B$19)*C293)</f>
        <v>1</v>
      </c>
      <c r="AI294" s="17" t="e">
        <f t="shared" ca="1" si="89"/>
        <v>#VALUE!</v>
      </c>
    </row>
    <row r="295" spans="1:35" ht="13">
      <c r="A295" s="3">
        <f t="shared" si="90"/>
        <v>291</v>
      </c>
      <c r="B295" s="28">
        <f t="shared" si="91"/>
        <v>8825</v>
      </c>
      <c r="C295" s="3">
        <f t="shared" si="92"/>
        <v>8.3333333333333329E-2</v>
      </c>
      <c r="F295" s="3" t="e">
        <f t="shared" si="77"/>
        <v>#VALUE!</v>
      </c>
      <c r="G295" s="3" t="str">
        <f>IF(Inputs!$B$15="Fixed",G294, "Not Implemented Yet")</f>
        <v>Not Implemented Yet</v>
      </c>
      <c r="H295" s="3" t="str">
        <f>IF(Inputs!$B$15="Fixed", IF(K294&gt;H294, -PMT(G295*C295, 360/Inputs!$D$6, Inputs!$B$13), 0), "NOT AVALABLE RN")</f>
        <v>NOT AVALABLE RN</v>
      </c>
      <c r="I295" s="3" t="e">
        <f t="shared" si="78"/>
        <v>#VALUE!</v>
      </c>
      <c r="J295" s="3" t="e">
        <f t="shared" si="79"/>
        <v>#VALUE!</v>
      </c>
      <c r="K295" s="3" t="e">
        <f t="shared" si="93"/>
        <v>#VALUE!</v>
      </c>
      <c r="N295" s="27">
        <f t="shared" si="94"/>
        <v>0</v>
      </c>
      <c r="O295" s="17">
        <f>VLOOKUP(A295,Curves!$B$3:'Curves'!$D$15,3)/(VLOOKUP(A295,Curves!$B$3:'Curves'!$D$15,2)-(VLOOKUP(A295,Curves!$B$3:'Curves'!$D$15,1)-1))</f>
        <v>0</v>
      </c>
      <c r="P295" s="27">
        <f>MIN(N295,(O295*Inputs!$B$35)*$N$5)</f>
        <v>0</v>
      </c>
      <c r="Q295" s="3">
        <f ca="1">IF(ISERROR(Inputs!$B$32*OFFSET(P295,-Inputs!$B$32,0)),0,Inputs!$B$32*OFFSET(P295,-Inputs!$B$32,0))</f>
        <v>0</v>
      </c>
      <c r="R295" s="3">
        <f ca="1">IF(ISERROR((1-Inputs!$B$32)*OFFSET(P295,-Inputs!$B$33,0)),0,(1-Inputs!$B$32)*OFFSET(P295,-Inputs!$B$33,0))</f>
        <v>0</v>
      </c>
      <c r="S295" s="27">
        <f t="shared" si="80"/>
        <v>0</v>
      </c>
      <c r="T295" s="17" t="e">
        <f>S295/Inputs!$B$13</f>
        <v>#DIV/0!</v>
      </c>
      <c r="U295" s="17" t="e">
        <f t="shared" si="76"/>
        <v>#VALUE!</v>
      </c>
      <c r="V295" s="3">
        <f>IF(A295&lt;Inputs!$B$23-Inputs!$B$24,0,IF(A295&lt;Inputs!$B$22-Inputs!$B$24,S295*AB295/12,IF(ISERROR(-PMT(AB295/12,Inputs!$B$20+1-A295-Inputs!$B$24,S295)),0,-PMT(AB295/12,Inputs!$B$20+1-A295-Inputs!$B$24,S295)+IF(A295=Inputs!$B$21-Inputs!$B$24,AB295+PMT(AB295/12,Inputs!$B$20+1-A295-Inputs!$B$24,S295)+(S295*AB295/12),0))))</f>
        <v>0</v>
      </c>
      <c r="W295" s="3" t="e">
        <f t="shared" si="81"/>
        <v>#VALUE!</v>
      </c>
      <c r="X295" s="3" t="e">
        <f t="shared" si="82"/>
        <v>#VALUE!</v>
      </c>
      <c r="Y295" s="17">
        <f>VLOOKUP(A295,Curves!$B$20:'Curves'!$D$32,3)</f>
        <v>0.06</v>
      </c>
      <c r="Z295" s="27">
        <f t="shared" si="83"/>
        <v>0</v>
      </c>
      <c r="AA295" s="3">
        <f t="shared" si="84"/>
        <v>0</v>
      </c>
      <c r="AB295" s="3" t="str">
        <f t="shared" si="85"/>
        <v>Not Implemented Yet</v>
      </c>
      <c r="AC295" s="3" t="e">
        <f t="shared" si="86"/>
        <v>#VALUE!</v>
      </c>
      <c r="AD295" s="3" t="e">
        <f t="shared" ca="1" si="87"/>
        <v>#VALUE!</v>
      </c>
      <c r="AE295" s="17" t="e">
        <f ca="1">AD295/Inputs!$B$13</f>
        <v>#VALUE!</v>
      </c>
      <c r="AF295" s="27">
        <f t="shared" si="88"/>
        <v>0</v>
      </c>
      <c r="AH295" s="17">
        <f>AH294/(1+(Inputs!$B$19)*C294)</f>
        <v>1</v>
      </c>
      <c r="AI295" s="17" t="e">
        <f t="shared" ca="1" si="89"/>
        <v>#VALUE!</v>
      </c>
    </row>
    <row r="296" spans="1:35" ht="13">
      <c r="A296" s="3">
        <f t="shared" si="90"/>
        <v>292</v>
      </c>
      <c r="B296" s="28">
        <f t="shared" si="91"/>
        <v>8854</v>
      </c>
      <c r="C296" s="3">
        <f t="shared" si="92"/>
        <v>8.3333333333333329E-2</v>
      </c>
      <c r="F296" s="3" t="e">
        <f t="shared" si="77"/>
        <v>#VALUE!</v>
      </c>
      <c r="G296" s="3" t="str">
        <f>IF(Inputs!$B$15="Fixed",G295, "Not Implemented Yet")</f>
        <v>Not Implemented Yet</v>
      </c>
      <c r="H296" s="3" t="str">
        <f>IF(Inputs!$B$15="Fixed", IF(K295&gt;H295, -PMT(G296*C296, 360/Inputs!$D$6, Inputs!$B$13), 0), "NOT AVALABLE RN")</f>
        <v>NOT AVALABLE RN</v>
      </c>
      <c r="I296" s="3" t="e">
        <f t="shared" si="78"/>
        <v>#VALUE!</v>
      </c>
      <c r="J296" s="3" t="e">
        <f t="shared" si="79"/>
        <v>#VALUE!</v>
      </c>
      <c r="K296" s="3" t="e">
        <f t="shared" si="93"/>
        <v>#VALUE!</v>
      </c>
      <c r="N296" s="27">
        <f t="shared" si="94"/>
        <v>0</v>
      </c>
      <c r="O296" s="17">
        <f>VLOOKUP(A296,Curves!$B$3:'Curves'!$D$15,3)/(VLOOKUP(A296,Curves!$B$3:'Curves'!$D$15,2)-(VLOOKUP(A296,Curves!$B$3:'Curves'!$D$15,1)-1))</f>
        <v>0</v>
      </c>
      <c r="P296" s="27">
        <f>MIN(N296,(O296*Inputs!$B$35)*$N$5)</f>
        <v>0</v>
      </c>
      <c r="Q296" s="3">
        <f ca="1">IF(ISERROR(Inputs!$B$32*OFFSET(P296,-Inputs!$B$32,0)),0,Inputs!$B$32*OFFSET(P296,-Inputs!$B$32,0))</f>
        <v>0</v>
      </c>
      <c r="R296" s="3">
        <f ca="1">IF(ISERROR((1-Inputs!$B$32)*OFFSET(P296,-Inputs!$B$33,0)),0,(1-Inputs!$B$32)*OFFSET(P296,-Inputs!$B$33,0))</f>
        <v>0</v>
      </c>
      <c r="S296" s="27">
        <f t="shared" si="80"/>
        <v>0</v>
      </c>
      <c r="T296" s="17" t="e">
        <f>S296/Inputs!$B$13</f>
        <v>#DIV/0!</v>
      </c>
      <c r="U296" s="17" t="e">
        <f t="shared" si="76"/>
        <v>#VALUE!</v>
      </c>
      <c r="V296" s="3">
        <f>IF(A296&lt;Inputs!$B$23-Inputs!$B$24,0,IF(A296&lt;Inputs!$B$22-Inputs!$B$24,S296*AB296/12,IF(ISERROR(-PMT(AB296/12,Inputs!$B$20+1-A296-Inputs!$B$24,S296)),0,-PMT(AB296/12,Inputs!$B$20+1-A296-Inputs!$B$24,S296)+IF(A296=Inputs!$B$21-Inputs!$B$24,AB296+PMT(AB296/12,Inputs!$B$20+1-A296-Inputs!$B$24,S296)+(S296*AB296/12),0))))</f>
        <v>0</v>
      </c>
      <c r="W296" s="3" t="e">
        <f t="shared" si="81"/>
        <v>#VALUE!</v>
      </c>
      <c r="X296" s="3" t="e">
        <f t="shared" si="82"/>
        <v>#VALUE!</v>
      </c>
      <c r="Y296" s="17">
        <f>VLOOKUP(A296,Curves!$B$20:'Curves'!$D$32,3)</f>
        <v>0.06</v>
      </c>
      <c r="Z296" s="27">
        <f t="shared" si="83"/>
        <v>0</v>
      </c>
      <c r="AA296" s="3">
        <f t="shared" si="84"/>
        <v>0</v>
      </c>
      <c r="AB296" s="3" t="str">
        <f t="shared" si="85"/>
        <v>Not Implemented Yet</v>
      </c>
      <c r="AC296" s="3" t="e">
        <f t="shared" si="86"/>
        <v>#VALUE!</v>
      </c>
      <c r="AD296" s="3" t="e">
        <f t="shared" ca="1" si="87"/>
        <v>#VALUE!</v>
      </c>
      <c r="AE296" s="17" t="e">
        <f ca="1">AD296/Inputs!$B$13</f>
        <v>#VALUE!</v>
      </c>
      <c r="AF296" s="27">
        <f t="shared" si="88"/>
        <v>0</v>
      </c>
      <c r="AH296" s="17">
        <f>AH295/(1+(Inputs!$B$19)*C295)</f>
        <v>1</v>
      </c>
      <c r="AI296" s="17" t="e">
        <f t="shared" ca="1" si="89"/>
        <v>#VALUE!</v>
      </c>
    </row>
    <row r="297" spans="1:35" ht="13">
      <c r="A297" s="3">
        <f t="shared" si="90"/>
        <v>293</v>
      </c>
      <c r="B297" s="28">
        <f t="shared" si="91"/>
        <v>8885</v>
      </c>
      <c r="C297" s="3">
        <f t="shared" si="92"/>
        <v>8.3333333333333329E-2</v>
      </c>
      <c r="F297" s="3" t="e">
        <f t="shared" si="77"/>
        <v>#VALUE!</v>
      </c>
      <c r="G297" s="3" t="str">
        <f>IF(Inputs!$B$15="Fixed",G296, "Not Implemented Yet")</f>
        <v>Not Implemented Yet</v>
      </c>
      <c r="H297" s="3" t="str">
        <f>IF(Inputs!$B$15="Fixed", IF(K296&gt;H296, -PMT(G297*C297, 360/Inputs!$D$6, Inputs!$B$13), 0), "NOT AVALABLE RN")</f>
        <v>NOT AVALABLE RN</v>
      </c>
      <c r="I297" s="3" t="e">
        <f t="shared" si="78"/>
        <v>#VALUE!</v>
      </c>
      <c r="J297" s="3" t="e">
        <f t="shared" si="79"/>
        <v>#VALUE!</v>
      </c>
      <c r="K297" s="3" t="e">
        <f t="shared" si="93"/>
        <v>#VALUE!</v>
      </c>
      <c r="N297" s="27">
        <f t="shared" si="94"/>
        <v>0</v>
      </c>
      <c r="O297" s="17">
        <f>VLOOKUP(A297,Curves!$B$3:'Curves'!$D$15,3)/(VLOOKUP(A297,Curves!$B$3:'Curves'!$D$15,2)-(VLOOKUP(A297,Curves!$B$3:'Curves'!$D$15,1)-1))</f>
        <v>0</v>
      </c>
      <c r="P297" s="27">
        <f>MIN(N297,(O297*Inputs!$B$35)*$N$5)</f>
        <v>0</v>
      </c>
      <c r="Q297" s="3">
        <f ca="1">IF(ISERROR(Inputs!$B$32*OFFSET(P297,-Inputs!$B$32,0)),0,Inputs!$B$32*OFFSET(P297,-Inputs!$B$32,0))</f>
        <v>0</v>
      </c>
      <c r="R297" s="3">
        <f ca="1">IF(ISERROR((1-Inputs!$B$32)*OFFSET(P297,-Inputs!$B$33,0)),0,(1-Inputs!$B$32)*OFFSET(P297,-Inputs!$B$33,0))</f>
        <v>0</v>
      </c>
      <c r="S297" s="27">
        <f t="shared" si="80"/>
        <v>0</v>
      </c>
      <c r="T297" s="17" t="e">
        <f>S297/Inputs!$B$13</f>
        <v>#DIV/0!</v>
      </c>
      <c r="U297" s="17" t="e">
        <f t="shared" si="76"/>
        <v>#VALUE!</v>
      </c>
      <c r="V297" s="3">
        <f>IF(A297&lt;Inputs!$B$23-Inputs!$B$24,0,IF(A297&lt;Inputs!$B$22-Inputs!$B$24,S297*AB297/12,IF(ISERROR(-PMT(AB297/12,Inputs!$B$20+1-A297-Inputs!$B$24,S297)),0,-PMT(AB297/12,Inputs!$B$20+1-A297-Inputs!$B$24,S297)+IF(A297=Inputs!$B$21-Inputs!$B$24,AB297+PMT(AB297/12,Inputs!$B$20+1-A297-Inputs!$B$24,S297)+(S297*AB297/12),0))))</f>
        <v>0</v>
      </c>
      <c r="W297" s="3" t="e">
        <f t="shared" si="81"/>
        <v>#VALUE!</v>
      </c>
      <c r="X297" s="3" t="e">
        <f t="shared" si="82"/>
        <v>#VALUE!</v>
      </c>
      <c r="Y297" s="17">
        <f>VLOOKUP(A297,Curves!$B$20:'Curves'!$D$32,3)</f>
        <v>0.06</v>
      </c>
      <c r="Z297" s="27">
        <f t="shared" si="83"/>
        <v>0</v>
      </c>
      <c r="AA297" s="3">
        <f t="shared" si="84"/>
        <v>0</v>
      </c>
      <c r="AB297" s="3" t="str">
        <f t="shared" si="85"/>
        <v>Not Implemented Yet</v>
      </c>
      <c r="AC297" s="3" t="e">
        <f t="shared" si="86"/>
        <v>#VALUE!</v>
      </c>
      <c r="AD297" s="3" t="e">
        <f t="shared" ca="1" si="87"/>
        <v>#VALUE!</v>
      </c>
      <c r="AE297" s="17" t="e">
        <f ca="1">AD297/Inputs!$B$13</f>
        <v>#VALUE!</v>
      </c>
      <c r="AF297" s="27">
        <f t="shared" si="88"/>
        <v>0</v>
      </c>
      <c r="AH297" s="17">
        <f>AH296/(1+(Inputs!$B$19)*C296)</f>
        <v>1</v>
      </c>
      <c r="AI297" s="17" t="e">
        <f t="shared" ca="1" si="89"/>
        <v>#VALUE!</v>
      </c>
    </row>
    <row r="298" spans="1:35" ht="13">
      <c r="A298" s="3">
        <f t="shared" si="90"/>
        <v>294</v>
      </c>
      <c r="B298" s="28">
        <f t="shared" si="91"/>
        <v>8915</v>
      </c>
      <c r="C298" s="3">
        <f t="shared" si="92"/>
        <v>8.3333333333333329E-2</v>
      </c>
      <c r="F298" s="3" t="e">
        <f t="shared" si="77"/>
        <v>#VALUE!</v>
      </c>
      <c r="G298" s="3" t="str">
        <f>IF(Inputs!$B$15="Fixed",G297, "Not Implemented Yet")</f>
        <v>Not Implemented Yet</v>
      </c>
      <c r="H298" s="3" t="str">
        <f>IF(Inputs!$B$15="Fixed", IF(K297&gt;H297, -PMT(G298*C298, 360/Inputs!$D$6, Inputs!$B$13), 0), "NOT AVALABLE RN")</f>
        <v>NOT AVALABLE RN</v>
      </c>
      <c r="I298" s="3" t="e">
        <f t="shared" si="78"/>
        <v>#VALUE!</v>
      </c>
      <c r="J298" s="3" t="e">
        <f t="shared" si="79"/>
        <v>#VALUE!</v>
      </c>
      <c r="K298" s="3" t="e">
        <f t="shared" si="93"/>
        <v>#VALUE!</v>
      </c>
      <c r="N298" s="27">
        <f t="shared" si="94"/>
        <v>0</v>
      </c>
      <c r="O298" s="17">
        <f>VLOOKUP(A298,Curves!$B$3:'Curves'!$D$15,3)/(VLOOKUP(A298,Curves!$B$3:'Curves'!$D$15,2)-(VLOOKUP(A298,Curves!$B$3:'Curves'!$D$15,1)-1))</f>
        <v>0</v>
      </c>
      <c r="P298" s="27">
        <f>MIN(N298,(O298*Inputs!$B$35)*$N$5)</f>
        <v>0</v>
      </c>
      <c r="Q298" s="3">
        <f ca="1">IF(ISERROR(Inputs!$B$32*OFFSET(P298,-Inputs!$B$32,0)),0,Inputs!$B$32*OFFSET(P298,-Inputs!$B$32,0))</f>
        <v>0</v>
      </c>
      <c r="R298" s="3">
        <f ca="1">IF(ISERROR((1-Inputs!$B$32)*OFFSET(P298,-Inputs!$B$33,0)),0,(1-Inputs!$B$32)*OFFSET(P298,-Inputs!$B$33,0))</f>
        <v>0</v>
      </c>
      <c r="S298" s="27">
        <f t="shared" si="80"/>
        <v>0</v>
      </c>
      <c r="T298" s="17" t="e">
        <f>S298/Inputs!$B$13</f>
        <v>#DIV/0!</v>
      </c>
      <c r="U298" s="17" t="e">
        <f t="shared" si="76"/>
        <v>#VALUE!</v>
      </c>
      <c r="V298" s="3">
        <f>IF(A298&lt;Inputs!$B$23-Inputs!$B$24,0,IF(A298&lt;Inputs!$B$22-Inputs!$B$24,S298*AB298/12,IF(ISERROR(-PMT(AB298/12,Inputs!$B$20+1-A298-Inputs!$B$24,S298)),0,-PMT(AB298/12,Inputs!$B$20+1-A298-Inputs!$B$24,S298)+IF(A298=Inputs!$B$21-Inputs!$B$24,AB298+PMT(AB298/12,Inputs!$B$20+1-A298-Inputs!$B$24,S298)+(S298*AB298/12),0))))</f>
        <v>0</v>
      </c>
      <c r="W298" s="3" t="e">
        <f t="shared" si="81"/>
        <v>#VALUE!</v>
      </c>
      <c r="X298" s="3" t="e">
        <f t="shared" si="82"/>
        <v>#VALUE!</v>
      </c>
      <c r="Y298" s="17">
        <f>VLOOKUP(A298,Curves!$B$20:'Curves'!$D$32,3)</f>
        <v>0.06</v>
      </c>
      <c r="Z298" s="27">
        <f t="shared" si="83"/>
        <v>0</v>
      </c>
      <c r="AA298" s="3">
        <f t="shared" si="84"/>
        <v>0</v>
      </c>
      <c r="AB298" s="3" t="str">
        <f t="shared" si="85"/>
        <v>Not Implemented Yet</v>
      </c>
      <c r="AC298" s="3" t="e">
        <f t="shared" si="86"/>
        <v>#VALUE!</v>
      </c>
      <c r="AD298" s="3" t="e">
        <f t="shared" ca="1" si="87"/>
        <v>#VALUE!</v>
      </c>
      <c r="AE298" s="17" t="e">
        <f ca="1">AD298/Inputs!$B$13</f>
        <v>#VALUE!</v>
      </c>
      <c r="AF298" s="27">
        <f t="shared" si="88"/>
        <v>0</v>
      </c>
      <c r="AH298" s="17">
        <f>AH297/(1+(Inputs!$B$19)*C297)</f>
        <v>1</v>
      </c>
      <c r="AI298" s="17" t="e">
        <f t="shared" ca="1" si="89"/>
        <v>#VALUE!</v>
      </c>
    </row>
    <row r="299" spans="1:35" ht="13">
      <c r="A299" s="3">
        <f t="shared" si="90"/>
        <v>295</v>
      </c>
      <c r="B299" s="28">
        <f t="shared" si="91"/>
        <v>8946</v>
      </c>
      <c r="C299" s="3">
        <f t="shared" si="92"/>
        <v>8.3333333333333329E-2</v>
      </c>
      <c r="F299" s="3" t="e">
        <f t="shared" si="77"/>
        <v>#VALUE!</v>
      </c>
      <c r="G299" s="3" t="str">
        <f>IF(Inputs!$B$15="Fixed",G298, "Not Implemented Yet")</f>
        <v>Not Implemented Yet</v>
      </c>
      <c r="H299" s="3" t="str">
        <f>IF(Inputs!$B$15="Fixed", IF(K298&gt;H298, -PMT(G299*C299, 360/Inputs!$D$6, Inputs!$B$13), 0), "NOT AVALABLE RN")</f>
        <v>NOT AVALABLE RN</v>
      </c>
      <c r="I299" s="3" t="e">
        <f t="shared" si="78"/>
        <v>#VALUE!</v>
      </c>
      <c r="J299" s="3" t="e">
        <f t="shared" si="79"/>
        <v>#VALUE!</v>
      </c>
      <c r="K299" s="3" t="e">
        <f t="shared" si="93"/>
        <v>#VALUE!</v>
      </c>
      <c r="N299" s="27">
        <f t="shared" si="94"/>
        <v>0</v>
      </c>
      <c r="O299" s="17">
        <f>VLOOKUP(A299,Curves!$B$3:'Curves'!$D$15,3)/(VLOOKUP(A299,Curves!$B$3:'Curves'!$D$15,2)-(VLOOKUP(A299,Curves!$B$3:'Curves'!$D$15,1)-1))</f>
        <v>0</v>
      </c>
      <c r="P299" s="27">
        <f>MIN(N299,(O299*Inputs!$B$35)*$N$5)</f>
        <v>0</v>
      </c>
      <c r="Q299" s="3">
        <f ca="1">IF(ISERROR(Inputs!$B$32*OFFSET(P299,-Inputs!$B$32,0)),0,Inputs!$B$32*OFFSET(P299,-Inputs!$B$32,0))</f>
        <v>0</v>
      </c>
      <c r="R299" s="3">
        <f ca="1">IF(ISERROR((1-Inputs!$B$32)*OFFSET(P299,-Inputs!$B$33,0)),0,(1-Inputs!$B$32)*OFFSET(P299,-Inputs!$B$33,0))</f>
        <v>0</v>
      </c>
      <c r="S299" s="27">
        <f t="shared" si="80"/>
        <v>0</v>
      </c>
      <c r="T299" s="17" t="e">
        <f>S299/Inputs!$B$13</f>
        <v>#DIV/0!</v>
      </c>
      <c r="U299" s="17" t="e">
        <f t="shared" si="76"/>
        <v>#VALUE!</v>
      </c>
      <c r="V299" s="3">
        <f>IF(A299&lt;Inputs!$B$23-Inputs!$B$24,0,IF(A299&lt;Inputs!$B$22-Inputs!$B$24,S299*AB299/12,IF(ISERROR(-PMT(AB299/12,Inputs!$B$20+1-A299-Inputs!$B$24,S299)),0,-PMT(AB299/12,Inputs!$B$20+1-A299-Inputs!$B$24,S299)+IF(A299=Inputs!$B$21-Inputs!$B$24,AB299+PMT(AB299/12,Inputs!$B$20+1-A299-Inputs!$B$24,S299)+(S299*AB299/12),0))))</f>
        <v>0</v>
      </c>
      <c r="W299" s="3" t="e">
        <f t="shared" si="81"/>
        <v>#VALUE!</v>
      </c>
      <c r="X299" s="3" t="e">
        <f t="shared" si="82"/>
        <v>#VALUE!</v>
      </c>
      <c r="Y299" s="17">
        <f>VLOOKUP(A299,Curves!$B$20:'Curves'!$D$32,3)</f>
        <v>0.06</v>
      </c>
      <c r="Z299" s="27">
        <f t="shared" si="83"/>
        <v>0</v>
      </c>
      <c r="AA299" s="3">
        <f t="shared" si="84"/>
        <v>0</v>
      </c>
      <c r="AB299" s="3" t="str">
        <f t="shared" si="85"/>
        <v>Not Implemented Yet</v>
      </c>
      <c r="AC299" s="3" t="e">
        <f t="shared" si="86"/>
        <v>#VALUE!</v>
      </c>
      <c r="AD299" s="3" t="e">
        <f t="shared" ca="1" si="87"/>
        <v>#VALUE!</v>
      </c>
      <c r="AE299" s="17" t="e">
        <f ca="1">AD299/Inputs!$B$13</f>
        <v>#VALUE!</v>
      </c>
      <c r="AF299" s="27">
        <f t="shared" si="88"/>
        <v>0</v>
      </c>
      <c r="AH299" s="17">
        <f>AH298/(1+(Inputs!$B$19)*C298)</f>
        <v>1</v>
      </c>
      <c r="AI299" s="17" t="e">
        <f t="shared" ca="1" si="89"/>
        <v>#VALUE!</v>
      </c>
    </row>
    <row r="300" spans="1:35" ht="13">
      <c r="A300" s="3">
        <f t="shared" si="90"/>
        <v>296</v>
      </c>
      <c r="B300" s="28">
        <f t="shared" si="91"/>
        <v>8976</v>
      </c>
      <c r="C300" s="3">
        <f t="shared" si="92"/>
        <v>8.3333333333333329E-2</v>
      </c>
      <c r="F300" s="3" t="e">
        <f t="shared" si="77"/>
        <v>#VALUE!</v>
      </c>
      <c r="G300" s="3" t="str">
        <f>IF(Inputs!$B$15="Fixed",G299, "Not Implemented Yet")</f>
        <v>Not Implemented Yet</v>
      </c>
      <c r="H300" s="3" t="str">
        <f>IF(Inputs!$B$15="Fixed", IF(K299&gt;H299, -PMT(G300*C300, 360/Inputs!$D$6, Inputs!$B$13), 0), "NOT AVALABLE RN")</f>
        <v>NOT AVALABLE RN</v>
      </c>
      <c r="I300" s="3" t="e">
        <f t="shared" si="78"/>
        <v>#VALUE!</v>
      </c>
      <c r="J300" s="3" t="e">
        <f t="shared" si="79"/>
        <v>#VALUE!</v>
      </c>
      <c r="K300" s="3" t="e">
        <f t="shared" si="93"/>
        <v>#VALUE!</v>
      </c>
      <c r="N300" s="27">
        <f t="shared" si="94"/>
        <v>0</v>
      </c>
      <c r="O300" s="17">
        <f>VLOOKUP(A300,Curves!$B$3:'Curves'!$D$15,3)/(VLOOKUP(A300,Curves!$B$3:'Curves'!$D$15,2)-(VLOOKUP(A300,Curves!$B$3:'Curves'!$D$15,1)-1))</f>
        <v>0</v>
      </c>
      <c r="P300" s="27">
        <f>MIN(N300,(O300*Inputs!$B$35)*$N$5)</f>
        <v>0</v>
      </c>
      <c r="Q300" s="3">
        <f ca="1">IF(ISERROR(Inputs!$B$32*OFFSET(P300,-Inputs!$B$32,0)),0,Inputs!$B$32*OFFSET(P300,-Inputs!$B$32,0))</f>
        <v>0</v>
      </c>
      <c r="R300" s="3">
        <f ca="1">IF(ISERROR((1-Inputs!$B$32)*OFFSET(P300,-Inputs!$B$33,0)),0,(1-Inputs!$B$32)*OFFSET(P300,-Inputs!$B$33,0))</f>
        <v>0</v>
      </c>
      <c r="S300" s="27">
        <f t="shared" si="80"/>
        <v>0</v>
      </c>
      <c r="T300" s="17" t="e">
        <f>S300/Inputs!$B$13</f>
        <v>#DIV/0!</v>
      </c>
      <c r="U300" s="17" t="e">
        <f t="shared" si="76"/>
        <v>#VALUE!</v>
      </c>
      <c r="V300" s="3">
        <f>IF(A300&lt;Inputs!$B$23-Inputs!$B$24,0,IF(A300&lt;Inputs!$B$22-Inputs!$B$24,S300*AB300/12,IF(ISERROR(-PMT(AB300/12,Inputs!$B$20+1-A300-Inputs!$B$24,S300)),0,-PMT(AB300/12,Inputs!$B$20+1-A300-Inputs!$B$24,S300)+IF(A300=Inputs!$B$21-Inputs!$B$24,AB300+PMT(AB300/12,Inputs!$B$20+1-A300-Inputs!$B$24,S300)+(S300*AB300/12),0))))</f>
        <v>0</v>
      </c>
      <c r="W300" s="3" t="e">
        <f t="shared" si="81"/>
        <v>#VALUE!</v>
      </c>
      <c r="X300" s="3" t="e">
        <f t="shared" si="82"/>
        <v>#VALUE!</v>
      </c>
      <c r="Y300" s="17">
        <f>VLOOKUP(A300,Curves!$B$20:'Curves'!$D$32,3)</f>
        <v>0.06</v>
      </c>
      <c r="Z300" s="27">
        <f t="shared" si="83"/>
        <v>0</v>
      </c>
      <c r="AA300" s="3">
        <f t="shared" si="84"/>
        <v>0</v>
      </c>
      <c r="AB300" s="3" t="str">
        <f t="shared" si="85"/>
        <v>Not Implemented Yet</v>
      </c>
      <c r="AC300" s="3" t="e">
        <f t="shared" si="86"/>
        <v>#VALUE!</v>
      </c>
      <c r="AD300" s="3" t="e">
        <f t="shared" ca="1" si="87"/>
        <v>#VALUE!</v>
      </c>
      <c r="AE300" s="17" t="e">
        <f ca="1">AD300/Inputs!$B$13</f>
        <v>#VALUE!</v>
      </c>
      <c r="AF300" s="27">
        <f t="shared" si="88"/>
        <v>0</v>
      </c>
      <c r="AH300" s="17">
        <f>AH299/(1+(Inputs!$B$19)*C299)</f>
        <v>1</v>
      </c>
      <c r="AI300" s="17" t="e">
        <f t="shared" ca="1" si="89"/>
        <v>#VALUE!</v>
      </c>
    </row>
    <row r="301" spans="1:35" ht="13">
      <c r="A301" s="3">
        <f t="shared" si="90"/>
        <v>297</v>
      </c>
      <c r="B301" s="28">
        <f t="shared" si="91"/>
        <v>9007</v>
      </c>
      <c r="C301" s="3">
        <f t="shared" si="92"/>
        <v>8.3333333333333329E-2</v>
      </c>
      <c r="F301" s="3" t="e">
        <f t="shared" si="77"/>
        <v>#VALUE!</v>
      </c>
      <c r="G301" s="3" t="str">
        <f>IF(Inputs!$B$15="Fixed",G300, "Not Implemented Yet")</f>
        <v>Not Implemented Yet</v>
      </c>
      <c r="H301" s="3" t="str">
        <f>IF(Inputs!$B$15="Fixed", IF(K300&gt;H300, -PMT(G301*C301, 360/Inputs!$D$6, Inputs!$B$13), 0), "NOT AVALABLE RN")</f>
        <v>NOT AVALABLE RN</v>
      </c>
      <c r="I301" s="3" t="e">
        <f t="shared" si="78"/>
        <v>#VALUE!</v>
      </c>
      <c r="J301" s="3" t="e">
        <f t="shared" si="79"/>
        <v>#VALUE!</v>
      </c>
      <c r="K301" s="3" t="e">
        <f t="shared" si="93"/>
        <v>#VALUE!</v>
      </c>
      <c r="N301" s="27">
        <f t="shared" si="94"/>
        <v>0</v>
      </c>
      <c r="O301" s="17">
        <f>VLOOKUP(A301,Curves!$B$3:'Curves'!$D$15,3)/(VLOOKUP(A301,Curves!$B$3:'Curves'!$D$15,2)-(VLOOKUP(A301,Curves!$B$3:'Curves'!$D$15,1)-1))</f>
        <v>0</v>
      </c>
      <c r="P301" s="27">
        <f>MIN(N301,(O301*Inputs!$B$35)*$N$5)</f>
        <v>0</v>
      </c>
      <c r="Q301" s="3">
        <f ca="1">IF(ISERROR(Inputs!$B$32*OFFSET(P301,-Inputs!$B$32,0)),0,Inputs!$B$32*OFFSET(P301,-Inputs!$B$32,0))</f>
        <v>0</v>
      </c>
      <c r="R301" s="3">
        <f ca="1">IF(ISERROR((1-Inputs!$B$32)*OFFSET(P301,-Inputs!$B$33,0)),0,(1-Inputs!$B$32)*OFFSET(P301,-Inputs!$B$33,0))</f>
        <v>0</v>
      </c>
      <c r="S301" s="27">
        <f t="shared" si="80"/>
        <v>0</v>
      </c>
      <c r="T301" s="17" t="e">
        <f>S301/Inputs!$B$13</f>
        <v>#DIV/0!</v>
      </c>
      <c r="U301" s="17" t="e">
        <f t="shared" si="76"/>
        <v>#VALUE!</v>
      </c>
      <c r="V301" s="3">
        <f>IF(A301&lt;Inputs!$B$23-Inputs!$B$24,0,IF(A301&lt;Inputs!$B$22-Inputs!$B$24,S301*AB301/12,IF(ISERROR(-PMT(AB301/12,Inputs!$B$20+1-A301-Inputs!$B$24,S301)),0,-PMT(AB301/12,Inputs!$B$20+1-A301-Inputs!$B$24,S301)+IF(A301=Inputs!$B$21-Inputs!$B$24,AB301+PMT(AB301/12,Inputs!$B$20+1-A301-Inputs!$B$24,S301)+(S301*AB301/12),0))))</f>
        <v>0</v>
      </c>
      <c r="W301" s="3" t="e">
        <f t="shared" si="81"/>
        <v>#VALUE!</v>
      </c>
      <c r="X301" s="3" t="e">
        <f t="shared" si="82"/>
        <v>#VALUE!</v>
      </c>
      <c r="Y301" s="17">
        <f>VLOOKUP(A301,Curves!$B$20:'Curves'!$D$32,3)</f>
        <v>0.06</v>
      </c>
      <c r="Z301" s="27">
        <f t="shared" si="83"/>
        <v>0</v>
      </c>
      <c r="AA301" s="3">
        <f t="shared" si="84"/>
        <v>0</v>
      </c>
      <c r="AB301" s="3" t="str">
        <f t="shared" si="85"/>
        <v>Not Implemented Yet</v>
      </c>
      <c r="AC301" s="3" t="e">
        <f t="shared" si="86"/>
        <v>#VALUE!</v>
      </c>
      <c r="AD301" s="3" t="e">
        <f t="shared" ca="1" si="87"/>
        <v>#VALUE!</v>
      </c>
      <c r="AE301" s="17" t="e">
        <f ca="1">AD301/Inputs!$B$13</f>
        <v>#VALUE!</v>
      </c>
      <c r="AF301" s="27">
        <f t="shared" si="88"/>
        <v>0</v>
      </c>
      <c r="AH301" s="17">
        <f>AH300/(1+(Inputs!$B$19)*C300)</f>
        <v>1</v>
      </c>
      <c r="AI301" s="17" t="e">
        <f t="shared" ca="1" si="89"/>
        <v>#VALUE!</v>
      </c>
    </row>
    <row r="302" spans="1:35" ht="13">
      <c r="A302" s="3">
        <f t="shared" si="90"/>
        <v>298</v>
      </c>
      <c r="B302" s="28">
        <f t="shared" si="91"/>
        <v>9038</v>
      </c>
      <c r="C302" s="3">
        <f t="shared" si="92"/>
        <v>8.3333333333333329E-2</v>
      </c>
      <c r="F302" s="3" t="e">
        <f t="shared" si="77"/>
        <v>#VALUE!</v>
      </c>
      <c r="G302" s="3" t="str">
        <f>IF(Inputs!$B$15="Fixed",G301, "Not Implemented Yet")</f>
        <v>Not Implemented Yet</v>
      </c>
      <c r="H302" s="3" t="str">
        <f>IF(Inputs!$B$15="Fixed", IF(K301&gt;H301, -PMT(G302*C302, 360/Inputs!$D$6, Inputs!$B$13), 0), "NOT AVALABLE RN")</f>
        <v>NOT AVALABLE RN</v>
      </c>
      <c r="I302" s="3" t="e">
        <f t="shared" si="78"/>
        <v>#VALUE!</v>
      </c>
      <c r="J302" s="3" t="e">
        <f t="shared" si="79"/>
        <v>#VALUE!</v>
      </c>
      <c r="K302" s="3" t="e">
        <f t="shared" si="93"/>
        <v>#VALUE!</v>
      </c>
      <c r="N302" s="27">
        <f t="shared" si="94"/>
        <v>0</v>
      </c>
      <c r="O302" s="17">
        <f>VLOOKUP(A302,Curves!$B$3:'Curves'!$D$15,3)/(VLOOKUP(A302,Curves!$B$3:'Curves'!$D$15,2)-(VLOOKUP(A302,Curves!$B$3:'Curves'!$D$15,1)-1))</f>
        <v>0</v>
      </c>
      <c r="P302" s="27">
        <f>MIN(N302,(O302*Inputs!$B$35)*$N$5)</f>
        <v>0</v>
      </c>
      <c r="Q302" s="3">
        <f ca="1">IF(ISERROR(Inputs!$B$32*OFFSET(P302,-Inputs!$B$32,0)),0,Inputs!$B$32*OFFSET(P302,-Inputs!$B$32,0))</f>
        <v>0</v>
      </c>
      <c r="R302" s="3">
        <f ca="1">IF(ISERROR((1-Inputs!$B$32)*OFFSET(P302,-Inputs!$B$33,0)),0,(1-Inputs!$B$32)*OFFSET(P302,-Inputs!$B$33,0))</f>
        <v>0</v>
      </c>
      <c r="S302" s="27">
        <f t="shared" si="80"/>
        <v>0</v>
      </c>
      <c r="T302" s="17" t="e">
        <f>S302/Inputs!$B$13</f>
        <v>#DIV/0!</v>
      </c>
      <c r="U302" s="17" t="e">
        <f t="shared" si="76"/>
        <v>#VALUE!</v>
      </c>
      <c r="V302" s="3">
        <f>IF(A302&lt;Inputs!$B$23-Inputs!$B$24,0,IF(A302&lt;Inputs!$B$22-Inputs!$B$24,S302*AB302/12,IF(ISERROR(-PMT(AB302/12,Inputs!$B$20+1-A302-Inputs!$B$24,S302)),0,-PMT(AB302/12,Inputs!$B$20+1-A302-Inputs!$B$24,S302)+IF(A302=Inputs!$B$21-Inputs!$B$24,AB302+PMT(AB302/12,Inputs!$B$20+1-A302-Inputs!$B$24,S302)+(S302*AB302/12),0))))</f>
        <v>0</v>
      </c>
      <c r="W302" s="3" t="e">
        <f t="shared" si="81"/>
        <v>#VALUE!</v>
      </c>
      <c r="X302" s="3" t="e">
        <f t="shared" si="82"/>
        <v>#VALUE!</v>
      </c>
      <c r="Y302" s="17">
        <f>VLOOKUP(A302,Curves!$B$20:'Curves'!$D$32,3)</f>
        <v>0.06</v>
      </c>
      <c r="Z302" s="27">
        <f t="shared" si="83"/>
        <v>0</v>
      </c>
      <c r="AA302" s="3">
        <f t="shared" si="84"/>
        <v>0</v>
      </c>
      <c r="AB302" s="3" t="str">
        <f t="shared" si="85"/>
        <v>Not Implemented Yet</v>
      </c>
      <c r="AC302" s="3" t="e">
        <f t="shared" si="86"/>
        <v>#VALUE!</v>
      </c>
      <c r="AD302" s="3" t="e">
        <f t="shared" ca="1" si="87"/>
        <v>#VALUE!</v>
      </c>
      <c r="AE302" s="17" t="e">
        <f ca="1">AD302/Inputs!$B$13</f>
        <v>#VALUE!</v>
      </c>
      <c r="AF302" s="27">
        <f t="shared" si="88"/>
        <v>0</v>
      </c>
      <c r="AH302" s="17">
        <f>AH301/(1+(Inputs!$B$19)*C301)</f>
        <v>1</v>
      </c>
      <c r="AI302" s="17" t="e">
        <f t="shared" ca="1" si="89"/>
        <v>#VALUE!</v>
      </c>
    </row>
    <row r="303" spans="1:35" ht="13">
      <c r="A303" s="3">
        <f t="shared" si="90"/>
        <v>299</v>
      </c>
      <c r="B303" s="28">
        <f t="shared" si="91"/>
        <v>9068</v>
      </c>
      <c r="C303" s="3">
        <f t="shared" si="92"/>
        <v>8.3333333333333329E-2</v>
      </c>
      <c r="F303" s="3" t="e">
        <f t="shared" si="77"/>
        <v>#VALUE!</v>
      </c>
      <c r="G303" s="3" t="str">
        <f>IF(Inputs!$B$15="Fixed",G302, "Not Implemented Yet")</f>
        <v>Not Implemented Yet</v>
      </c>
      <c r="H303" s="3" t="str">
        <f>IF(Inputs!$B$15="Fixed", IF(K302&gt;H302, -PMT(G303*C303, 360/Inputs!$D$6, Inputs!$B$13), 0), "NOT AVALABLE RN")</f>
        <v>NOT AVALABLE RN</v>
      </c>
      <c r="I303" s="3" t="e">
        <f t="shared" si="78"/>
        <v>#VALUE!</v>
      </c>
      <c r="J303" s="3" t="e">
        <f t="shared" si="79"/>
        <v>#VALUE!</v>
      </c>
      <c r="K303" s="3" t="e">
        <f t="shared" si="93"/>
        <v>#VALUE!</v>
      </c>
      <c r="N303" s="27">
        <f t="shared" si="94"/>
        <v>0</v>
      </c>
      <c r="O303" s="17">
        <f>VLOOKUP(A303,Curves!$B$3:'Curves'!$D$15,3)/(VLOOKUP(A303,Curves!$B$3:'Curves'!$D$15,2)-(VLOOKUP(A303,Curves!$B$3:'Curves'!$D$15,1)-1))</f>
        <v>0</v>
      </c>
      <c r="P303" s="27">
        <f>MIN(N303,(O303*Inputs!$B$35)*$N$5)</f>
        <v>0</v>
      </c>
      <c r="Q303" s="3">
        <f ca="1">IF(ISERROR(Inputs!$B$32*OFFSET(P303,-Inputs!$B$32,0)),0,Inputs!$B$32*OFFSET(P303,-Inputs!$B$32,0))</f>
        <v>0</v>
      </c>
      <c r="R303" s="3">
        <f ca="1">IF(ISERROR((1-Inputs!$B$32)*OFFSET(P303,-Inputs!$B$33,0)),0,(1-Inputs!$B$32)*OFFSET(P303,-Inputs!$B$33,0))</f>
        <v>0</v>
      </c>
      <c r="S303" s="27">
        <f t="shared" si="80"/>
        <v>0</v>
      </c>
      <c r="T303" s="17" t="e">
        <f>S303/Inputs!$B$13</f>
        <v>#DIV/0!</v>
      </c>
      <c r="U303" s="17" t="e">
        <f t="shared" si="76"/>
        <v>#VALUE!</v>
      </c>
      <c r="V303" s="3">
        <f>IF(A303&lt;Inputs!$B$23-Inputs!$B$24,0,IF(A303&lt;Inputs!$B$22-Inputs!$B$24,S303*AB303/12,IF(ISERROR(-PMT(AB303/12,Inputs!$B$20+1-A303-Inputs!$B$24,S303)),0,-PMT(AB303/12,Inputs!$B$20+1-A303-Inputs!$B$24,S303)+IF(A303=Inputs!$B$21-Inputs!$B$24,AB303+PMT(AB303/12,Inputs!$B$20+1-A303-Inputs!$B$24,S303)+(S303*AB303/12),0))))</f>
        <v>0</v>
      </c>
      <c r="W303" s="3" t="e">
        <f t="shared" si="81"/>
        <v>#VALUE!</v>
      </c>
      <c r="X303" s="3" t="e">
        <f t="shared" si="82"/>
        <v>#VALUE!</v>
      </c>
      <c r="Y303" s="17">
        <f>VLOOKUP(A303,Curves!$B$20:'Curves'!$D$32,3)</f>
        <v>0.06</v>
      </c>
      <c r="Z303" s="27">
        <f t="shared" si="83"/>
        <v>0</v>
      </c>
      <c r="AA303" s="3">
        <f t="shared" si="84"/>
        <v>0</v>
      </c>
      <c r="AB303" s="3" t="str">
        <f t="shared" si="85"/>
        <v>Not Implemented Yet</v>
      </c>
      <c r="AC303" s="3" t="e">
        <f t="shared" si="86"/>
        <v>#VALUE!</v>
      </c>
      <c r="AD303" s="3" t="e">
        <f t="shared" ca="1" si="87"/>
        <v>#VALUE!</v>
      </c>
      <c r="AE303" s="17" t="e">
        <f ca="1">AD303/Inputs!$B$13</f>
        <v>#VALUE!</v>
      </c>
      <c r="AF303" s="27">
        <f t="shared" si="88"/>
        <v>0</v>
      </c>
      <c r="AH303" s="17">
        <f>AH302/(1+(Inputs!$B$19)*C302)</f>
        <v>1</v>
      </c>
      <c r="AI303" s="17" t="e">
        <f t="shared" ca="1" si="89"/>
        <v>#VALUE!</v>
      </c>
    </row>
    <row r="304" spans="1:35" ht="13">
      <c r="A304" s="3">
        <f t="shared" si="90"/>
        <v>300</v>
      </c>
      <c r="B304" s="28">
        <f t="shared" si="91"/>
        <v>9099</v>
      </c>
      <c r="C304" s="3">
        <f t="shared" si="92"/>
        <v>8.3333333333333329E-2</v>
      </c>
      <c r="F304" s="3" t="e">
        <f t="shared" si="77"/>
        <v>#VALUE!</v>
      </c>
      <c r="G304" s="3" t="str">
        <f>IF(Inputs!$B$15="Fixed",G303, "Not Implemented Yet")</f>
        <v>Not Implemented Yet</v>
      </c>
      <c r="H304" s="3" t="str">
        <f>IF(Inputs!$B$15="Fixed", IF(K303&gt;H303, -PMT(G304*C304, 360/Inputs!$D$6, Inputs!$B$13), 0), "NOT AVALABLE RN")</f>
        <v>NOT AVALABLE RN</v>
      </c>
      <c r="I304" s="3" t="e">
        <f t="shared" si="78"/>
        <v>#VALUE!</v>
      </c>
      <c r="J304" s="3" t="e">
        <f t="shared" si="79"/>
        <v>#VALUE!</v>
      </c>
      <c r="K304" s="3" t="e">
        <f t="shared" si="93"/>
        <v>#VALUE!</v>
      </c>
      <c r="N304" s="27">
        <f t="shared" si="94"/>
        <v>0</v>
      </c>
      <c r="O304" s="17">
        <f>VLOOKUP(A304,Curves!$B$3:'Curves'!$D$15,3)/(VLOOKUP(A304,Curves!$B$3:'Curves'!$D$15,2)-(VLOOKUP(A304,Curves!$B$3:'Curves'!$D$15,1)-1))</f>
        <v>0</v>
      </c>
      <c r="P304" s="27">
        <f>MIN(N304,(O304*Inputs!$B$35)*$N$5)</f>
        <v>0</v>
      </c>
      <c r="Q304" s="3">
        <f ca="1">IF(ISERROR(Inputs!$B$32*OFFSET(P304,-Inputs!$B$32,0)),0,Inputs!$B$32*OFFSET(P304,-Inputs!$B$32,0))</f>
        <v>0</v>
      </c>
      <c r="R304" s="3">
        <f ca="1">IF(ISERROR((1-Inputs!$B$32)*OFFSET(P304,-Inputs!$B$33,0)),0,(1-Inputs!$B$32)*OFFSET(P304,-Inputs!$B$33,0))</f>
        <v>0</v>
      </c>
      <c r="S304" s="27">
        <f t="shared" si="80"/>
        <v>0</v>
      </c>
      <c r="T304" s="17" t="e">
        <f>S304/Inputs!$B$13</f>
        <v>#DIV/0!</v>
      </c>
      <c r="U304" s="17" t="e">
        <f t="shared" si="76"/>
        <v>#VALUE!</v>
      </c>
      <c r="V304" s="3">
        <f>IF(A304&lt;Inputs!$B$23-Inputs!$B$24,0,IF(A304&lt;Inputs!$B$22-Inputs!$B$24,S304*AB304/12,IF(ISERROR(-PMT(AB304/12,Inputs!$B$20+1-A304-Inputs!$B$24,S304)),0,-PMT(AB304/12,Inputs!$B$20+1-A304-Inputs!$B$24,S304)+IF(A304=Inputs!$B$21-Inputs!$B$24,AB304+PMT(AB304/12,Inputs!$B$20+1-A304-Inputs!$B$24,S304)+(S304*AB304/12),0))))</f>
        <v>0</v>
      </c>
      <c r="W304" s="3" t="e">
        <f t="shared" si="81"/>
        <v>#VALUE!</v>
      </c>
      <c r="X304" s="3" t="e">
        <f t="shared" si="82"/>
        <v>#VALUE!</v>
      </c>
      <c r="Y304" s="17">
        <f>VLOOKUP(A304,Curves!$B$20:'Curves'!$D$32,3)</f>
        <v>0.06</v>
      </c>
      <c r="Z304" s="27">
        <f t="shared" si="83"/>
        <v>0</v>
      </c>
      <c r="AA304" s="3">
        <f t="shared" si="84"/>
        <v>0</v>
      </c>
      <c r="AB304" s="3" t="str">
        <f t="shared" si="85"/>
        <v>Not Implemented Yet</v>
      </c>
      <c r="AC304" s="3" t="e">
        <f t="shared" si="86"/>
        <v>#VALUE!</v>
      </c>
      <c r="AD304" s="3" t="e">
        <f t="shared" ca="1" si="87"/>
        <v>#VALUE!</v>
      </c>
      <c r="AE304" s="17" t="e">
        <f ca="1">AD304/Inputs!$B$13</f>
        <v>#VALUE!</v>
      </c>
      <c r="AF304" s="27">
        <f t="shared" si="88"/>
        <v>0</v>
      </c>
      <c r="AH304" s="17">
        <f>AH303/(1+(Inputs!$B$19)*C303)</f>
        <v>1</v>
      </c>
      <c r="AI304" s="17" t="e">
        <f t="shared" ca="1" si="89"/>
        <v>#VALUE!</v>
      </c>
    </row>
    <row r="305" spans="1:35" ht="13">
      <c r="A305" s="3">
        <f t="shared" si="90"/>
        <v>301</v>
      </c>
      <c r="B305" s="28">
        <f t="shared" si="91"/>
        <v>9129</v>
      </c>
      <c r="C305" s="3">
        <f t="shared" si="92"/>
        <v>8.3333333333333329E-2</v>
      </c>
      <c r="F305" s="3" t="e">
        <f t="shared" si="77"/>
        <v>#VALUE!</v>
      </c>
      <c r="G305" s="3" t="str">
        <f>IF(Inputs!$B$15="Fixed",G304, "Not Implemented Yet")</f>
        <v>Not Implemented Yet</v>
      </c>
      <c r="H305" s="3" t="str">
        <f>IF(Inputs!$B$15="Fixed", IF(K304&gt;H304, -PMT(G305*C305, 360/Inputs!$D$6, Inputs!$B$13), 0), "NOT AVALABLE RN")</f>
        <v>NOT AVALABLE RN</v>
      </c>
      <c r="I305" s="3" t="e">
        <f t="shared" si="78"/>
        <v>#VALUE!</v>
      </c>
      <c r="J305" s="3" t="e">
        <f t="shared" si="79"/>
        <v>#VALUE!</v>
      </c>
      <c r="K305" s="3" t="e">
        <f t="shared" si="93"/>
        <v>#VALUE!</v>
      </c>
      <c r="N305" s="27">
        <f t="shared" si="94"/>
        <v>0</v>
      </c>
      <c r="O305" s="17">
        <f>VLOOKUP(A305,Curves!$B$3:'Curves'!$D$15,3)/(VLOOKUP(A305,Curves!$B$3:'Curves'!$D$15,2)-(VLOOKUP(A305,Curves!$B$3:'Curves'!$D$15,1)-1))</f>
        <v>0</v>
      </c>
      <c r="P305" s="27">
        <f>MIN(N305,(O305*Inputs!$B$35)*$N$5)</f>
        <v>0</v>
      </c>
      <c r="Q305" s="3">
        <f ca="1">IF(ISERROR(Inputs!$B$32*OFFSET(P305,-Inputs!$B$32,0)),0,Inputs!$B$32*OFFSET(P305,-Inputs!$B$32,0))</f>
        <v>0</v>
      </c>
      <c r="R305" s="3">
        <f ca="1">IF(ISERROR((1-Inputs!$B$32)*OFFSET(P305,-Inputs!$B$33,0)),0,(1-Inputs!$B$32)*OFFSET(P305,-Inputs!$B$33,0))</f>
        <v>0</v>
      </c>
      <c r="S305" s="27">
        <f t="shared" si="80"/>
        <v>0</v>
      </c>
      <c r="T305" s="17" t="e">
        <f>S305/Inputs!$B$13</f>
        <v>#DIV/0!</v>
      </c>
      <c r="U305" s="17" t="e">
        <f t="shared" si="76"/>
        <v>#VALUE!</v>
      </c>
      <c r="V305" s="3">
        <f>IF(A305&lt;Inputs!$B$23-Inputs!$B$24,0,IF(A305&lt;Inputs!$B$22-Inputs!$B$24,S305*AB305/12,IF(ISERROR(-PMT(AB305/12,Inputs!$B$20+1-A305-Inputs!$B$24,S305)),0,-PMT(AB305/12,Inputs!$B$20+1-A305-Inputs!$B$24,S305)+IF(A305=Inputs!$B$21-Inputs!$B$24,AB305+PMT(AB305/12,Inputs!$B$20+1-A305-Inputs!$B$24,S305)+(S305*AB305/12),0))))</f>
        <v>0</v>
      </c>
      <c r="W305" s="3" t="e">
        <f t="shared" si="81"/>
        <v>#VALUE!</v>
      </c>
      <c r="X305" s="3" t="e">
        <f t="shared" si="82"/>
        <v>#VALUE!</v>
      </c>
      <c r="Y305" s="17">
        <f>VLOOKUP(A305,Curves!$B$20:'Curves'!$D$32,3)</f>
        <v>0.06</v>
      </c>
      <c r="Z305" s="27">
        <f t="shared" si="83"/>
        <v>0</v>
      </c>
      <c r="AA305" s="3">
        <f t="shared" si="84"/>
        <v>0</v>
      </c>
      <c r="AB305" s="3" t="str">
        <f t="shared" si="85"/>
        <v>Not Implemented Yet</v>
      </c>
      <c r="AC305" s="3" t="e">
        <f t="shared" si="86"/>
        <v>#VALUE!</v>
      </c>
      <c r="AD305" s="3" t="e">
        <f t="shared" ca="1" si="87"/>
        <v>#VALUE!</v>
      </c>
      <c r="AE305" s="17" t="e">
        <f ca="1">AD305/Inputs!$B$13</f>
        <v>#VALUE!</v>
      </c>
      <c r="AF305" s="27">
        <f t="shared" si="88"/>
        <v>0</v>
      </c>
      <c r="AH305" s="17">
        <f>AH304/(1+(Inputs!$B$19)*C304)</f>
        <v>1</v>
      </c>
      <c r="AI305" s="17" t="e">
        <f t="shared" ca="1" si="89"/>
        <v>#VALUE!</v>
      </c>
    </row>
    <row r="306" spans="1:35" ht="13">
      <c r="A306" s="3">
        <f t="shared" si="90"/>
        <v>302</v>
      </c>
      <c r="B306" s="28">
        <f t="shared" si="91"/>
        <v>9160</v>
      </c>
      <c r="C306" s="3">
        <f t="shared" si="92"/>
        <v>8.3333333333333329E-2</v>
      </c>
      <c r="F306" s="3" t="e">
        <f t="shared" si="77"/>
        <v>#VALUE!</v>
      </c>
      <c r="G306" s="3" t="str">
        <f>IF(Inputs!$B$15="Fixed",G305, "Not Implemented Yet")</f>
        <v>Not Implemented Yet</v>
      </c>
      <c r="H306" s="3" t="str">
        <f>IF(Inputs!$B$15="Fixed", IF(K305&gt;H305, -PMT(G306*C306, 360/Inputs!$D$6, Inputs!$B$13), 0), "NOT AVALABLE RN")</f>
        <v>NOT AVALABLE RN</v>
      </c>
      <c r="I306" s="3" t="e">
        <f t="shared" si="78"/>
        <v>#VALUE!</v>
      </c>
      <c r="J306" s="3" t="e">
        <f t="shared" si="79"/>
        <v>#VALUE!</v>
      </c>
      <c r="K306" s="3" t="e">
        <f t="shared" si="93"/>
        <v>#VALUE!</v>
      </c>
      <c r="N306" s="27">
        <f t="shared" si="94"/>
        <v>0</v>
      </c>
      <c r="O306" s="17">
        <f>VLOOKUP(A306,Curves!$B$3:'Curves'!$D$15,3)/(VLOOKUP(A306,Curves!$B$3:'Curves'!$D$15,2)-(VLOOKUP(A306,Curves!$B$3:'Curves'!$D$15,1)-1))</f>
        <v>0</v>
      </c>
      <c r="P306" s="27">
        <f>MIN(N306,(O306*Inputs!$B$35)*$N$5)</f>
        <v>0</v>
      </c>
      <c r="Q306" s="3">
        <f ca="1">IF(ISERROR(Inputs!$B$32*OFFSET(P306,-Inputs!$B$32,0)),0,Inputs!$B$32*OFFSET(P306,-Inputs!$B$32,0))</f>
        <v>0</v>
      </c>
      <c r="R306" s="3">
        <f ca="1">IF(ISERROR((1-Inputs!$B$32)*OFFSET(P306,-Inputs!$B$33,0)),0,(1-Inputs!$B$32)*OFFSET(P306,-Inputs!$B$33,0))</f>
        <v>0</v>
      </c>
      <c r="S306" s="27">
        <f t="shared" si="80"/>
        <v>0</v>
      </c>
      <c r="T306" s="17" t="e">
        <f>S306/Inputs!$B$13</f>
        <v>#DIV/0!</v>
      </c>
      <c r="U306" s="17" t="e">
        <f t="shared" si="76"/>
        <v>#VALUE!</v>
      </c>
      <c r="V306" s="3">
        <f>IF(A306&lt;Inputs!$B$23-Inputs!$B$24,0,IF(A306&lt;Inputs!$B$22-Inputs!$B$24,S306*AB306/12,IF(ISERROR(-PMT(AB306/12,Inputs!$B$20+1-A306-Inputs!$B$24,S306)),0,-PMT(AB306/12,Inputs!$B$20+1-A306-Inputs!$B$24,S306)+IF(A306=Inputs!$B$21-Inputs!$B$24,AB306+PMT(AB306/12,Inputs!$B$20+1-A306-Inputs!$B$24,S306)+(S306*AB306/12),0))))</f>
        <v>0</v>
      </c>
      <c r="W306" s="3" t="e">
        <f t="shared" si="81"/>
        <v>#VALUE!</v>
      </c>
      <c r="X306" s="3" t="e">
        <f t="shared" si="82"/>
        <v>#VALUE!</v>
      </c>
      <c r="Y306" s="17">
        <f>VLOOKUP(A306,Curves!$B$20:'Curves'!$D$32,3)</f>
        <v>0.06</v>
      </c>
      <c r="Z306" s="27">
        <f t="shared" si="83"/>
        <v>0</v>
      </c>
      <c r="AA306" s="3">
        <f t="shared" si="84"/>
        <v>0</v>
      </c>
      <c r="AB306" s="3" t="str">
        <f t="shared" si="85"/>
        <v>Not Implemented Yet</v>
      </c>
      <c r="AC306" s="3" t="e">
        <f t="shared" si="86"/>
        <v>#VALUE!</v>
      </c>
      <c r="AD306" s="3" t="e">
        <f t="shared" ca="1" si="87"/>
        <v>#VALUE!</v>
      </c>
      <c r="AE306" s="17" t="e">
        <f ca="1">AD306/Inputs!$B$13</f>
        <v>#VALUE!</v>
      </c>
      <c r="AF306" s="27">
        <f t="shared" si="88"/>
        <v>0</v>
      </c>
      <c r="AH306" s="17">
        <f>AH305/(1+(Inputs!$B$19)*C305)</f>
        <v>1</v>
      </c>
      <c r="AI306" s="17" t="e">
        <f t="shared" ca="1" si="89"/>
        <v>#VALUE!</v>
      </c>
    </row>
    <row r="307" spans="1:35" ht="13">
      <c r="A307" s="3">
        <f t="shared" si="90"/>
        <v>303</v>
      </c>
      <c r="B307" s="28">
        <f t="shared" si="91"/>
        <v>9191</v>
      </c>
      <c r="C307" s="3">
        <f t="shared" si="92"/>
        <v>8.3333333333333329E-2</v>
      </c>
      <c r="F307" s="3" t="e">
        <f t="shared" si="77"/>
        <v>#VALUE!</v>
      </c>
      <c r="G307" s="3" t="str">
        <f>IF(Inputs!$B$15="Fixed",G306, "Not Implemented Yet")</f>
        <v>Not Implemented Yet</v>
      </c>
      <c r="H307" s="3" t="str">
        <f>IF(Inputs!$B$15="Fixed", IF(K306&gt;H306, -PMT(G307*C307, 360/Inputs!$D$6, Inputs!$B$13), 0), "NOT AVALABLE RN")</f>
        <v>NOT AVALABLE RN</v>
      </c>
      <c r="I307" s="3" t="e">
        <f t="shared" si="78"/>
        <v>#VALUE!</v>
      </c>
      <c r="J307" s="3" t="e">
        <f t="shared" si="79"/>
        <v>#VALUE!</v>
      </c>
      <c r="K307" s="3" t="e">
        <f t="shared" si="93"/>
        <v>#VALUE!</v>
      </c>
      <c r="N307" s="27">
        <f t="shared" si="94"/>
        <v>0</v>
      </c>
      <c r="O307" s="17">
        <f>VLOOKUP(A307,Curves!$B$3:'Curves'!$D$15,3)/(VLOOKUP(A307,Curves!$B$3:'Curves'!$D$15,2)-(VLOOKUP(A307,Curves!$B$3:'Curves'!$D$15,1)-1))</f>
        <v>0</v>
      </c>
      <c r="P307" s="27">
        <f>MIN(N307,(O307*Inputs!$B$35)*$N$5)</f>
        <v>0</v>
      </c>
      <c r="Q307" s="3">
        <f ca="1">IF(ISERROR(Inputs!$B$32*OFFSET(P307,-Inputs!$B$32,0)),0,Inputs!$B$32*OFFSET(P307,-Inputs!$B$32,0))</f>
        <v>0</v>
      </c>
      <c r="R307" s="3">
        <f ca="1">IF(ISERROR((1-Inputs!$B$32)*OFFSET(P307,-Inputs!$B$33,0)),0,(1-Inputs!$B$32)*OFFSET(P307,-Inputs!$B$33,0))</f>
        <v>0</v>
      </c>
      <c r="S307" s="27">
        <f t="shared" si="80"/>
        <v>0</v>
      </c>
      <c r="T307" s="17" t="e">
        <f>S307/Inputs!$B$13</f>
        <v>#DIV/0!</v>
      </c>
      <c r="U307" s="17" t="e">
        <f t="shared" si="76"/>
        <v>#VALUE!</v>
      </c>
      <c r="V307" s="3">
        <f>IF(A307&lt;Inputs!$B$23-Inputs!$B$24,0,IF(A307&lt;Inputs!$B$22-Inputs!$B$24,S307*AB307/12,IF(ISERROR(-PMT(AB307/12,Inputs!$B$20+1-A307-Inputs!$B$24,S307)),0,-PMT(AB307/12,Inputs!$B$20+1-A307-Inputs!$B$24,S307)+IF(A307=Inputs!$B$21-Inputs!$B$24,AB307+PMT(AB307/12,Inputs!$B$20+1-A307-Inputs!$B$24,S307)+(S307*AB307/12),0))))</f>
        <v>0</v>
      </c>
      <c r="W307" s="3" t="e">
        <f t="shared" si="81"/>
        <v>#VALUE!</v>
      </c>
      <c r="X307" s="3" t="e">
        <f t="shared" si="82"/>
        <v>#VALUE!</v>
      </c>
      <c r="Y307" s="17">
        <f>VLOOKUP(A307,Curves!$B$20:'Curves'!$D$32,3)</f>
        <v>0.06</v>
      </c>
      <c r="Z307" s="27">
        <f t="shared" si="83"/>
        <v>0</v>
      </c>
      <c r="AA307" s="3">
        <f t="shared" si="84"/>
        <v>0</v>
      </c>
      <c r="AB307" s="3" t="str">
        <f t="shared" si="85"/>
        <v>Not Implemented Yet</v>
      </c>
      <c r="AC307" s="3" t="e">
        <f t="shared" si="86"/>
        <v>#VALUE!</v>
      </c>
      <c r="AD307" s="3" t="e">
        <f t="shared" ca="1" si="87"/>
        <v>#VALUE!</v>
      </c>
      <c r="AE307" s="17" t="e">
        <f ca="1">AD307/Inputs!$B$13</f>
        <v>#VALUE!</v>
      </c>
      <c r="AF307" s="27">
        <f t="shared" si="88"/>
        <v>0</v>
      </c>
      <c r="AH307" s="17">
        <f>AH306/(1+(Inputs!$B$19)*C306)</f>
        <v>1</v>
      </c>
      <c r="AI307" s="17" t="e">
        <f t="shared" ca="1" si="89"/>
        <v>#VALUE!</v>
      </c>
    </row>
    <row r="308" spans="1:35" ht="13">
      <c r="A308" s="3">
        <f t="shared" si="90"/>
        <v>304</v>
      </c>
      <c r="B308" s="28">
        <f t="shared" si="91"/>
        <v>9219</v>
      </c>
      <c r="C308" s="3">
        <f t="shared" si="92"/>
        <v>8.3333333333333329E-2</v>
      </c>
      <c r="F308" s="3" t="e">
        <f t="shared" si="77"/>
        <v>#VALUE!</v>
      </c>
      <c r="G308" s="3" t="str">
        <f>IF(Inputs!$B$15="Fixed",G307, "Not Implemented Yet")</f>
        <v>Not Implemented Yet</v>
      </c>
      <c r="H308" s="3" t="str">
        <f>IF(Inputs!$B$15="Fixed", IF(K307&gt;H307, -PMT(G308*C308, 360/Inputs!$D$6, Inputs!$B$13), 0), "NOT AVALABLE RN")</f>
        <v>NOT AVALABLE RN</v>
      </c>
      <c r="I308" s="3" t="e">
        <f t="shared" si="78"/>
        <v>#VALUE!</v>
      </c>
      <c r="J308" s="3" t="e">
        <f t="shared" si="79"/>
        <v>#VALUE!</v>
      </c>
      <c r="K308" s="3" t="e">
        <f t="shared" si="93"/>
        <v>#VALUE!</v>
      </c>
      <c r="N308" s="27">
        <f t="shared" si="94"/>
        <v>0</v>
      </c>
      <c r="O308" s="17">
        <f>VLOOKUP(A308,Curves!$B$3:'Curves'!$D$15,3)/(VLOOKUP(A308,Curves!$B$3:'Curves'!$D$15,2)-(VLOOKUP(A308,Curves!$B$3:'Curves'!$D$15,1)-1))</f>
        <v>0</v>
      </c>
      <c r="P308" s="27">
        <f>MIN(N308,(O308*Inputs!$B$35)*$N$5)</f>
        <v>0</v>
      </c>
      <c r="Q308" s="3">
        <f ca="1">IF(ISERROR(Inputs!$B$32*OFFSET(P308,-Inputs!$B$32,0)),0,Inputs!$B$32*OFFSET(P308,-Inputs!$B$32,0))</f>
        <v>0</v>
      </c>
      <c r="R308" s="3">
        <f ca="1">IF(ISERROR((1-Inputs!$B$32)*OFFSET(P308,-Inputs!$B$33,0)),0,(1-Inputs!$B$32)*OFFSET(P308,-Inputs!$B$33,0))</f>
        <v>0</v>
      </c>
      <c r="S308" s="27">
        <f t="shared" si="80"/>
        <v>0</v>
      </c>
      <c r="T308" s="17" t="e">
        <f>S308/Inputs!$B$13</f>
        <v>#DIV/0!</v>
      </c>
      <c r="U308" s="17" t="e">
        <f t="shared" si="76"/>
        <v>#VALUE!</v>
      </c>
      <c r="V308" s="3">
        <f>IF(A308&lt;Inputs!$B$23-Inputs!$B$24,0,IF(A308&lt;Inputs!$B$22-Inputs!$B$24,S308*AB308/12,IF(ISERROR(-PMT(AB308/12,Inputs!$B$20+1-A308-Inputs!$B$24,S308)),0,-PMT(AB308/12,Inputs!$B$20+1-A308-Inputs!$B$24,S308)+IF(A308=Inputs!$B$21-Inputs!$B$24,AB308+PMT(AB308/12,Inputs!$B$20+1-A308-Inputs!$B$24,S308)+(S308*AB308/12),0))))</f>
        <v>0</v>
      </c>
      <c r="W308" s="3" t="e">
        <f t="shared" si="81"/>
        <v>#VALUE!</v>
      </c>
      <c r="X308" s="3" t="e">
        <f t="shared" si="82"/>
        <v>#VALUE!</v>
      </c>
      <c r="Y308" s="17">
        <f>VLOOKUP(A308,Curves!$B$20:'Curves'!$D$32,3)</f>
        <v>0.06</v>
      </c>
      <c r="Z308" s="27">
        <f t="shared" si="83"/>
        <v>0</v>
      </c>
      <c r="AA308" s="3">
        <f t="shared" si="84"/>
        <v>0</v>
      </c>
      <c r="AB308" s="3" t="str">
        <f t="shared" si="85"/>
        <v>Not Implemented Yet</v>
      </c>
      <c r="AC308" s="3" t="e">
        <f t="shared" si="86"/>
        <v>#VALUE!</v>
      </c>
      <c r="AD308" s="3" t="e">
        <f t="shared" ca="1" si="87"/>
        <v>#VALUE!</v>
      </c>
      <c r="AE308" s="17" t="e">
        <f ca="1">AD308/Inputs!$B$13</f>
        <v>#VALUE!</v>
      </c>
      <c r="AF308" s="27">
        <f t="shared" si="88"/>
        <v>0</v>
      </c>
      <c r="AH308" s="17">
        <f>AH307/(1+(Inputs!$B$19)*C307)</f>
        <v>1</v>
      </c>
      <c r="AI308" s="17" t="e">
        <f t="shared" ca="1" si="89"/>
        <v>#VALUE!</v>
      </c>
    </row>
    <row r="309" spans="1:35" ht="13">
      <c r="A309" s="3">
        <f t="shared" si="90"/>
        <v>305</v>
      </c>
      <c r="B309" s="28">
        <f t="shared" si="91"/>
        <v>9250</v>
      </c>
      <c r="C309" s="3">
        <f t="shared" si="92"/>
        <v>8.3333333333333329E-2</v>
      </c>
      <c r="F309" s="3" t="e">
        <f t="shared" si="77"/>
        <v>#VALUE!</v>
      </c>
      <c r="G309" s="3" t="str">
        <f>IF(Inputs!$B$15="Fixed",G308, "Not Implemented Yet")</f>
        <v>Not Implemented Yet</v>
      </c>
      <c r="H309" s="3" t="str">
        <f>IF(Inputs!$B$15="Fixed", IF(K308&gt;H308, -PMT(G309*C309, 360/Inputs!$D$6, Inputs!$B$13), 0), "NOT AVALABLE RN")</f>
        <v>NOT AVALABLE RN</v>
      </c>
      <c r="I309" s="3" t="e">
        <f t="shared" si="78"/>
        <v>#VALUE!</v>
      </c>
      <c r="J309" s="3" t="e">
        <f t="shared" si="79"/>
        <v>#VALUE!</v>
      </c>
      <c r="K309" s="3" t="e">
        <f t="shared" si="93"/>
        <v>#VALUE!</v>
      </c>
      <c r="N309" s="27">
        <f t="shared" si="94"/>
        <v>0</v>
      </c>
      <c r="O309" s="17">
        <f>VLOOKUP(A309,Curves!$B$3:'Curves'!$D$15,3)/(VLOOKUP(A309,Curves!$B$3:'Curves'!$D$15,2)-(VLOOKUP(A309,Curves!$B$3:'Curves'!$D$15,1)-1))</f>
        <v>0</v>
      </c>
      <c r="P309" s="27">
        <f>MIN(N309,(O309*Inputs!$B$35)*$N$5)</f>
        <v>0</v>
      </c>
      <c r="Q309" s="3">
        <f ca="1">IF(ISERROR(Inputs!$B$32*OFFSET(P309,-Inputs!$B$32,0)),0,Inputs!$B$32*OFFSET(P309,-Inputs!$B$32,0))</f>
        <v>0</v>
      </c>
      <c r="R309" s="3">
        <f ca="1">IF(ISERROR((1-Inputs!$B$32)*OFFSET(P309,-Inputs!$B$33,0)),0,(1-Inputs!$B$32)*OFFSET(P309,-Inputs!$B$33,0))</f>
        <v>0</v>
      </c>
      <c r="S309" s="27">
        <f t="shared" si="80"/>
        <v>0</v>
      </c>
      <c r="T309" s="17" t="e">
        <f>S309/Inputs!$B$13</f>
        <v>#DIV/0!</v>
      </c>
      <c r="U309" s="17" t="e">
        <f t="shared" si="76"/>
        <v>#VALUE!</v>
      </c>
      <c r="V309" s="3">
        <f>IF(A309&lt;Inputs!$B$23-Inputs!$B$24,0,IF(A309&lt;Inputs!$B$22-Inputs!$B$24,S309*AB309/12,IF(ISERROR(-PMT(AB309/12,Inputs!$B$20+1-A309-Inputs!$B$24,S309)),0,-PMT(AB309/12,Inputs!$B$20+1-A309-Inputs!$B$24,S309)+IF(A309=Inputs!$B$21-Inputs!$B$24,AB309+PMT(AB309/12,Inputs!$B$20+1-A309-Inputs!$B$24,S309)+(S309*AB309/12),0))))</f>
        <v>0</v>
      </c>
      <c r="W309" s="3" t="e">
        <f t="shared" si="81"/>
        <v>#VALUE!</v>
      </c>
      <c r="X309" s="3" t="e">
        <f t="shared" si="82"/>
        <v>#VALUE!</v>
      </c>
      <c r="Y309" s="17">
        <f>VLOOKUP(A309,Curves!$B$20:'Curves'!$D$32,3)</f>
        <v>0.06</v>
      </c>
      <c r="Z309" s="27">
        <f t="shared" si="83"/>
        <v>0</v>
      </c>
      <c r="AA309" s="3">
        <f t="shared" si="84"/>
        <v>0</v>
      </c>
      <c r="AB309" s="3" t="str">
        <f t="shared" si="85"/>
        <v>Not Implemented Yet</v>
      </c>
      <c r="AC309" s="3" t="e">
        <f t="shared" si="86"/>
        <v>#VALUE!</v>
      </c>
      <c r="AD309" s="3" t="e">
        <f t="shared" ca="1" si="87"/>
        <v>#VALUE!</v>
      </c>
      <c r="AE309" s="17" t="e">
        <f ca="1">AD309/Inputs!$B$13</f>
        <v>#VALUE!</v>
      </c>
      <c r="AF309" s="27">
        <f t="shared" si="88"/>
        <v>0</v>
      </c>
      <c r="AH309" s="17">
        <f>AH308/(1+(Inputs!$B$19)*C308)</f>
        <v>1</v>
      </c>
      <c r="AI309" s="17" t="e">
        <f t="shared" ca="1" si="89"/>
        <v>#VALUE!</v>
      </c>
    </row>
    <row r="310" spans="1:35" ht="13">
      <c r="A310" s="3">
        <f t="shared" si="90"/>
        <v>306</v>
      </c>
      <c r="B310" s="28">
        <f t="shared" si="91"/>
        <v>9280</v>
      </c>
      <c r="C310" s="3">
        <f t="shared" si="92"/>
        <v>8.3333333333333329E-2</v>
      </c>
      <c r="F310" s="3" t="e">
        <f t="shared" si="77"/>
        <v>#VALUE!</v>
      </c>
      <c r="G310" s="3" t="str">
        <f>IF(Inputs!$B$15="Fixed",G309, "Not Implemented Yet")</f>
        <v>Not Implemented Yet</v>
      </c>
      <c r="H310" s="3" t="str">
        <f>IF(Inputs!$B$15="Fixed", IF(K309&gt;H309, -PMT(G310*C310, 360/Inputs!$D$6, Inputs!$B$13), 0), "NOT AVALABLE RN")</f>
        <v>NOT AVALABLE RN</v>
      </c>
      <c r="I310" s="3" t="e">
        <f t="shared" si="78"/>
        <v>#VALUE!</v>
      </c>
      <c r="J310" s="3" t="e">
        <f t="shared" si="79"/>
        <v>#VALUE!</v>
      </c>
      <c r="K310" s="3" t="e">
        <f t="shared" si="93"/>
        <v>#VALUE!</v>
      </c>
      <c r="N310" s="27">
        <f t="shared" si="94"/>
        <v>0</v>
      </c>
      <c r="O310" s="17">
        <f>VLOOKUP(A310,Curves!$B$3:'Curves'!$D$15,3)/(VLOOKUP(A310,Curves!$B$3:'Curves'!$D$15,2)-(VLOOKUP(A310,Curves!$B$3:'Curves'!$D$15,1)-1))</f>
        <v>0</v>
      </c>
      <c r="P310" s="27">
        <f>MIN(N310,(O310*Inputs!$B$35)*$N$5)</f>
        <v>0</v>
      </c>
      <c r="Q310" s="3">
        <f ca="1">IF(ISERROR(Inputs!$B$32*OFFSET(P310,-Inputs!$B$32,0)),0,Inputs!$B$32*OFFSET(P310,-Inputs!$B$32,0))</f>
        <v>0</v>
      </c>
      <c r="R310" s="3">
        <f ca="1">IF(ISERROR((1-Inputs!$B$32)*OFFSET(P310,-Inputs!$B$33,0)),0,(1-Inputs!$B$32)*OFFSET(P310,-Inputs!$B$33,0))</f>
        <v>0</v>
      </c>
      <c r="S310" s="27">
        <f t="shared" si="80"/>
        <v>0</v>
      </c>
      <c r="T310" s="17" t="e">
        <f>S310/Inputs!$B$13</f>
        <v>#DIV/0!</v>
      </c>
      <c r="U310" s="17" t="e">
        <f t="shared" si="76"/>
        <v>#VALUE!</v>
      </c>
      <c r="V310" s="3">
        <f>IF(A310&lt;Inputs!$B$23-Inputs!$B$24,0,IF(A310&lt;Inputs!$B$22-Inputs!$B$24,S310*AB310/12,IF(ISERROR(-PMT(AB310/12,Inputs!$B$20+1-A310-Inputs!$B$24,S310)),0,-PMT(AB310/12,Inputs!$B$20+1-A310-Inputs!$B$24,S310)+IF(A310=Inputs!$B$21-Inputs!$B$24,AB310+PMT(AB310/12,Inputs!$B$20+1-A310-Inputs!$B$24,S310)+(S310*AB310/12),0))))</f>
        <v>0</v>
      </c>
      <c r="W310" s="3" t="e">
        <f t="shared" si="81"/>
        <v>#VALUE!</v>
      </c>
      <c r="X310" s="3" t="e">
        <f t="shared" si="82"/>
        <v>#VALUE!</v>
      </c>
      <c r="Y310" s="17">
        <f>VLOOKUP(A310,Curves!$B$20:'Curves'!$D$32,3)</f>
        <v>0.06</v>
      </c>
      <c r="Z310" s="27">
        <f t="shared" si="83"/>
        <v>0</v>
      </c>
      <c r="AA310" s="3">
        <f t="shared" si="84"/>
        <v>0</v>
      </c>
      <c r="AB310" s="3" t="str">
        <f t="shared" si="85"/>
        <v>Not Implemented Yet</v>
      </c>
      <c r="AC310" s="3" t="e">
        <f t="shared" si="86"/>
        <v>#VALUE!</v>
      </c>
      <c r="AD310" s="3" t="e">
        <f t="shared" ca="1" si="87"/>
        <v>#VALUE!</v>
      </c>
      <c r="AE310" s="17" t="e">
        <f ca="1">AD310/Inputs!$B$13</f>
        <v>#VALUE!</v>
      </c>
      <c r="AF310" s="27">
        <f t="shared" si="88"/>
        <v>0</v>
      </c>
      <c r="AH310" s="17">
        <f>AH309/(1+(Inputs!$B$19)*C309)</f>
        <v>1</v>
      </c>
      <c r="AI310" s="17" t="e">
        <f t="shared" ca="1" si="89"/>
        <v>#VALUE!</v>
      </c>
    </row>
    <row r="311" spans="1:35" ht="13">
      <c r="A311" s="3">
        <f t="shared" si="90"/>
        <v>307</v>
      </c>
      <c r="B311" s="28">
        <f t="shared" si="91"/>
        <v>9311</v>
      </c>
      <c r="C311" s="3">
        <f t="shared" si="92"/>
        <v>8.3333333333333329E-2</v>
      </c>
      <c r="F311" s="3" t="e">
        <f t="shared" si="77"/>
        <v>#VALUE!</v>
      </c>
      <c r="G311" s="3" t="str">
        <f>IF(Inputs!$B$15="Fixed",G310, "Not Implemented Yet")</f>
        <v>Not Implemented Yet</v>
      </c>
      <c r="H311" s="3" t="str">
        <f>IF(Inputs!$B$15="Fixed", IF(K310&gt;H310, -PMT(G311*C311, 360/Inputs!$D$6, Inputs!$B$13), 0), "NOT AVALABLE RN")</f>
        <v>NOT AVALABLE RN</v>
      </c>
      <c r="I311" s="3" t="e">
        <f t="shared" si="78"/>
        <v>#VALUE!</v>
      </c>
      <c r="J311" s="3" t="e">
        <f t="shared" si="79"/>
        <v>#VALUE!</v>
      </c>
      <c r="K311" s="3" t="e">
        <f t="shared" si="93"/>
        <v>#VALUE!</v>
      </c>
      <c r="N311" s="27">
        <f t="shared" si="94"/>
        <v>0</v>
      </c>
      <c r="O311" s="17">
        <f>VLOOKUP(A311,Curves!$B$3:'Curves'!$D$15,3)/(VLOOKUP(A311,Curves!$B$3:'Curves'!$D$15,2)-(VLOOKUP(A311,Curves!$B$3:'Curves'!$D$15,1)-1))</f>
        <v>0</v>
      </c>
      <c r="P311" s="27">
        <f>MIN(N311,(O311*Inputs!$B$35)*$N$5)</f>
        <v>0</v>
      </c>
      <c r="Q311" s="3">
        <f ca="1">IF(ISERROR(Inputs!$B$32*OFFSET(P311,-Inputs!$B$32,0)),0,Inputs!$B$32*OFFSET(P311,-Inputs!$B$32,0))</f>
        <v>0</v>
      </c>
      <c r="R311" s="3">
        <f ca="1">IF(ISERROR((1-Inputs!$B$32)*OFFSET(P311,-Inputs!$B$33,0)),0,(1-Inputs!$B$32)*OFFSET(P311,-Inputs!$B$33,0))</f>
        <v>0</v>
      </c>
      <c r="S311" s="27">
        <f t="shared" si="80"/>
        <v>0</v>
      </c>
      <c r="T311" s="17" t="e">
        <f>S311/Inputs!$B$13</f>
        <v>#DIV/0!</v>
      </c>
      <c r="U311" s="17" t="e">
        <f t="shared" si="76"/>
        <v>#VALUE!</v>
      </c>
      <c r="V311" s="3">
        <f>IF(A311&lt;Inputs!$B$23-Inputs!$B$24,0,IF(A311&lt;Inputs!$B$22-Inputs!$B$24,S311*AB311/12,IF(ISERROR(-PMT(AB311/12,Inputs!$B$20+1-A311-Inputs!$B$24,S311)),0,-PMT(AB311/12,Inputs!$B$20+1-A311-Inputs!$B$24,S311)+IF(A311=Inputs!$B$21-Inputs!$B$24,AB311+PMT(AB311/12,Inputs!$B$20+1-A311-Inputs!$B$24,S311)+(S311*AB311/12),0))))</f>
        <v>0</v>
      </c>
      <c r="W311" s="3" t="e">
        <f t="shared" si="81"/>
        <v>#VALUE!</v>
      </c>
      <c r="X311" s="3" t="e">
        <f t="shared" si="82"/>
        <v>#VALUE!</v>
      </c>
      <c r="Y311" s="17">
        <f>VLOOKUP(A311,Curves!$B$20:'Curves'!$D$32,3)</f>
        <v>0.06</v>
      </c>
      <c r="Z311" s="27">
        <f t="shared" si="83"/>
        <v>0</v>
      </c>
      <c r="AA311" s="3">
        <f t="shared" si="84"/>
        <v>0</v>
      </c>
      <c r="AB311" s="3" t="str">
        <f t="shared" si="85"/>
        <v>Not Implemented Yet</v>
      </c>
      <c r="AC311" s="3" t="e">
        <f t="shared" si="86"/>
        <v>#VALUE!</v>
      </c>
      <c r="AD311" s="3" t="e">
        <f t="shared" ca="1" si="87"/>
        <v>#VALUE!</v>
      </c>
      <c r="AE311" s="17" t="e">
        <f ca="1">AD311/Inputs!$B$13</f>
        <v>#VALUE!</v>
      </c>
      <c r="AF311" s="27">
        <f t="shared" si="88"/>
        <v>0</v>
      </c>
      <c r="AH311" s="17">
        <f>AH310/(1+(Inputs!$B$19)*C310)</f>
        <v>1</v>
      </c>
      <c r="AI311" s="17" t="e">
        <f t="shared" ca="1" si="89"/>
        <v>#VALUE!</v>
      </c>
    </row>
    <row r="312" spans="1:35" ht="13">
      <c r="A312" s="3">
        <f t="shared" si="90"/>
        <v>308</v>
      </c>
      <c r="B312" s="28">
        <f t="shared" si="91"/>
        <v>9341</v>
      </c>
      <c r="C312" s="3">
        <f t="shared" si="92"/>
        <v>8.3333333333333329E-2</v>
      </c>
      <c r="F312" s="3" t="e">
        <f t="shared" si="77"/>
        <v>#VALUE!</v>
      </c>
      <c r="G312" s="3" t="str">
        <f>IF(Inputs!$B$15="Fixed",G311, "Not Implemented Yet")</f>
        <v>Not Implemented Yet</v>
      </c>
      <c r="H312" s="3" t="str">
        <f>IF(Inputs!$B$15="Fixed", IF(K311&gt;H311, -PMT(G312*C312, 360/Inputs!$D$6, Inputs!$B$13), 0), "NOT AVALABLE RN")</f>
        <v>NOT AVALABLE RN</v>
      </c>
      <c r="I312" s="3" t="e">
        <f t="shared" si="78"/>
        <v>#VALUE!</v>
      </c>
      <c r="J312" s="3" t="e">
        <f t="shared" si="79"/>
        <v>#VALUE!</v>
      </c>
      <c r="K312" s="3" t="e">
        <f t="shared" si="93"/>
        <v>#VALUE!</v>
      </c>
      <c r="N312" s="27">
        <f t="shared" si="94"/>
        <v>0</v>
      </c>
      <c r="O312" s="17">
        <f>VLOOKUP(A312,Curves!$B$3:'Curves'!$D$15,3)/(VLOOKUP(A312,Curves!$B$3:'Curves'!$D$15,2)-(VLOOKUP(A312,Curves!$B$3:'Curves'!$D$15,1)-1))</f>
        <v>0</v>
      </c>
      <c r="P312" s="27">
        <f>MIN(N312,(O312*Inputs!$B$35)*$N$5)</f>
        <v>0</v>
      </c>
      <c r="Q312" s="3">
        <f ca="1">IF(ISERROR(Inputs!$B$32*OFFSET(P312,-Inputs!$B$32,0)),0,Inputs!$B$32*OFFSET(P312,-Inputs!$B$32,0))</f>
        <v>0</v>
      </c>
      <c r="R312" s="3">
        <f ca="1">IF(ISERROR((1-Inputs!$B$32)*OFFSET(P312,-Inputs!$B$33,0)),0,(1-Inputs!$B$32)*OFFSET(P312,-Inputs!$B$33,0))</f>
        <v>0</v>
      </c>
      <c r="S312" s="27">
        <f t="shared" si="80"/>
        <v>0</v>
      </c>
      <c r="T312" s="17" t="e">
        <f>S312/Inputs!$B$13</f>
        <v>#DIV/0!</v>
      </c>
      <c r="U312" s="17" t="e">
        <f t="shared" si="76"/>
        <v>#VALUE!</v>
      </c>
      <c r="V312" s="3">
        <f>IF(A312&lt;Inputs!$B$23-Inputs!$B$24,0,IF(A312&lt;Inputs!$B$22-Inputs!$B$24,S312*AB312/12,IF(ISERROR(-PMT(AB312/12,Inputs!$B$20+1-A312-Inputs!$B$24,S312)),0,-PMT(AB312/12,Inputs!$B$20+1-A312-Inputs!$B$24,S312)+IF(A312=Inputs!$B$21-Inputs!$B$24,AB312+PMT(AB312/12,Inputs!$B$20+1-A312-Inputs!$B$24,S312)+(S312*AB312/12),0))))</f>
        <v>0</v>
      </c>
      <c r="W312" s="3" t="e">
        <f t="shared" si="81"/>
        <v>#VALUE!</v>
      </c>
      <c r="X312" s="3" t="e">
        <f t="shared" si="82"/>
        <v>#VALUE!</v>
      </c>
      <c r="Y312" s="17">
        <f>VLOOKUP(A312,Curves!$B$20:'Curves'!$D$32,3)</f>
        <v>0.06</v>
      </c>
      <c r="Z312" s="27">
        <f t="shared" si="83"/>
        <v>0</v>
      </c>
      <c r="AA312" s="3">
        <f t="shared" si="84"/>
        <v>0</v>
      </c>
      <c r="AB312" s="3" t="str">
        <f t="shared" si="85"/>
        <v>Not Implemented Yet</v>
      </c>
      <c r="AC312" s="3" t="e">
        <f t="shared" si="86"/>
        <v>#VALUE!</v>
      </c>
      <c r="AD312" s="3" t="e">
        <f t="shared" ca="1" si="87"/>
        <v>#VALUE!</v>
      </c>
      <c r="AE312" s="17" t="e">
        <f ca="1">AD312/Inputs!$B$13</f>
        <v>#VALUE!</v>
      </c>
      <c r="AF312" s="27">
        <f t="shared" si="88"/>
        <v>0</v>
      </c>
      <c r="AH312" s="17">
        <f>AH311/(1+(Inputs!$B$19)*C311)</f>
        <v>1</v>
      </c>
      <c r="AI312" s="17" t="e">
        <f t="shared" ca="1" si="89"/>
        <v>#VALUE!</v>
      </c>
    </row>
    <row r="313" spans="1:35" ht="13">
      <c r="A313" s="3">
        <f t="shared" si="90"/>
        <v>309</v>
      </c>
      <c r="B313" s="28">
        <f t="shared" si="91"/>
        <v>9372</v>
      </c>
      <c r="C313" s="3">
        <f t="shared" si="92"/>
        <v>8.3333333333333329E-2</v>
      </c>
      <c r="F313" s="3" t="e">
        <f t="shared" si="77"/>
        <v>#VALUE!</v>
      </c>
      <c r="G313" s="3" t="str">
        <f>IF(Inputs!$B$15="Fixed",G312, "Not Implemented Yet")</f>
        <v>Not Implemented Yet</v>
      </c>
      <c r="H313" s="3" t="str">
        <f>IF(Inputs!$B$15="Fixed", IF(K312&gt;H312, -PMT(G313*C313, 360/Inputs!$D$6, Inputs!$B$13), 0), "NOT AVALABLE RN")</f>
        <v>NOT AVALABLE RN</v>
      </c>
      <c r="I313" s="3" t="e">
        <f t="shared" si="78"/>
        <v>#VALUE!</v>
      </c>
      <c r="J313" s="3" t="e">
        <f t="shared" si="79"/>
        <v>#VALUE!</v>
      </c>
      <c r="K313" s="3" t="e">
        <f t="shared" si="93"/>
        <v>#VALUE!</v>
      </c>
      <c r="N313" s="27">
        <f t="shared" si="94"/>
        <v>0</v>
      </c>
      <c r="O313" s="17">
        <f>VLOOKUP(A313,Curves!$B$3:'Curves'!$D$15,3)/(VLOOKUP(A313,Curves!$B$3:'Curves'!$D$15,2)-(VLOOKUP(A313,Curves!$B$3:'Curves'!$D$15,1)-1))</f>
        <v>0</v>
      </c>
      <c r="P313" s="27">
        <f>MIN(N313,(O313*Inputs!$B$35)*$N$5)</f>
        <v>0</v>
      </c>
      <c r="Q313" s="3">
        <f ca="1">IF(ISERROR(Inputs!$B$32*OFFSET(P313,-Inputs!$B$32,0)),0,Inputs!$B$32*OFFSET(P313,-Inputs!$B$32,0))</f>
        <v>0</v>
      </c>
      <c r="R313" s="3">
        <f ca="1">IF(ISERROR((1-Inputs!$B$32)*OFFSET(P313,-Inputs!$B$33,0)),0,(1-Inputs!$B$32)*OFFSET(P313,-Inputs!$B$33,0))</f>
        <v>0</v>
      </c>
      <c r="S313" s="27">
        <f t="shared" si="80"/>
        <v>0</v>
      </c>
      <c r="T313" s="17" t="e">
        <f>S313/Inputs!$B$13</f>
        <v>#DIV/0!</v>
      </c>
      <c r="U313" s="17" t="e">
        <f t="shared" si="76"/>
        <v>#VALUE!</v>
      </c>
      <c r="V313" s="3">
        <f>IF(A313&lt;Inputs!$B$23-Inputs!$B$24,0,IF(A313&lt;Inputs!$B$22-Inputs!$B$24,S313*AB313/12,IF(ISERROR(-PMT(AB313/12,Inputs!$B$20+1-A313-Inputs!$B$24,S313)),0,-PMT(AB313/12,Inputs!$B$20+1-A313-Inputs!$B$24,S313)+IF(A313=Inputs!$B$21-Inputs!$B$24,AB313+PMT(AB313/12,Inputs!$B$20+1-A313-Inputs!$B$24,S313)+(S313*AB313/12),0))))</f>
        <v>0</v>
      </c>
      <c r="W313" s="3" t="e">
        <f t="shared" si="81"/>
        <v>#VALUE!</v>
      </c>
      <c r="X313" s="3" t="e">
        <f t="shared" si="82"/>
        <v>#VALUE!</v>
      </c>
      <c r="Y313" s="17">
        <f>VLOOKUP(A313,Curves!$B$20:'Curves'!$D$32,3)</f>
        <v>0.06</v>
      </c>
      <c r="Z313" s="27">
        <f t="shared" si="83"/>
        <v>0</v>
      </c>
      <c r="AA313" s="3">
        <f t="shared" si="84"/>
        <v>0</v>
      </c>
      <c r="AB313" s="3" t="str">
        <f t="shared" si="85"/>
        <v>Not Implemented Yet</v>
      </c>
      <c r="AC313" s="3" t="e">
        <f t="shared" si="86"/>
        <v>#VALUE!</v>
      </c>
      <c r="AD313" s="3" t="e">
        <f t="shared" ca="1" si="87"/>
        <v>#VALUE!</v>
      </c>
      <c r="AE313" s="17" t="e">
        <f ca="1">AD313/Inputs!$B$13</f>
        <v>#VALUE!</v>
      </c>
      <c r="AF313" s="27">
        <f t="shared" si="88"/>
        <v>0</v>
      </c>
      <c r="AH313" s="17">
        <f>AH312/(1+(Inputs!$B$19)*C312)</f>
        <v>1</v>
      </c>
      <c r="AI313" s="17" t="e">
        <f t="shared" ca="1" si="89"/>
        <v>#VALUE!</v>
      </c>
    </row>
    <row r="314" spans="1:35" ht="13">
      <c r="A314" s="3">
        <f t="shared" si="90"/>
        <v>310</v>
      </c>
      <c r="B314" s="28">
        <f t="shared" si="91"/>
        <v>9403</v>
      </c>
      <c r="C314" s="3">
        <f t="shared" si="92"/>
        <v>8.3333333333333329E-2</v>
      </c>
      <c r="F314" s="3" t="e">
        <f t="shared" si="77"/>
        <v>#VALUE!</v>
      </c>
      <c r="G314" s="3" t="str">
        <f>IF(Inputs!$B$15="Fixed",G313, "Not Implemented Yet")</f>
        <v>Not Implemented Yet</v>
      </c>
      <c r="H314" s="3" t="str">
        <f>IF(Inputs!$B$15="Fixed", IF(K313&gt;H313, -PMT(G314*C314, 360/Inputs!$D$6, Inputs!$B$13), 0), "NOT AVALABLE RN")</f>
        <v>NOT AVALABLE RN</v>
      </c>
      <c r="I314" s="3" t="e">
        <f t="shared" si="78"/>
        <v>#VALUE!</v>
      </c>
      <c r="J314" s="3" t="e">
        <f t="shared" si="79"/>
        <v>#VALUE!</v>
      </c>
      <c r="K314" s="3" t="e">
        <f t="shared" si="93"/>
        <v>#VALUE!</v>
      </c>
      <c r="N314" s="27">
        <f t="shared" si="94"/>
        <v>0</v>
      </c>
      <c r="O314" s="17">
        <f>VLOOKUP(A314,Curves!$B$3:'Curves'!$D$15,3)/(VLOOKUP(A314,Curves!$B$3:'Curves'!$D$15,2)-(VLOOKUP(A314,Curves!$B$3:'Curves'!$D$15,1)-1))</f>
        <v>0</v>
      </c>
      <c r="P314" s="27">
        <f>MIN(N314,(O314*Inputs!$B$35)*$N$5)</f>
        <v>0</v>
      </c>
      <c r="Q314" s="3">
        <f ca="1">IF(ISERROR(Inputs!$B$32*OFFSET(P314,-Inputs!$B$32,0)),0,Inputs!$B$32*OFFSET(P314,-Inputs!$B$32,0))</f>
        <v>0</v>
      </c>
      <c r="R314" s="3">
        <f ca="1">IF(ISERROR((1-Inputs!$B$32)*OFFSET(P314,-Inputs!$B$33,0)),0,(1-Inputs!$B$32)*OFFSET(P314,-Inputs!$B$33,0))</f>
        <v>0</v>
      </c>
      <c r="S314" s="27">
        <f t="shared" si="80"/>
        <v>0</v>
      </c>
      <c r="T314" s="17" t="e">
        <f>S314/Inputs!$B$13</f>
        <v>#DIV/0!</v>
      </c>
      <c r="U314" s="17" t="e">
        <f t="shared" si="76"/>
        <v>#VALUE!</v>
      </c>
      <c r="V314" s="3">
        <f>IF(A314&lt;Inputs!$B$23-Inputs!$B$24,0,IF(A314&lt;Inputs!$B$22-Inputs!$B$24,S314*AB314/12,IF(ISERROR(-PMT(AB314/12,Inputs!$B$20+1-A314-Inputs!$B$24,S314)),0,-PMT(AB314/12,Inputs!$B$20+1-A314-Inputs!$B$24,S314)+IF(A314=Inputs!$B$21-Inputs!$B$24,AB314+PMT(AB314/12,Inputs!$B$20+1-A314-Inputs!$B$24,S314)+(S314*AB314/12),0))))</f>
        <v>0</v>
      </c>
      <c r="W314" s="3" t="e">
        <f t="shared" si="81"/>
        <v>#VALUE!</v>
      </c>
      <c r="X314" s="3" t="e">
        <f t="shared" si="82"/>
        <v>#VALUE!</v>
      </c>
      <c r="Y314" s="17">
        <f>VLOOKUP(A314,Curves!$B$20:'Curves'!$D$32,3)</f>
        <v>0.06</v>
      </c>
      <c r="Z314" s="27">
        <f t="shared" si="83"/>
        <v>0</v>
      </c>
      <c r="AA314" s="3">
        <f t="shared" si="84"/>
        <v>0</v>
      </c>
      <c r="AB314" s="3" t="str">
        <f t="shared" si="85"/>
        <v>Not Implemented Yet</v>
      </c>
      <c r="AC314" s="3" t="e">
        <f t="shared" si="86"/>
        <v>#VALUE!</v>
      </c>
      <c r="AD314" s="3" t="e">
        <f t="shared" ca="1" si="87"/>
        <v>#VALUE!</v>
      </c>
      <c r="AE314" s="17" t="e">
        <f ca="1">AD314/Inputs!$B$13</f>
        <v>#VALUE!</v>
      </c>
      <c r="AF314" s="27">
        <f t="shared" si="88"/>
        <v>0</v>
      </c>
      <c r="AH314" s="17">
        <f>AH313/(1+(Inputs!$B$19)*C313)</f>
        <v>1</v>
      </c>
      <c r="AI314" s="17" t="e">
        <f t="shared" ca="1" si="89"/>
        <v>#VALUE!</v>
      </c>
    </row>
    <row r="315" spans="1:35" ht="13">
      <c r="A315" s="3">
        <f t="shared" si="90"/>
        <v>311</v>
      </c>
      <c r="B315" s="28">
        <f t="shared" si="91"/>
        <v>9433</v>
      </c>
      <c r="C315" s="3">
        <f t="shared" si="92"/>
        <v>8.3333333333333329E-2</v>
      </c>
      <c r="F315" s="3" t="e">
        <f t="shared" si="77"/>
        <v>#VALUE!</v>
      </c>
      <c r="G315" s="3" t="str">
        <f>IF(Inputs!$B$15="Fixed",G314, "Not Implemented Yet")</f>
        <v>Not Implemented Yet</v>
      </c>
      <c r="H315" s="3" t="str">
        <f>IF(Inputs!$B$15="Fixed", IF(K314&gt;H314, -PMT(G315*C315, 360/Inputs!$D$6, Inputs!$B$13), 0), "NOT AVALABLE RN")</f>
        <v>NOT AVALABLE RN</v>
      </c>
      <c r="I315" s="3" t="e">
        <f t="shared" si="78"/>
        <v>#VALUE!</v>
      </c>
      <c r="J315" s="3" t="e">
        <f t="shared" si="79"/>
        <v>#VALUE!</v>
      </c>
      <c r="K315" s="3" t="e">
        <f t="shared" si="93"/>
        <v>#VALUE!</v>
      </c>
      <c r="N315" s="27">
        <f t="shared" si="94"/>
        <v>0</v>
      </c>
      <c r="O315" s="17">
        <f>VLOOKUP(A315,Curves!$B$3:'Curves'!$D$15,3)/(VLOOKUP(A315,Curves!$B$3:'Curves'!$D$15,2)-(VLOOKUP(A315,Curves!$B$3:'Curves'!$D$15,1)-1))</f>
        <v>0</v>
      </c>
      <c r="P315" s="27">
        <f>MIN(N315,(O315*Inputs!$B$35)*$N$5)</f>
        <v>0</v>
      </c>
      <c r="Q315" s="3">
        <f ca="1">IF(ISERROR(Inputs!$B$32*OFFSET(P315,-Inputs!$B$32,0)),0,Inputs!$B$32*OFFSET(P315,-Inputs!$B$32,0))</f>
        <v>0</v>
      </c>
      <c r="R315" s="3">
        <f ca="1">IF(ISERROR((1-Inputs!$B$32)*OFFSET(P315,-Inputs!$B$33,0)),0,(1-Inputs!$B$32)*OFFSET(P315,-Inputs!$B$33,0))</f>
        <v>0</v>
      </c>
      <c r="S315" s="27">
        <f t="shared" si="80"/>
        <v>0</v>
      </c>
      <c r="T315" s="17" t="e">
        <f>S315/Inputs!$B$13</f>
        <v>#DIV/0!</v>
      </c>
      <c r="U315" s="17" t="e">
        <f t="shared" si="76"/>
        <v>#VALUE!</v>
      </c>
      <c r="V315" s="3">
        <f>IF(A315&lt;Inputs!$B$23-Inputs!$B$24,0,IF(A315&lt;Inputs!$B$22-Inputs!$B$24,S315*AB315/12,IF(ISERROR(-PMT(AB315/12,Inputs!$B$20+1-A315-Inputs!$B$24,S315)),0,-PMT(AB315/12,Inputs!$B$20+1-A315-Inputs!$B$24,S315)+IF(A315=Inputs!$B$21-Inputs!$B$24,AB315+PMT(AB315/12,Inputs!$B$20+1-A315-Inputs!$B$24,S315)+(S315*AB315/12),0))))</f>
        <v>0</v>
      </c>
      <c r="W315" s="3" t="e">
        <f t="shared" si="81"/>
        <v>#VALUE!</v>
      </c>
      <c r="X315" s="3" t="e">
        <f t="shared" si="82"/>
        <v>#VALUE!</v>
      </c>
      <c r="Y315" s="17">
        <f>VLOOKUP(A315,Curves!$B$20:'Curves'!$D$32,3)</f>
        <v>0.06</v>
      </c>
      <c r="Z315" s="27">
        <f t="shared" si="83"/>
        <v>0</v>
      </c>
      <c r="AA315" s="3">
        <f t="shared" si="84"/>
        <v>0</v>
      </c>
      <c r="AB315" s="3" t="str">
        <f t="shared" si="85"/>
        <v>Not Implemented Yet</v>
      </c>
      <c r="AC315" s="3" t="e">
        <f t="shared" si="86"/>
        <v>#VALUE!</v>
      </c>
      <c r="AD315" s="3" t="e">
        <f t="shared" ca="1" si="87"/>
        <v>#VALUE!</v>
      </c>
      <c r="AE315" s="17" t="e">
        <f ca="1">AD315/Inputs!$B$13</f>
        <v>#VALUE!</v>
      </c>
      <c r="AF315" s="27">
        <f t="shared" si="88"/>
        <v>0</v>
      </c>
      <c r="AH315" s="17">
        <f>AH314/(1+(Inputs!$B$19)*C314)</f>
        <v>1</v>
      </c>
      <c r="AI315" s="17" t="e">
        <f t="shared" ca="1" si="89"/>
        <v>#VALUE!</v>
      </c>
    </row>
    <row r="316" spans="1:35" ht="13">
      <c r="A316" s="3">
        <f t="shared" si="90"/>
        <v>312</v>
      </c>
      <c r="B316" s="28">
        <f t="shared" si="91"/>
        <v>9464</v>
      </c>
      <c r="C316" s="3">
        <f t="shared" si="92"/>
        <v>8.3333333333333329E-2</v>
      </c>
      <c r="F316" s="3" t="e">
        <f t="shared" si="77"/>
        <v>#VALUE!</v>
      </c>
      <c r="G316" s="3" t="str">
        <f>IF(Inputs!$B$15="Fixed",G315, "Not Implemented Yet")</f>
        <v>Not Implemented Yet</v>
      </c>
      <c r="H316" s="3" t="str">
        <f>IF(Inputs!$B$15="Fixed", IF(K315&gt;H315, -PMT(G316*C316, 360/Inputs!$D$6, Inputs!$B$13), 0), "NOT AVALABLE RN")</f>
        <v>NOT AVALABLE RN</v>
      </c>
      <c r="I316" s="3" t="e">
        <f t="shared" si="78"/>
        <v>#VALUE!</v>
      </c>
      <c r="J316" s="3" t="e">
        <f t="shared" si="79"/>
        <v>#VALUE!</v>
      </c>
      <c r="K316" s="3" t="e">
        <f t="shared" si="93"/>
        <v>#VALUE!</v>
      </c>
      <c r="N316" s="27">
        <f t="shared" si="94"/>
        <v>0</v>
      </c>
      <c r="O316" s="17">
        <f>VLOOKUP(A316,Curves!$B$3:'Curves'!$D$15,3)/(VLOOKUP(A316,Curves!$B$3:'Curves'!$D$15,2)-(VLOOKUP(A316,Curves!$B$3:'Curves'!$D$15,1)-1))</f>
        <v>0</v>
      </c>
      <c r="P316" s="27">
        <f>MIN(N316,(O316*Inputs!$B$35)*$N$5)</f>
        <v>0</v>
      </c>
      <c r="Q316" s="3">
        <f ca="1">IF(ISERROR(Inputs!$B$32*OFFSET(P316,-Inputs!$B$32,0)),0,Inputs!$B$32*OFFSET(P316,-Inputs!$B$32,0))</f>
        <v>0</v>
      </c>
      <c r="R316" s="3">
        <f ca="1">IF(ISERROR((1-Inputs!$B$32)*OFFSET(P316,-Inputs!$B$33,0)),0,(1-Inputs!$B$32)*OFFSET(P316,-Inputs!$B$33,0))</f>
        <v>0</v>
      </c>
      <c r="S316" s="27">
        <f t="shared" si="80"/>
        <v>0</v>
      </c>
      <c r="T316" s="17" t="e">
        <f>S316/Inputs!$B$13</f>
        <v>#DIV/0!</v>
      </c>
      <c r="U316" s="17" t="e">
        <f t="shared" si="76"/>
        <v>#VALUE!</v>
      </c>
      <c r="V316" s="3">
        <f>IF(A316&lt;Inputs!$B$23-Inputs!$B$24,0,IF(A316&lt;Inputs!$B$22-Inputs!$B$24,S316*AB316/12,IF(ISERROR(-PMT(AB316/12,Inputs!$B$20+1-A316-Inputs!$B$24,S316)),0,-PMT(AB316/12,Inputs!$B$20+1-A316-Inputs!$B$24,S316)+IF(A316=Inputs!$B$21-Inputs!$B$24,AB316+PMT(AB316/12,Inputs!$B$20+1-A316-Inputs!$B$24,S316)+(S316*AB316/12),0))))</f>
        <v>0</v>
      </c>
      <c r="W316" s="3" t="e">
        <f t="shared" si="81"/>
        <v>#VALUE!</v>
      </c>
      <c r="X316" s="3" t="e">
        <f t="shared" si="82"/>
        <v>#VALUE!</v>
      </c>
      <c r="Y316" s="17">
        <f>VLOOKUP(A316,Curves!$B$20:'Curves'!$D$32,3)</f>
        <v>0.06</v>
      </c>
      <c r="Z316" s="27">
        <f t="shared" si="83"/>
        <v>0</v>
      </c>
      <c r="AA316" s="3">
        <f t="shared" si="84"/>
        <v>0</v>
      </c>
      <c r="AB316" s="3" t="str">
        <f t="shared" si="85"/>
        <v>Not Implemented Yet</v>
      </c>
      <c r="AC316" s="3" t="e">
        <f t="shared" si="86"/>
        <v>#VALUE!</v>
      </c>
      <c r="AD316" s="3" t="e">
        <f t="shared" ca="1" si="87"/>
        <v>#VALUE!</v>
      </c>
      <c r="AE316" s="17" t="e">
        <f ca="1">AD316/Inputs!$B$13</f>
        <v>#VALUE!</v>
      </c>
      <c r="AF316" s="27">
        <f t="shared" si="88"/>
        <v>0</v>
      </c>
      <c r="AH316" s="17">
        <f>AH315/(1+(Inputs!$B$19)*C315)</f>
        <v>1</v>
      </c>
      <c r="AI316" s="17" t="e">
        <f t="shared" ca="1" si="89"/>
        <v>#VALUE!</v>
      </c>
    </row>
    <row r="317" spans="1:35" ht="13">
      <c r="A317" s="3">
        <f t="shared" si="90"/>
        <v>313</v>
      </c>
      <c r="B317" s="28">
        <f t="shared" si="91"/>
        <v>9494</v>
      </c>
      <c r="C317" s="3">
        <f t="shared" si="92"/>
        <v>8.3333333333333329E-2</v>
      </c>
      <c r="F317" s="3" t="e">
        <f t="shared" si="77"/>
        <v>#VALUE!</v>
      </c>
      <c r="G317" s="3" t="str">
        <f>IF(Inputs!$B$15="Fixed",G316, "Not Implemented Yet")</f>
        <v>Not Implemented Yet</v>
      </c>
      <c r="H317" s="3" t="str">
        <f>IF(Inputs!$B$15="Fixed", IF(K316&gt;H316, -PMT(G317*C317, 360/Inputs!$D$6, Inputs!$B$13), 0), "NOT AVALABLE RN")</f>
        <v>NOT AVALABLE RN</v>
      </c>
      <c r="I317" s="3" t="e">
        <f t="shared" si="78"/>
        <v>#VALUE!</v>
      </c>
      <c r="J317" s="3" t="e">
        <f t="shared" si="79"/>
        <v>#VALUE!</v>
      </c>
      <c r="K317" s="3" t="e">
        <f t="shared" si="93"/>
        <v>#VALUE!</v>
      </c>
      <c r="N317" s="27">
        <f t="shared" si="94"/>
        <v>0</v>
      </c>
      <c r="O317" s="17">
        <f>VLOOKUP(A317,Curves!$B$3:'Curves'!$D$15,3)/(VLOOKUP(A317,Curves!$B$3:'Curves'!$D$15,2)-(VLOOKUP(A317,Curves!$B$3:'Curves'!$D$15,1)-1))</f>
        <v>0</v>
      </c>
      <c r="P317" s="27">
        <f>MIN(N317,(O317*Inputs!$B$35)*$N$5)</f>
        <v>0</v>
      </c>
      <c r="Q317" s="3">
        <f ca="1">IF(ISERROR(Inputs!$B$32*OFFSET(P317,-Inputs!$B$32,0)),0,Inputs!$B$32*OFFSET(P317,-Inputs!$B$32,0))</f>
        <v>0</v>
      </c>
      <c r="R317" s="3">
        <f ca="1">IF(ISERROR((1-Inputs!$B$32)*OFFSET(P317,-Inputs!$B$33,0)),0,(1-Inputs!$B$32)*OFFSET(P317,-Inputs!$B$33,0))</f>
        <v>0</v>
      </c>
      <c r="S317" s="27">
        <f t="shared" si="80"/>
        <v>0</v>
      </c>
      <c r="T317" s="17" t="e">
        <f>S317/Inputs!$B$13</f>
        <v>#DIV/0!</v>
      </c>
      <c r="U317" s="17" t="e">
        <f t="shared" si="76"/>
        <v>#VALUE!</v>
      </c>
      <c r="V317" s="3">
        <f>IF(A317&lt;Inputs!$B$23-Inputs!$B$24,0,IF(A317&lt;Inputs!$B$22-Inputs!$B$24,S317*AB317/12,IF(ISERROR(-PMT(AB317/12,Inputs!$B$20+1-A317-Inputs!$B$24,S317)),0,-PMT(AB317/12,Inputs!$B$20+1-A317-Inputs!$B$24,S317)+IF(A317=Inputs!$B$21-Inputs!$B$24,AB317+PMT(AB317/12,Inputs!$B$20+1-A317-Inputs!$B$24,S317)+(S317*AB317/12),0))))</f>
        <v>0</v>
      </c>
      <c r="W317" s="3" t="e">
        <f t="shared" si="81"/>
        <v>#VALUE!</v>
      </c>
      <c r="X317" s="3" t="e">
        <f t="shared" si="82"/>
        <v>#VALUE!</v>
      </c>
      <c r="Y317" s="17">
        <f>VLOOKUP(A317,Curves!$B$20:'Curves'!$D$32,3)</f>
        <v>0.06</v>
      </c>
      <c r="Z317" s="27">
        <f t="shared" si="83"/>
        <v>0</v>
      </c>
      <c r="AA317" s="3">
        <f t="shared" si="84"/>
        <v>0</v>
      </c>
      <c r="AB317" s="3" t="str">
        <f t="shared" si="85"/>
        <v>Not Implemented Yet</v>
      </c>
      <c r="AC317" s="3" t="e">
        <f t="shared" si="86"/>
        <v>#VALUE!</v>
      </c>
      <c r="AD317" s="3" t="e">
        <f t="shared" ca="1" si="87"/>
        <v>#VALUE!</v>
      </c>
      <c r="AE317" s="17" t="e">
        <f ca="1">AD317/Inputs!$B$13</f>
        <v>#VALUE!</v>
      </c>
      <c r="AF317" s="27">
        <f t="shared" si="88"/>
        <v>0</v>
      </c>
      <c r="AH317" s="17">
        <f>AH316/(1+(Inputs!$B$19)*C316)</f>
        <v>1</v>
      </c>
      <c r="AI317" s="17" t="e">
        <f t="shared" ca="1" si="89"/>
        <v>#VALUE!</v>
      </c>
    </row>
    <row r="318" spans="1:35" ht="13">
      <c r="A318" s="3">
        <f t="shared" si="90"/>
        <v>314</v>
      </c>
      <c r="B318" s="28">
        <f t="shared" si="91"/>
        <v>9525</v>
      </c>
      <c r="C318" s="3">
        <f t="shared" si="92"/>
        <v>8.3333333333333329E-2</v>
      </c>
      <c r="F318" s="3" t="e">
        <f t="shared" si="77"/>
        <v>#VALUE!</v>
      </c>
      <c r="G318" s="3" t="str">
        <f>IF(Inputs!$B$15="Fixed",G317, "Not Implemented Yet")</f>
        <v>Not Implemented Yet</v>
      </c>
      <c r="H318" s="3" t="str">
        <f>IF(Inputs!$B$15="Fixed", IF(K317&gt;H317, -PMT(G318*C318, 360/Inputs!$D$6, Inputs!$B$13), 0), "NOT AVALABLE RN")</f>
        <v>NOT AVALABLE RN</v>
      </c>
      <c r="I318" s="3" t="e">
        <f t="shared" si="78"/>
        <v>#VALUE!</v>
      </c>
      <c r="J318" s="3" t="e">
        <f t="shared" si="79"/>
        <v>#VALUE!</v>
      </c>
      <c r="K318" s="3" t="e">
        <f t="shared" si="93"/>
        <v>#VALUE!</v>
      </c>
      <c r="N318" s="27">
        <f t="shared" si="94"/>
        <v>0</v>
      </c>
      <c r="O318" s="17">
        <f>VLOOKUP(A318,Curves!$B$3:'Curves'!$D$15,3)/(VLOOKUP(A318,Curves!$B$3:'Curves'!$D$15,2)-(VLOOKUP(A318,Curves!$B$3:'Curves'!$D$15,1)-1))</f>
        <v>0</v>
      </c>
      <c r="P318" s="27">
        <f>MIN(N318,(O318*Inputs!$B$35)*$N$5)</f>
        <v>0</v>
      </c>
      <c r="Q318" s="3">
        <f ca="1">IF(ISERROR(Inputs!$B$32*OFFSET(P318,-Inputs!$B$32,0)),0,Inputs!$B$32*OFFSET(P318,-Inputs!$B$32,0))</f>
        <v>0</v>
      </c>
      <c r="R318" s="3">
        <f ca="1">IF(ISERROR((1-Inputs!$B$32)*OFFSET(P318,-Inputs!$B$33,0)),0,(1-Inputs!$B$32)*OFFSET(P318,-Inputs!$B$33,0))</f>
        <v>0</v>
      </c>
      <c r="S318" s="27">
        <f t="shared" si="80"/>
        <v>0</v>
      </c>
      <c r="T318" s="17" t="e">
        <f>S318/Inputs!$B$13</f>
        <v>#DIV/0!</v>
      </c>
      <c r="U318" s="17" t="e">
        <f t="shared" si="76"/>
        <v>#VALUE!</v>
      </c>
      <c r="V318" s="3">
        <f>IF(A318&lt;Inputs!$B$23-Inputs!$B$24,0,IF(A318&lt;Inputs!$B$22-Inputs!$B$24,S318*AB318/12,IF(ISERROR(-PMT(AB318/12,Inputs!$B$20+1-A318-Inputs!$B$24,S318)),0,-PMT(AB318/12,Inputs!$B$20+1-A318-Inputs!$B$24,S318)+IF(A318=Inputs!$B$21-Inputs!$B$24,AB318+PMT(AB318/12,Inputs!$B$20+1-A318-Inputs!$B$24,S318)+(S318*AB318/12),0))))</f>
        <v>0</v>
      </c>
      <c r="W318" s="3" t="e">
        <f t="shared" si="81"/>
        <v>#VALUE!</v>
      </c>
      <c r="X318" s="3" t="e">
        <f t="shared" si="82"/>
        <v>#VALUE!</v>
      </c>
      <c r="Y318" s="17">
        <f>VLOOKUP(A318,Curves!$B$20:'Curves'!$D$32,3)</f>
        <v>0.06</v>
      </c>
      <c r="Z318" s="27">
        <f t="shared" si="83"/>
        <v>0</v>
      </c>
      <c r="AA318" s="3">
        <f t="shared" si="84"/>
        <v>0</v>
      </c>
      <c r="AB318" s="3" t="str">
        <f t="shared" si="85"/>
        <v>Not Implemented Yet</v>
      </c>
      <c r="AC318" s="3" t="e">
        <f t="shared" si="86"/>
        <v>#VALUE!</v>
      </c>
      <c r="AD318" s="3" t="e">
        <f t="shared" ca="1" si="87"/>
        <v>#VALUE!</v>
      </c>
      <c r="AE318" s="17" t="e">
        <f ca="1">AD318/Inputs!$B$13</f>
        <v>#VALUE!</v>
      </c>
      <c r="AF318" s="27">
        <f t="shared" si="88"/>
        <v>0</v>
      </c>
      <c r="AH318" s="17">
        <f>AH317/(1+(Inputs!$B$19)*C317)</f>
        <v>1</v>
      </c>
      <c r="AI318" s="17" t="e">
        <f t="shared" ca="1" si="89"/>
        <v>#VALUE!</v>
      </c>
    </row>
    <row r="319" spans="1:35" ht="13">
      <c r="A319" s="3">
        <f t="shared" si="90"/>
        <v>315</v>
      </c>
      <c r="B319" s="28">
        <f t="shared" si="91"/>
        <v>9556</v>
      </c>
      <c r="C319" s="3">
        <f t="shared" si="92"/>
        <v>8.3333333333333329E-2</v>
      </c>
      <c r="F319" s="3" t="e">
        <f t="shared" si="77"/>
        <v>#VALUE!</v>
      </c>
      <c r="G319" s="3" t="str">
        <f>IF(Inputs!$B$15="Fixed",G318, "Not Implemented Yet")</f>
        <v>Not Implemented Yet</v>
      </c>
      <c r="H319" s="3" t="str">
        <f>IF(Inputs!$B$15="Fixed", IF(K318&gt;H318, -PMT(G319*C319, 360/Inputs!$D$6, Inputs!$B$13), 0), "NOT AVALABLE RN")</f>
        <v>NOT AVALABLE RN</v>
      </c>
      <c r="I319" s="3" t="e">
        <f t="shared" si="78"/>
        <v>#VALUE!</v>
      </c>
      <c r="J319" s="3" t="e">
        <f t="shared" si="79"/>
        <v>#VALUE!</v>
      </c>
      <c r="K319" s="3" t="e">
        <f t="shared" si="93"/>
        <v>#VALUE!</v>
      </c>
      <c r="N319" s="27">
        <f t="shared" si="94"/>
        <v>0</v>
      </c>
      <c r="O319" s="17">
        <f>VLOOKUP(A319,Curves!$B$3:'Curves'!$D$15,3)/(VLOOKUP(A319,Curves!$B$3:'Curves'!$D$15,2)-(VLOOKUP(A319,Curves!$B$3:'Curves'!$D$15,1)-1))</f>
        <v>0</v>
      </c>
      <c r="P319" s="27">
        <f>MIN(N319,(O319*Inputs!$B$35)*$N$5)</f>
        <v>0</v>
      </c>
      <c r="Q319" s="3">
        <f ca="1">IF(ISERROR(Inputs!$B$32*OFFSET(P319,-Inputs!$B$32,0)),0,Inputs!$B$32*OFFSET(P319,-Inputs!$B$32,0))</f>
        <v>0</v>
      </c>
      <c r="R319" s="3">
        <f ca="1">IF(ISERROR((1-Inputs!$B$32)*OFFSET(P319,-Inputs!$B$33,0)),0,(1-Inputs!$B$32)*OFFSET(P319,-Inputs!$B$33,0))</f>
        <v>0</v>
      </c>
      <c r="S319" s="27">
        <f t="shared" si="80"/>
        <v>0</v>
      </c>
      <c r="T319" s="17" t="e">
        <f>S319/Inputs!$B$13</f>
        <v>#DIV/0!</v>
      </c>
      <c r="U319" s="17" t="e">
        <f t="shared" si="76"/>
        <v>#VALUE!</v>
      </c>
      <c r="V319" s="3">
        <f>IF(A319&lt;Inputs!$B$23-Inputs!$B$24,0,IF(A319&lt;Inputs!$B$22-Inputs!$B$24,S319*AB319/12,IF(ISERROR(-PMT(AB319/12,Inputs!$B$20+1-A319-Inputs!$B$24,S319)),0,-PMT(AB319/12,Inputs!$B$20+1-A319-Inputs!$B$24,S319)+IF(A319=Inputs!$B$21-Inputs!$B$24,AB319+PMT(AB319/12,Inputs!$B$20+1-A319-Inputs!$B$24,S319)+(S319*AB319/12),0))))</f>
        <v>0</v>
      </c>
      <c r="W319" s="3" t="e">
        <f t="shared" si="81"/>
        <v>#VALUE!</v>
      </c>
      <c r="X319" s="3" t="e">
        <f t="shared" si="82"/>
        <v>#VALUE!</v>
      </c>
      <c r="Y319" s="17">
        <f>VLOOKUP(A319,Curves!$B$20:'Curves'!$D$32,3)</f>
        <v>0.06</v>
      </c>
      <c r="Z319" s="27">
        <f t="shared" si="83"/>
        <v>0</v>
      </c>
      <c r="AA319" s="3">
        <f t="shared" si="84"/>
        <v>0</v>
      </c>
      <c r="AB319" s="3" t="str">
        <f t="shared" si="85"/>
        <v>Not Implemented Yet</v>
      </c>
      <c r="AC319" s="3" t="e">
        <f t="shared" si="86"/>
        <v>#VALUE!</v>
      </c>
      <c r="AD319" s="3" t="e">
        <f t="shared" ca="1" si="87"/>
        <v>#VALUE!</v>
      </c>
      <c r="AE319" s="17" t="e">
        <f ca="1">AD319/Inputs!$B$13</f>
        <v>#VALUE!</v>
      </c>
      <c r="AF319" s="27">
        <f t="shared" si="88"/>
        <v>0</v>
      </c>
      <c r="AH319" s="17">
        <f>AH318/(1+(Inputs!$B$19)*C318)</f>
        <v>1</v>
      </c>
      <c r="AI319" s="17" t="e">
        <f t="shared" ca="1" si="89"/>
        <v>#VALUE!</v>
      </c>
    </row>
    <row r="320" spans="1:35" ht="13">
      <c r="A320" s="3">
        <f t="shared" si="90"/>
        <v>316</v>
      </c>
      <c r="B320" s="28">
        <f t="shared" si="91"/>
        <v>9584</v>
      </c>
      <c r="C320" s="3">
        <f t="shared" si="92"/>
        <v>8.3333333333333329E-2</v>
      </c>
      <c r="F320" s="3" t="e">
        <f t="shared" si="77"/>
        <v>#VALUE!</v>
      </c>
      <c r="G320" s="3" t="str">
        <f>IF(Inputs!$B$15="Fixed",G319, "Not Implemented Yet")</f>
        <v>Not Implemented Yet</v>
      </c>
      <c r="H320" s="3" t="str">
        <f>IF(Inputs!$B$15="Fixed", IF(K319&gt;H319, -PMT(G320*C320, 360/Inputs!$D$6, Inputs!$B$13), 0), "NOT AVALABLE RN")</f>
        <v>NOT AVALABLE RN</v>
      </c>
      <c r="I320" s="3" t="e">
        <f t="shared" si="78"/>
        <v>#VALUE!</v>
      </c>
      <c r="J320" s="3" t="e">
        <f t="shared" si="79"/>
        <v>#VALUE!</v>
      </c>
      <c r="K320" s="3" t="e">
        <f t="shared" si="93"/>
        <v>#VALUE!</v>
      </c>
      <c r="N320" s="27">
        <f t="shared" si="94"/>
        <v>0</v>
      </c>
      <c r="O320" s="17">
        <f>VLOOKUP(A320,Curves!$B$3:'Curves'!$D$15,3)/(VLOOKUP(A320,Curves!$B$3:'Curves'!$D$15,2)-(VLOOKUP(A320,Curves!$B$3:'Curves'!$D$15,1)-1))</f>
        <v>0</v>
      </c>
      <c r="P320" s="27">
        <f>MIN(N320,(O320*Inputs!$B$35)*$N$5)</f>
        <v>0</v>
      </c>
      <c r="Q320" s="3">
        <f ca="1">IF(ISERROR(Inputs!$B$32*OFFSET(P320,-Inputs!$B$32,0)),0,Inputs!$B$32*OFFSET(P320,-Inputs!$B$32,0))</f>
        <v>0</v>
      </c>
      <c r="R320" s="3">
        <f ca="1">IF(ISERROR((1-Inputs!$B$32)*OFFSET(P320,-Inputs!$B$33,0)),0,(1-Inputs!$B$32)*OFFSET(P320,-Inputs!$B$33,0))</f>
        <v>0</v>
      </c>
      <c r="S320" s="27">
        <f t="shared" si="80"/>
        <v>0</v>
      </c>
      <c r="T320" s="17" t="e">
        <f>S320/Inputs!$B$13</f>
        <v>#DIV/0!</v>
      </c>
      <c r="U320" s="17" t="e">
        <f t="shared" si="76"/>
        <v>#VALUE!</v>
      </c>
      <c r="V320" s="3">
        <f>IF(A320&lt;Inputs!$B$23-Inputs!$B$24,0,IF(A320&lt;Inputs!$B$22-Inputs!$B$24,S320*AB320/12,IF(ISERROR(-PMT(AB320/12,Inputs!$B$20+1-A320-Inputs!$B$24,S320)),0,-PMT(AB320/12,Inputs!$B$20+1-A320-Inputs!$B$24,S320)+IF(A320=Inputs!$B$21-Inputs!$B$24,AB320+PMT(AB320/12,Inputs!$B$20+1-A320-Inputs!$B$24,S320)+(S320*AB320/12),0))))</f>
        <v>0</v>
      </c>
      <c r="W320" s="3" t="e">
        <f t="shared" si="81"/>
        <v>#VALUE!</v>
      </c>
      <c r="X320" s="3" t="e">
        <f t="shared" si="82"/>
        <v>#VALUE!</v>
      </c>
      <c r="Y320" s="17">
        <f>VLOOKUP(A320,Curves!$B$20:'Curves'!$D$32,3)</f>
        <v>0.06</v>
      </c>
      <c r="Z320" s="27">
        <f t="shared" si="83"/>
        <v>0</v>
      </c>
      <c r="AA320" s="3">
        <f t="shared" si="84"/>
        <v>0</v>
      </c>
      <c r="AB320" s="3" t="str">
        <f t="shared" si="85"/>
        <v>Not Implemented Yet</v>
      </c>
      <c r="AC320" s="3" t="e">
        <f t="shared" si="86"/>
        <v>#VALUE!</v>
      </c>
      <c r="AD320" s="3" t="e">
        <f t="shared" ca="1" si="87"/>
        <v>#VALUE!</v>
      </c>
      <c r="AE320" s="17" t="e">
        <f ca="1">AD320/Inputs!$B$13</f>
        <v>#VALUE!</v>
      </c>
      <c r="AF320" s="27">
        <f t="shared" si="88"/>
        <v>0</v>
      </c>
      <c r="AH320" s="17">
        <f>AH319/(1+(Inputs!$B$19)*C319)</f>
        <v>1</v>
      </c>
      <c r="AI320" s="17" t="e">
        <f t="shared" ca="1" si="89"/>
        <v>#VALUE!</v>
      </c>
    </row>
    <row r="321" spans="1:35" ht="13">
      <c r="A321" s="3">
        <f t="shared" si="90"/>
        <v>317</v>
      </c>
      <c r="B321" s="28">
        <f t="shared" si="91"/>
        <v>9615</v>
      </c>
      <c r="C321" s="3">
        <f t="shared" si="92"/>
        <v>8.3333333333333329E-2</v>
      </c>
      <c r="F321" s="3" t="e">
        <f t="shared" si="77"/>
        <v>#VALUE!</v>
      </c>
      <c r="G321" s="3" t="str">
        <f>IF(Inputs!$B$15="Fixed",G320, "Not Implemented Yet")</f>
        <v>Not Implemented Yet</v>
      </c>
      <c r="H321" s="3" t="str">
        <f>IF(Inputs!$B$15="Fixed", IF(K320&gt;H320, -PMT(G321*C321, 360/Inputs!$D$6, Inputs!$B$13), 0), "NOT AVALABLE RN")</f>
        <v>NOT AVALABLE RN</v>
      </c>
      <c r="I321" s="3" t="e">
        <f t="shared" si="78"/>
        <v>#VALUE!</v>
      </c>
      <c r="J321" s="3" t="e">
        <f t="shared" si="79"/>
        <v>#VALUE!</v>
      </c>
      <c r="K321" s="3" t="e">
        <f t="shared" si="93"/>
        <v>#VALUE!</v>
      </c>
      <c r="N321" s="27">
        <f t="shared" si="94"/>
        <v>0</v>
      </c>
      <c r="O321" s="17">
        <f>VLOOKUP(A321,Curves!$B$3:'Curves'!$D$15,3)/(VLOOKUP(A321,Curves!$B$3:'Curves'!$D$15,2)-(VLOOKUP(A321,Curves!$B$3:'Curves'!$D$15,1)-1))</f>
        <v>0</v>
      </c>
      <c r="P321" s="27">
        <f>MIN(N321,(O321*Inputs!$B$35)*$N$5)</f>
        <v>0</v>
      </c>
      <c r="Q321" s="3">
        <f ca="1">IF(ISERROR(Inputs!$B$32*OFFSET(P321,-Inputs!$B$32,0)),0,Inputs!$B$32*OFFSET(P321,-Inputs!$B$32,0))</f>
        <v>0</v>
      </c>
      <c r="R321" s="3">
        <f ca="1">IF(ISERROR((1-Inputs!$B$32)*OFFSET(P321,-Inputs!$B$33,0)),0,(1-Inputs!$B$32)*OFFSET(P321,-Inputs!$B$33,0))</f>
        <v>0</v>
      </c>
      <c r="S321" s="27">
        <f t="shared" si="80"/>
        <v>0</v>
      </c>
      <c r="T321" s="17" t="e">
        <f>S321/Inputs!$B$13</f>
        <v>#DIV/0!</v>
      </c>
      <c r="U321" s="17" t="e">
        <f t="shared" si="76"/>
        <v>#VALUE!</v>
      </c>
      <c r="V321" s="3">
        <f>IF(A321&lt;Inputs!$B$23-Inputs!$B$24,0,IF(A321&lt;Inputs!$B$22-Inputs!$B$24,S321*AB321/12,IF(ISERROR(-PMT(AB321/12,Inputs!$B$20+1-A321-Inputs!$B$24,S321)),0,-PMT(AB321/12,Inputs!$B$20+1-A321-Inputs!$B$24,S321)+IF(A321=Inputs!$B$21-Inputs!$B$24,AB321+PMT(AB321/12,Inputs!$B$20+1-A321-Inputs!$B$24,S321)+(S321*AB321/12),0))))</f>
        <v>0</v>
      </c>
      <c r="W321" s="3" t="e">
        <f t="shared" si="81"/>
        <v>#VALUE!</v>
      </c>
      <c r="X321" s="3" t="e">
        <f t="shared" si="82"/>
        <v>#VALUE!</v>
      </c>
      <c r="Y321" s="17">
        <f>VLOOKUP(A321,Curves!$B$20:'Curves'!$D$32,3)</f>
        <v>0.06</v>
      </c>
      <c r="Z321" s="27">
        <f t="shared" si="83"/>
        <v>0</v>
      </c>
      <c r="AA321" s="3">
        <f t="shared" si="84"/>
        <v>0</v>
      </c>
      <c r="AB321" s="3" t="str">
        <f t="shared" si="85"/>
        <v>Not Implemented Yet</v>
      </c>
      <c r="AC321" s="3" t="e">
        <f t="shared" si="86"/>
        <v>#VALUE!</v>
      </c>
      <c r="AD321" s="3" t="e">
        <f t="shared" ca="1" si="87"/>
        <v>#VALUE!</v>
      </c>
      <c r="AE321" s="17" t="e">
        <f ca="1">AD321/Inputs!$B$13</f>
        <v>#VALUE!</v>
      </c>
      <c r="AF321" s="27">
        <f t="shared" si="88"/>
        <v>0</v>
      </c>
      <c r="AH321" s="17">
        <f>AH320/(1+(Inputs!$B$19)*C320)</f>
        <v>1</v>
      </c>
      <c r="AI321" s="17" t="e">
        <f t="shared" ca="1" si="89"/>
        <v>#VALUE!</v>
      </c>
    </row>
    <row r="322" spans="1:35" ht="13">
      <c r="A322" s="3">
        <f t="shared" si="90"/>
        <v>318</v>
      </c>
      <c r="B322" s="28">
        <f t="shared" si="91"/>
        <v>9645</v>
      </c>
      <c r="C322" s="3">
        <f t="shared" si="92"/>
        <v>8.3333333333333329E-2</v>
      </c>
      <c r="F322" s="3" t="e">
        <f t="shared" si="77"/>
        <v>#VALUE!</v>
      </c>
      <c r="G322" s="3" t="str">
        <f>IF(Inputs!$B$15="Fixed",G321, "Not Implemented Yet")</f>
        <v>Not Implemented Yet</v>
      </c>
      <c r="H322" s="3" t="str">
        <f>IF(Inputs!$B$15="Fixed", IF(K321&gt;H321, -PMT(G322*C322, 360/Inputs!$D$6, Inputs!$B$13), 0), "NOT AVALABLE RN")</f>
        <v>NOT AVALABLE RN</v>
      </c>
      <c r="I322" s="3" t="e">
        <f t="shared" si="78"/>
        <v>#VALUE!</v>
      </c>
      <c r="J322" s="3" t="e">
        <f t="shared" si="79"/>
        <v>#VALUE!</v>
      </c>
      <c r="K322" s="3" t="e">
        <f t="shared" si="93"/>
        <v>#VALUE!</v>
      </c>
      <c r="N322" s="27">
        <f t="shared" si="94"/>
        <v>0</v>
      </c>
      <c r="O322" s="17">
        <f>VLOOKUP(A322,Curves!$B$3:'Curves'!$D$15,3)/(VLOOKUP(A322,Curves!$B$3:'Curves'!$D$15,2)-(VLOOKUP(A322,Curves!$B$3:'Curves'!$D$15,1)-1))</f>
        <v>0</v>
      </c>
      <c r="P322" s="27">
        <f>MIN(N322,(O322*Inputs!$B$35)*$N$5)</f>
        <v>0</v>
      </c>
      <c r="Q322" s="3">
        <f ca="1">IF(ISERROR(Inputs!$B$32*OFFSET(P322,-Inputs!$B$32,0)),0,Inputs!$B$32*OFFSET(P322,-Inputs!$B$32,0))</f>
        <v>0</v>
      </c>
      <c r="R322" s="3">
        <f ca="1">IF(ISERROR((1-Inputs!$B$32)*OFFSET(P322,-Inputs!$B$33,0)),0,(1-Inputs!$B$32)*OFFSET(P322,-Inputs!$B$33,0))</f>
        <v>0</v>
      </c>
      <c r="S322" s="27">
        <f t="shared" si="80"/>
        <v>0</v>
      </c>
      <c r="T322" s="17" t="e">
        <f>S322/Inputs!$B$13</f>
        <v>#DIV/0!</v>
      </c>
      <c r="U322" s="17" t="e">
        <f t="shared" si="76"/>
        <v>#VALUE!</v>
      </c>
      <c r="V322" s="3">
        <f>IF(A322&lt;Inputs!$B$23-Inputs!$B$24,0,IF(A322&lt;Inputs!$B$22-Inputs!$B$24,S322*AB322/12,IF(ISERROR(-PMT(AB322/12,Inputs!$B$20+1-A322-Inputs!$B$24,S322)),0,-PMT(AB322/12,Inputs!$B$20+1-A322-Inputs!$B$24,S322)+IF(A322=Inputs!$B$21-Inputs!$B$24,AB322+PMT(AB322/12,Inputs!$B$20+1-A322-Inputs!$B$24,S322)+(S322*AB322/12),0))))</f>
        <v>0</v>
      </c>
      <c r="W322" s="3" t="e">
        <f t="shared" si="81"/>
        <v>#VALUE!</v>
      </c>
      <c r="X322" s="3" t="e">
        <f t="shared" si="82"/>
        <v>#VALUE!</v>
      </c>
      <c r="Y322" s="17">
        <f>VLOOKUP(A322,Curves!$B$20:'Curves'!$D$32,3)</f>
        <v>0.06</v>
      </c>
      <c r="Z322" s="27">
        <f t="shared" si="83"/>
        <v>0</v>
      </c>
      <c r="AA322" s="3">
        <f t="shared" si="84"/>
        <v>0</v>
      </c>
      <c r="AB322" s="3" t="str">
        <f t="shared" si="85"/>
        <v>Not Implemented Yet</v>
      </c>
      <c r="AC322" s="3" t="e">
        <f t="shared" si="86"/>
        <v>#VALUE!</v>
      </c>
      <c r="AD322" s="3" t="e">
        <f t="shared" ca="1" si="87"/>
        <v>#VALUE!</v>
      </c>
      <c r="AE322" s="17" t="e">
        <f ca="1">AD322/Inputs!$B$13</f>
        <v>#VALUE!</v>
      </c>
      <c r="AF322" s="27">
        <f t="shared" si="88"/>
        <v>0</v>
      </c>
      <c r="AH322" s="17">
        <f>AH321/(1+(Inputs!$B$19)*C321)</f>
        <v>1</v>
      </c>
      <c r="AI322" s="17" t="e">
        <f t="shared" ca="1" si="89"/>
        <v>#VALUE!</v>
      </c>
    </row>
    <row r="323" spans="1:35" ht="13">
      <c r="A323" s="3">
        <f t="shared" si="90"/>
        <v>319</v>
      </c>
      <c r="B323" s="28">
        <f t="shared" si="91"/>
        <v>9676</v>
      </c>
      <c r="C323" s="3">
        <f t="shared" si="92"/>
        <v>8.3333333333333329E-2</v>
      </c>
      <c r="F323" s="3" t="e">
        <f t="shared" si="77"/>
        <v>#VALUE!</v>
      </c>
      <c r="G323" s="3" t="str">
        <f>IF(Inputs!$B$15="Fixed",G322, "Not Implemented Yet")</f>
        <v>Not Implemented Yet</v>
      </c>
      <c r="H323" s="3" t="str">
        <f>IF(Inputs!$B$15="Fixed", IF(K322&gt;H322, -PMT(G323*C323, 360/Inputs!$D$6, Inputs!$B$13), 0), "NOT AVALABLE RN")</f>
        <v>NOT AVALABLE RN</v>
      </c>
      <c r="I323" s="3" t="e">
        <f t="shared" si="78"/>
        <v>#VALUE!</v>
      </c>
      <c r="J323" s="3" t="e">
        <f t="shared" si="79"/>
        <v>#VALUE!</v>
      </c>
      <c r="K323" s="3" t="e">
        <f t="shared" si="93"/>
        <v>#VALUE!</v>
      </c>
      <c r="N323" s="27">
        <f t="shared" si="94"/>
        <v>0</v>
      </c>
      <c r="O323" s="17">
        <f>VLOOKUP(A323,Curves!$B$3:'Curves'!$D$15,3)/(VLOOKUP(A323,Curves!$B$3:'Curves'!$D$15,2)-(VLOOKUP(A323,Curves!$B$3:'Curves'!$D$15,1)-1))</f>
        <v>0</v>
      </c>
      <c r="P323" s="27">
        <f>MIN(N323,(O323*Inputs!$B$35)*$N$5)</f>
        <v>0</v>
      </c>
      <c r="Q323" s="3">
        <f ca="1">IF(ISERROR(Inputs!$B$32*OFFSET(P323,-Inputs!$B$32,0)),0,Inputs!$B$32*OFFSET(P323,-Inputs!$B$32,0))</f>
        <v>0</v>
      </c>
      <c r="R323" s="3">
        <f ca="1">IF(ISERROR((1-Inputs!$B$32)*OFFSET(P323,-Inputs!$B$33,0)),0,(1-Inputs!$B$32)*OFFSET(P323,-Inputs!$B$33,0))</f>
        <v>0</v>
      </c>
      <c r="S323" s="27">
        <f t="shared" si="80"/>
        <v>0</v>
      </c>
      <c r="T323" s="17" t="e">
        <f>S323/Inputs!$B$13</f>
        <v>#DIV/0!</v>
      </c>
      <c r="U323" s="17" t="e">
        <f t="shared" si="76"/>
        <v>#VALUE!</v>
      </c>
      <c r="V323" s="3">
        <f>IF(A323&lt;Inputs!$B$23-Inputs!$B$24,0,IF(A323&lt;Inputs!$B$22-Inputs!$B$24,S323*AB323/12,IF(ISERROR(-PMT(AB323/12,Inputs!$B$20+1-A323-Inputs!$B$24,S323)),0,-PMT(AB323/12,Inputs!$B$20+1-A323-Inputs!$B$24,S323)+IF(A323=Inputs!$B$21-Inputs!$B$24,AB323+PMT(AB323/12,Inputs!$B$20+1-A323-Inputs!$B$24,S323)+(S323*AB323/12),0))))</f>
        <v>0</v>
      </c>
      <c r="W323" s="3" t="e">
        <f t="shared" si="81"/>
        <v>#VALUE!</v>
      </c>
      <c r="X323" s="3" t="e">
        <f t="shared" si="82"/>
        <v>#VALUE!</v>
      </c>
      <c r="Y323" s="17">
        <f>VLOOKUP(A323,Curves!$B$20:'Curves'!$D$32,3)</f>
        <v>0.06</v>
      </c>
      <c r="Z323" s="27">
        <f t="shared" si="83"/>
        <v>0</v>
      </c>
      <c r="AA323" s="3">
        <f t="shared" si="84"/>
        <v>0</v>
      </c>
      <c r="AB323" s="3" t="str">
        <f t="shared" si="85"/>
        <v>Not Implemented Yet</v>
      </c>
      <c r="AC323" s="3" t="e">
        <f t="shared" si="86"/>
        <v>#VALUE!</v>
      </c>
      <c r="AD323" s="3" t="e">
        <f t="shared" ca="1" si="87"/>
        <v>#VALUE!</v>
      </c>
      <c r="AE323" s="17" t="e">
        <f ca="1">AD323/Inputs!$B$13</f>
        <v>#VALUE!</v>
      </c>
      <c r="AF323" s="27">
        <f t="shared" si="88"/>
        <v>0</v>
      </c>
      <c r="AH323" s="17">
        <f>AH322/(1+(Inputs!$B$19)*C322)</f>
        <v>1</v>
      </c>
      <c r="AI323" s="17" t="e">
        <f t="shared" ca="1" si="89"/>
        <v>#VALUE!</v>
      </c>
    </row>
    <row r="324" spans="1:35" ht="13">
      <c r="A324" s="3">
        <f t="shared" si="90"/>
        <v>320</v>
      </c>
      <c r="B324" s="28">
        <f t="shared" si="91"/>
        <v>9706</v>
      </c>
      <c r="C324" s="3">
        <f t="shared" si="92"/>
        <v>8.3333333333333329E-2</v>
      </c>
      <c r="F324" s="3" t="e">
        <f t="shared" si="77"/>
        <v>#VALUE!</v>
      </c>
      <c r="G324" s="3" t="str">
        <f>IF(Inputs!$B$15="Fixed",G323, "Not Implemented Yet")</f>
        <v>Not Implemented Yet</v>
      </c>
      <c r="H324" s="3" t="str">
        <f>IF(Inputs!$B$15="Fixed", IF(K323&gt;H323, -PMT(G324*C324, 360/Inputs!$D$6, Inputs!$B$13), 0), "NOT AVALABLE RN")</f>
        <v>NOT AVALABLE RN</v>
      </c>
      <c r="I324" s="3" t="e">
        <f t="shared" si="78"/>
        <v>#VALUE!</v>
      </c>
      <c r="J324" s="3" t="e">
        <f t="shared" si="79"/>
        <v>#VALUE!</v>
      </c>
      <c r="K324" s="3" t="e">
        <f t="shared" si="93"/>
        <v>#VALUE!</v>
      </c>
      <c r="N324" s="27">
        <f t="shared" si="94"/>
        <v>0</v>
      </c>
      <c r="O324" s="17">
        <f>VLOOKUP(A324,Curves!$B$3:'Curves'!$D$15,3)/(VLOOKUP(A324,Curves!$B$3:'Curves'!$D$15,2)-(VLOOKUP(A324,Curves!$B$3:'Curves'!$D$15,1)-1))</f>
        <v>0</v>
      </c>
      <c r="P324" s="27">
        <f>MIN(N324,(O324*Inputs!$B$35)*$N$5)</f>
        <v>0</v>
      </c>
      <c r="Q324" s="3">
        <f ca="1">IF(ISERROR(Inputs!$B$32*OFFSET(P324,-Inputs!$B$32,0)),0,Inputs!$B$32*OFFSET(P324,-Inputs!$B$32,0))</f>
        <v>0</v>
      </c>
      <c r="R324" s="3">
        <f ca="1">IF(ISERROR((1-Inputs!$B$32)*OFFSET(P324,-Inputs!$B$33,0)),0,(1-Inputs!$B$32)*OFFSET(P324,-Inputs!$B$33,0))</f>
        <v>0</v>
      </c>
      <c r="S324" s="27">
        <f t="shared" si="80"/>
        <v>0</v>
      </c>
      <c r="T324" s="17" t="e">
        <f>S324/Inputs!$B$13</f>
        <v>#DIV/0!</v>
      </c>
      <c r="U324" s="17" t="e">
        <f t="shared" ref="U324:U364" si="95">K324/$K$4</f>
        <v>#VALUE!</v>
      </c>
      <c r="V324" s="3">
        <f>IF(A324&lt;Inputs!$B$23-Inputs!$B$24,0,IF(A324&lt;Inputs!$B$22-Inputs!$B$24,S324*AB324/12,IF(ISERROR(-PMT(AB324/12,Inputs!$B$20+1-A324-Inputs!$B$24,S324)),0,-PMT(AB324/12,Inputs!$B$20+1-A324-Inputs!$B$24,S324)+IF(A324=Inputs!$B$21-Inputs!$B$24,AB324+PMT(AB324/12,Inputs!$B$20+1-A324-Inputs!$B$24,S324)+(S324*AB324/12),0))))</f>
        <v>0</v>
      </c>
      <c r="W324" s="3" t="e">
        <f t="shared" si="81"/>
        <v>#VALUE!</v>
      </c>
      <c r="X324" s="3" t="e">
        <f t="shared" si="82"/>
        <v>#VALUE!</v>
      </c>
      <c r="Y324" s="17">
        <f>VLOOKUP(A324,Curves!$B$20:'Curves'!$D$32,3)</f>
        <v>0.06</v>
      </c>
      <c r="Z324" s="27">
        <f t="shared" si="83"/>
        <v>0</v>
      </c>
      <c r="AA324" s="3">
        <f t="shared" si="84"/>
        <v>0</v>
      </c>
      <c r="AB324" s="3" t="str">
        <f t="shared" si="85"/>
        <v>Not Implemented Yet</v>
      </c>
      <c r="AC324" s="3" t="e">
        <f t="shared" si="86"/>
        <v>#VALUE!</v>
      </c>
      <c r="AD324" s="3" t="e">
        <f t="shared" ca="1" si="87"/>
        <v>#VALUE!</v>
      </c>
      <c r="AE324" s="17" t="e">
        <f ca="1">AD324/Inputs!$B$13</f>
        <v>#VALUE!</v>
      </c>
      <c r="AF324" s="27">
        <f t="shared" si="88"/>
        <v>0</v>
      </c>
      <c r="AH324" s="17">
        <f>AH323/(1+(Inputs!$B$19)*C323)</f>
        <v>1</v>
      </c>
      <c r="AI324" s="17" t="e">
        <f t="shared" ca="1" si="89"/>
        <v>#VALUE!</v>
      </c>
    </row>
    <row r="325" spans="1:35" ht="13">
      <c r="A325" s="3">
        <f t="shared" si="90"/>
        <v>321</v>
      </c>
      <c r="B325" s="28">
        <f t="shared" si="91"/>
        <v>9737</v>
      </c>
      <c r="C325" s="3">
        <f t="shared" si="92"/>
        <v>8.3333333333333329E-2</v>
      </c>
      <c r="F325" s="3" t="e">
        <f t="shared" ref="F325:F364" si="96">K324</f>
        <v>#VALUE!</v>
      </c>
      <c r="G325" s="3" t="str">
        <f>IF(Inputs!$B$15="Fixed",G324, "Not Implemented Yet")</f>
        <v>Not Implemented Yet</v>
      </c>
      <c r="H325" s="3" t="str">
        <f>IF(Inputs!$B$15="Fixed", IF(K324&gt;H324, -PMT(G325*C325, 360/Inputs!$D$6, Inputs!$B$13), 0), "NOT AVALABLE RN")</f>
        <v>NOT AVALABLE RN</v>
      </c>
      <c r="I325" s="3" t="e">
        <f t="shared" ref="I325:I364" si="97">C325*F325*G325</f>
        <v>#VALUE!</v>
      </c>
      <c r="J325" s="3" t="e">
        <f t="shared" ref="J325:J364" si="98">H325-I325</f>
        <v>#VALUE!</v>
      </c>
      <c r="K325" s="3" t="e">
        <f t="shared" si="93"/>
        <v>#VALUE!</v>
      </c>
      <c r="N325" s="27">
        <f t="shared" si="94"/>
        <v>0</v>
      </c>
      <c r="O325" s="17">
        <f>VLOOKUP(A325,Curves!$B$3:'Curves'!$D$15,3)/(VLOOKUP(A325,Curves!$B$3:'Curves'!$D$15,2)-(VLOOKUP(A325,Curves!$B$3:'Curves'!$D$15,1)-1))</f>
        <v>0</v>
      </c>
      <c r="P325" s="27">
        <f>MIN(N325,(O325*Inputs!$B$35)*$N$5)</f>
        <v>0</v>
      </c>
      <c r="Q325" s="3">
        <f ca="1">IF(ISERROR(Inputs!$B$32*OFFSET(P325,-Inputs!$B$32,0)),0,Inputs!$B$32*OFFSET(P325,-Inputs!$B$32,0))</f>
        <v>0</v>
      </c>
      <c r="R325" s="3">
        <f ca="1">IF(ISERROR((1-Inputs!$B$32)*OFFSET(P325,-Inputs!$B$33,0)),0,(1-Inputs!$B$32)*OFFSET(P325,-Inputs!$B$33,0))</f>
        <v>0</v>
      </c>
      <c r="S325" s="27">
        <f t="shared" ref="S325:S364" si="99">N325-P325</f>
        <v>0</v>
      </c>
      <c r="T325" s="17" t="e">
        <f>S325/Inputs!$B$13</f>
        <v>#DIV/0!</v>
      </c>
      <c r="U325" s="17" t="e">
        <f t="shared" si="95"/>
        <v>#VALUE!</v>
      </c>
      <c r="V325" s="3">
        <f>IF(A325&lt;Inputs!$B$23-Inputs!$B$24,0,IF(A325&lt;Inputs!$B$22-Inputs!$B$24,S325*AB325/12,IF(ISERROR(-PMT(AB325/12,Inputs!$B$20+1-A325-Inputs!$B$24,S325)),0,-PMT(AB325/12,Inputs!$B$20+1-A325-Inputs!$B$24,S325)+IF(A325=Inputs!$B$21-Inputs!$B$24,AB325+PMT(AB325/12,Inputs!$B$20+1-A325-Inputs!$B$24,S325)+(S325*AB325/12),0))))</f>
        <v>0</v>
      </c>
      <c r="W325" s="3" t="e">
        <f t="shared" ref="W325:W364" si="100">S325*(AB325/12)</f>
        <v>#VALUE!</v>
      </c>
      <c r="X325" s="3" t="e">
        <f t="shared" ref="X325:X364" si="101">V325-W325</f>
        <v>#VALUE!</v>
      </c>
      <c r="Y325" s="17">
        <f>VLOOKUP(A325,Curves!$B$20:'Curves'!$D$32,3)</f>
        <v>0.06</v>
      </c>
      <c r="Z325" s="27">
        <f t="shared" ref="Z325:Z364" si="102">MIN(S325,S325*(1-(1-Y325)^(1/12)))</f>
        <v>0</v>
      </c>
      <c r="AA325" s="3">
        <f t="shared" ref="AA325:AA364" si="103">(N325-P325)*IFERROR((1-U325/U324),0)</f>
        <v>0</v>
      </c>
      <c r="AB325" s="3" t="str">
        <f t="shared" ref="AB325:AB364" si="104">G325</f>
        <v>Not Implemented Yet</v>
      </c>
      <c r="AC325" s="3" t="e">
        <f t="shared" ref="AC325:AC364" si="105">AB325*C325*(N325-P325)</f>
        <v>#VALUE!</v>
      </c>
      <c r="AD325" s="3" t="e">
        <f t="shared" ref="AD325:AD364" ca="1" si="106">W325+X325+Z325+Q325</f>
        <v>#VALUE!</v>
      </c>
      <c r="AE325" s="17" t="e">
        <f ca="1">AD325/Inputs!$B$13</f>
        <v>#VALUE!</v>
      </c>
      <c r="AF325" s="27">
        <f t="shared" ref="AF325:AF364" si="107">N325-Z325-AA325-P325</f>
        <v>0</v>
      </c>
      <c r="AH325" s="17">
        <f>AH324/(1+(Inputs!$B$19)*C324)</f>
        <v>1</v>
      </c>
      <c r="AI325" s="17" t="e">
        <f t="shared" ref="AI325:AI364" ca="1" si="108">AE325*AH325</f>
        <v>#VALUE!</v>
      </c>
    </row>
    <row r="326" spans="1:35" ht="13">
      <c r="A326" s="3">
        <f t="shared" ref="A326:A364" si="109">A325+1</f>
        <v>322</v>
      </c>
      <c r="B326" s="28">
        <f t="shared" ref="B326:B364" si="110">EDATE(B325, 1)</f>
        <v>9768</v>
      </c>
      <c r="C326" s="3">
        <f t="shared" ref="C326:C364" si="111">C325</f>
        <v>8.3333333333333329E-2</v>
      </c>
      <c r="F326" s="3" t="e">
        <f t="shared" si="96"/>
        <v>#VALUE!</v>
      </c>
      <c r="G326" s="3" t="str">
        <f>IF(Inputs!$B$15="Fixed",G325, "Not Implemented Yet")</f>
        <v>Not Implemented Yet</v>
      </c>
      <c r="H326" s="3" t="str">
        <f>IF(Inputs!$B$15="Fixed", IF(K325&gt;H325, -PMT(G326*C326, 360/Inputs!$D$6, Inputs!$B$13), 0), "NOT AVALABLE RN")</f>
        <v>NOT AVALABLE RN</v>
      </c>
      <c r="I326" s="3" t="e">
        <f t="shared" si="97"/>
        <v>#VALUE!</v>
      </c>
      <c r="J326" s="3" t="e">
        <f t="shared" si="98"/>
        <v>#VALUE!</v>
      </c>
      <c r="K326" s="3" t="e">
        <f t="shared" ref="K326:K364" si="112">K325-J326</f>
        <v>#VALUE!</v>
      </c>
      <c r="N326" s="27">
        <f t="shared" ref="N326:N364" si="113">AF325</f>
        <v>0</v>
      </c>
      <c r="O326" s="17">
        <f>VLOOKUP(A326,Curves!$B$3:'Curves'!$D$15,3)/(VLOOKUP(A326,Curves!$B$3:'Curves'!$D$15,2)-(VLOOKUP(A326,Curves!$B$3:'Curves'!$D$15,1)-1))</f>
        <v>0</v>
      </c>
      <c r="P326" s="27">
        <f>MIN(N326,(O326*Inputs!$B$35)*$N$5)</f>
        <v>0</v>
      </c>
      <c r="Q326" s="3">
        <f ca="1">IF(ISERROR(Inputs!$B$32*OFFSET(P326,-Inputs!$B$32,0)),0,Inputs!$B$32*OFFSET(P326,-Inputs!$B$32,0))</f>
        <v>0</v>
      </c>
      <c r="R326" s="3">
        <f ca="1">IF(ISERROR((1-Inputs!$B$32)*OFFSET(P326,-Inputs!$B$33,0)),0,(1-Inputs!$B$32)*OFFSET(P326,-Inputs!$B$33,0))</f>
        <v>0</v>
      </c>
      <c r="S326" s="27">
        <f t="shared" si="99"/>
        <v>0</v>
      </c>
      <c r="T326" s="17" t="e">
        <f>S326/Inputs!$B$13</f>
        <v>#DIV/0!</v>
      </c>
      <c r="U326" s="17" t="e">
        <f t="shared" si="95"/>
        <v>#VALUE!</v>
      </c>
      <c r="V326" s="3">
        <f>IF(A326&lt;Inputs!$B$23-Inputs!$B$24,0,IF(A326&lt;Inputs!$B$22-Inputs!$B$24,S326*AB326/12,IF(ISERROR(-PMT(AB326/12,Inputs!$B$20+1-A326-Inputs!$B$24,S326)),0,-PMT(AB326/12,Inputs!$B$20+1-A326-Inputs!$B$24,S326)+IF(A326=Inputs!$B$21-Inputs!$B$24,AB326+PMT(AB326/12,Inputs!$B$20+1-A326-Inputs!$B$24,S326)+(S326*AB326/12),0))))</f>
        <v>0</v>
      </c>
      <c r="W326" s="3" t="e">
        <f t="shared" si="100"/>
        <v>#VALUE!</v>
      </c>
      <c r="X326" s="3" t="e">
        <f t="shared" si="101"/>
        <v>#VALUE!</v>
      </c>
      <c r="Y326" s="17">
        <f>VLOOKUP(A326,Curves!$B$20:'Curves'!$D$32,3)</f>
        <v>0.06</v>
      </c>
      <c r="Z326" s="27">
        <f t="shared" si="102"/>
        <v>0</v>
      </c>
      <c r="AA326" s="3">
        <f t="shared" si="103"/>
        <v>0</v>
      </c>
      <c r="AB326" s="3" t="str">
        <f t="shared" si="104"/>
        <v>Not Implemented Yet</v>
      </c>
      <c r="AC326" s="3" t="e">
        <f t="shared" si="105"/>
        <v>#VALUE!</v>
      </c>
      <c r="AD326" s="3" t="e">
        <f t="shared" ca="1" si="106"/>
        <v>#VALUE!</v>
      </c>
      <c r="AE326" s="17" t="e">
        <f ca="1">AD326/Inputs!$B$13</f>
        <v>#VALUE!</v>
      </c>
      <c r="AF326" s="27">
        <f t="shared" si="107"/>
        <v>0</v>
      </c>
      <c r="AH326" s="17">
        <f>AH325/(1+(Inputs!$B$19)*C325)</f>
        <v>1</v>
      </c>
      <c r="AI326" s="17" t="e">
        <f t="shared" ca="1" si="108"/>
        <v>#VALUE!</v>
      </c>
    </row>
    <row r="327" spans="1:35" ht="13">
      <c r="A327" s="3">
        <f t="shared" si="109"/>
        <v>323</v>
      </c>
      <c r="B327" s="28">
        <f t="shared" si="110"/>
        <v>9798</v>
      </c>
      <c r="C327" s="3">
        <f t="shared" si="111"/>
        <v>8.3333333333333329E-2</v>
      </c>
      <c r="F327" s="3" t="e">
        <f t="shared" si="96"/>
        <v>#VALUE!</v>
      </c>
      <c r="G327" s="3" t="str">
        <f>IF(Inputs!$B$15="Fixed",G326, "Not Implemented Yet")</f>
        <v>Not Implemented Yet</v>
      </c>
      <c r="H327" s="3" t="str">
        <f>IF(Inputs!$B$15="Fixed", IF(K326&gt;H326, -PMT(G327*C327, 360/Inputs!$D$6, Inputs!$B$13), 0), "NOT AVALABLE RN")</f>
        <v>NOT AVALABLE RN</v>
      </c>
      <c r="I327" s="3" t="e">
        <f t="shared" si="97"/>
        <v>#VALUE!</v>
      </c>
      <c r="J327" s="3" t="e">
        <f t="shared" si="98"/>
        <v>#VALUE!</v>
      </c>
      <c r="K327" s="3" t="e">
        <f t="shared" si="112"/>
        <v>#VALUE!</v>
      </c>
      <c r="N327" s="27">
        <f t="shared" si="113"/>
        <v>0</v>
      </c>
      <c r="O327" s="17">
        <f>VLOOKUP(A327,Curves!$B$3:'Curves'!$D$15,3)/(VLOOKUP(A327,Curves!$B$3:'Curves'!$D$15,2)-(VLOOKUP(A327,Curves!$B$3:'Curves'!$D$15,1)-1))</f>
        <v>0</v>
      </c>
      <c r="P327" s="27">
        <f>MIN(N327,(O327*Inputs!$B$35)*$N$5)</f>
        <v>0</v>
      </c>
      <c r="Q327" s="3">
        <f ca="1">IF(ISERROR(Inputs!$B$32*OFFSET(P327,-Inputs!$B$32,0)),0,Inputs!$B$32*OFFSET(P327,-Inputs!$B$32,0))</f>
        <v>0</v>
      </c>
      <c r="R327" s="3">
        <f ca="1">IF(ISERROR((1-Inputs!$B$32)*OFFSET(P327,-Inputs!$B$33,0)),0,(1-Inputs!$B$32)*OFFSET(P327,-Inputs!$B$33,0))</f>
        <v>0</v>
      </c>
      <c r="S327" s="27">
        <f t="shared" si="99"/>
        <v>0</v>
      </c>
      <c r="T327" s="17" t="e">
        <f>S327/Inputs!$B$13</f>
        <v>#DIV/0!</v>
      </c>
      <c r="U327" s="17" t="e">
        <f t="shared" si="95"/>
        <v>#VALUE!</v>
      </c>
      <c r="V327" s="3">
        <f>IF(A327&lt;Inputs!$B$23-Inputs!$B$24,0,IF(A327&lt;Inputs!$B$22-Inputs!$B$24,S327*AB327/12,IF(ISERROR(-PMT(AB327/12,Inputs!$B$20+1-A327-Inputs!$B$24,S327)),0,-PMT(AB327/12,Inputs!$B$20+1-A327-Inputs!$B$24,S327)+IF(A327=Inputs!$B$21-Inputs!$B$24,AB327+PMT(AB327/12,Inputs!$B$20+1-A327-Inputs!$B$24,S327)+(S327*AB327/12),0))))</f>
        <v>0</v>
      </c>
      <c r="W327" s="3" t="e">
        <f t="shared" si="100"/>
        <v>#VALUE!</v>
      </c>
      <c r="X327" s="3" t="e">
        <f t="shared" si="101"/>
        <v>#VALUE!</v>
      </c>
      <c r="Y327" s="17">
        <f>VLOOKUP(A327,Curves!$B$20:'Curves'!$D$32,3)</f>
        <v>0.06</v>
      </c>
      <c r="Z327" s="27">
        <f t="shared" si="102"/>
        <v>0</v>
      </c>
      <c r="AA327" s="3">
        <f t="shared" si="103"/>
        <v>0</v>
      </c>
      <c r="AB327" s="3" t="str">
        <f t="shared" si="104"/>
        <v>Not Implemented Yet</v>
      </c>
      <c r="AC327" s="3" t="e">
        <f t="shared" si="105"/>
        <v>#VALUE!</v>
      </c>
      <c r="AD327" s="3" t="e">
        <f t="shared" ca="1" si="106"/>
        <v>#VALUE!</v>
      </c>
      <c r="AE327" s="17" t="e">
        <f ca="1">AD327/Inputs!$B$13</f>
        <v>#VALUE!</v>
      </c>
      <c r="AF327" s="27">
        <f t="shared" si="107"/>
        <v>0</v>
      </c>
      <c r="AH327" s="17">
        <f>AH326/(1+(Inputs!$B$19)*C326)</f>
        <v>1</v>
      </c>
      <c r="AI327" s="17" t="e">
        <f t="shared" ca="1" si="108"/>
        <v>#VALUE!</v>
      </c>
    </row>
    <row r="328" spans="1:35" ht="13">
      <c r="A328" s="3">
        <f t="shared" si="109"/>
        <v>324</v>
      </c>
      <c r="B328" s="28">
        <f t="shared" si="110"/>
        <v>9829</v>
      </c>
      <c r="C328" s="3">
        <f t="shared" si="111"/>
        <v>8.3333333333333329E-2</v>
      </c>
      <c r="F328" s="3" t="e">
        <f t="shared" si="96"/>
        <v>#VALUE!</v>
      </c>
      <c r="G328" s="3" t="str">
        <f>IF(Inputs!$B$15="Fixed",G327, "Not Implemented Yet")</f>
        <v>Not Implemented Yet</v>
      </c>
      <c r="H328" s="3" t="str">
        <f>IF(Inputs!$B$15="Fixed", IF(K327&gt;H327, -PMT(G328*C328, 360/Inputs!$D$6, Inputs!$B$13), 0), "NOT AVALABLE RN")</f>
        <v>NOT AVALABLE RN</v>
      </c>
      <c r="I328" s="3" t="e">
        <f t="shared" si="97"/>
        <v>#VALUE!</v>
      </c>
      <c r="J328" s="3" t="e">
        <f t="shared" si="98"/>
        <v>#VALUE!</v>
      </c>
      <c r="K328" s="3" t="e">
        <f t="shared" si="112"/>
        <v>#VALUE!</v>
      </c>
      <c r="N328" s="27">
        <f t="shared" si="113"/>
        <v>0</v>
      </c>
      <c r="O328" s="17">
        <f>VLOOKUP(A328,Curves!$B$3:'Curves'!$D$15,3)/(VLOOKUP(A328,Curves!$B$3:'Curves'!$D$15,2)-(VLOOKUP(A328,Curves!$B$3:'Curves'!$D$15,1)-1))</f>
        <v>0</v>
      </c>
      <c r="P328" s="27">
        <f>MIN(N328,(O328*Inputs!$B$35)*$N$5)</f>
        <v>0</v>
      </c>
      <c r="Q328" s="3">
        <f ca="1">IF(ISERROR(Inputs!$B$32*OFFSET(P328,-Inputs!$B$32,0)),0,Inputs!$B$32*OFFSET(P328,-Inputs!$B$32,0))</f>
        <v>0</v>
      </c>
      <c r="R328" s="3">
        <f ca="1">IF(ISERROR((1-Inputs!$B$32)*OFFSET(P328,-Inputs!$B$33,0)),0,(1-Inputs!$B$32)*OFFSET(P328,-Inputs!$B$33,0))</f>
        <v>0</v>
      </c>
      <c r="S328" s="27">
        <f t="shared" si="99"/>
        <v>0</v>
      </c>
      <c r="T328" s="17" t="e">
        <f>S328/Inputs!$B$13</f>
        <v>#DIV/0!</v>
      </c>
      <c r="U328" s="17" t="e">
        <f t="shared" si="95"/>
        <v>#VALUE!</v>
      </c>
      <c r="V328" s="3">
        <f>IF(A328&lt;Inputs!$B$23-Inputs!$B$24,0,IF(A328&lt;Inputs!$B$22-Inputs!$B$24,S328*AB328/12,IF(ISERROR(-PMT(AB328/12,Inputs!$B$20+1-A328-Inputs!$B$24,S328)),0,-PMT(AB328/12,Inputs!$B$20+1-A328-Inputs!$B$24,S328)+IF(A328=Inputs!$B$21-Inputs!$B$24,AB328+PMT(AB328/12,Inputs!$B$20+1-A328-Inputs!$B$24,S328)+(S328*AB328/12),0))))</f>
        <v>0</v>
      </c>
      <c r="W328" s="3" t="e">
        <f t="shared" si="100"/>
        <v>#VALUE!</v>
      </c>
      <c r="X328" s="3" t="e">
        <f t="shared" si="101"/>
        <v>#VALUE!</v>
      </c>
      <c r="Y328" s="17">
        <f>VLOOKUP(A328,Curves!$B$20:'Curves'!$D$32,3)</f>
        <v>0.06</v>
      </c>
      <c r="Z328" s="27">
        <f t="shared" si="102"/>
        <v>0</v>
      </c>
      <c r="AA328" s="3">
        <f t="shared" si="103"/>
        <v>0</v>
      </c>
      <c r="AB328" s="3" t="str">
        <f t="shared" si="104"/>
        <v>Not Implemented Yet</v>
      </c>
      <c r="AC328" s="3" t="e">
        <f t="shared" si="105"/>
        <v>#VALUE!</v>
      </c>
      <c r="AD328" s="3" t="e">
        <f t="shared" ca="1" si="106"/>
        <v>#VALUE!</v>
      </c>
      <c r="AE328" s="17" t="e">
        <f ca="1">AD328/Inputs!$B$13</f>
        <v>#VALUE!</v>
      </c>
      <c r="AF328" s="27">
        <f t="shared" si="107"/>
        <v>0</v>
      </c>
      <c r="AH328" s="17">
        <f>AH327/(1+(Inputs!$B$19)*C327)</f>
        <v>1</v>
      </c>
      <c r="AI328" s="17" t="e">
        <f t="shared" ca="1" si="108"/>
        <v>#VALUE!</v>
      </c>
    </row>
    <row r="329" spans="1:35" ht="13">
      <c r="A329" s="3">
        <f t="shared" si="109"/>
        <v>325</v>
      </c>
      <c r="B329" s="28">
        <f t="shared" si="110"/>
        <v>9859</v>
      </c>
      <c r="C329" s="3">
        <f t="shared" si="111"/>
        <v>8.3333333333333329E-2</v>
      </c>
      <c r="F329" s="3" t="e">
        <f t="shared" si="96"/>
        <v>#VALUE!</v>
      </c>
      <c r="G329" s="3" t="str">
        <f>IF(Inputs!$B$15="Fixed",G328, "Not Implemented Yet")</f>
        <v>Not Implemented Yet</v>
      </c>
      <c r="H329" s="3" t="str">
        <f>IF(Inputs!$B$15="Fixed", IF(K328&gt;H328, -PMT(G329*C329, 360/Inputs!$D$6, Inputs!$B$13), 0), "NOT AVALABLE RN")</f>
        <v>NOT AVALABLE RN</v>
      </c>
      <c r="I329" s="3" t="e">
        <f t="shared" si="97"/>
        <v>#VALUE!</v>
      </c>
      <c r="J329" s="3" t="e">
        <f t="shared" si="98"/>
        <v>#VALUE!</v>
      </c>
      <c r="K329" s="3" t="e">
        <f t="shared" si="112"/>
        <v>#VALUE!</v>
      </c>
      <c r="N329" s="27">
        <f t="shared" si="113"/>
        <v>0</v>
      </c>
      <c r="O329" s="17">
        <f>VLOOKUP(A329,Curves!$B$3:'Curves'!$D$15,3)/(VLOOKUP(A329,Curves!$B$3:'Curves'!$D$15,2)-(VLOOKUP(A329,Curves!$B$3:'Curves'!$D$15,1)-1))</f>
        <v>0</v>
      </c>
      <c r="P329" s="27">
        <f>MIN(N329,(O329*Inputs!$B$35)*$N$5)</f>
        <v>0</v>
      </c>
      <c r="Q329" s="3">
        <f ca="1">IF(ISERROR(Inputs!$B$32*OFFSET(P329,-Inputs!$B$32,0)),0,Inputs!$B$32*OFFSET(P329,-Inputs!$B$32,0))</f>
        <v>0</v>
      </c>
      <c r="R329" s="3">
        <f ca="1">IF(ISERROR((1-Inputs!$B$32)*OFFSET(P329,-Inputs!$B$33,0)),0,(1-Inputs!$B$32)*OFFSET(P329,-Inputs!$B$33,0))</f>
        <v>0</v>
      </c>
      <c r="S329" s="27">
        <f t="shared" si="99"/>
        <v>0</v>
      </c>
      <c r="T329" s="17" t="e">
        <f>S329/Inputs!$B$13</f>
        <v>#DIV/0!</v>
      </c>
      <c r="U329" s="17" t="e">
        <f t="shared" si="95"/>
        <v>#VALUE!</v>
      </c>
      <c r="V329" s="3">
        <f>IF(A329&lt;Inputs!$B$23-Inputs!$B$24,0,IF(A329&lt;Inputs!$B$22-Inputs!$B$24,S329*AB329/12,IF(ISERROR(-PMT(AB329/12,Inputs!$B$20+1-A329-Inputs!$B$24,S329)),0,-PMT(AB329/12,Inputs!$B$20+1-A329-Inputs!$B$24,S329)+IF(A329=Inputs!$B$21-Inputs!$B$24,AB329+PMT(AB329/12,Inputs!$B$20+1-A329-Inputs!$B$24,S329)+(S329*AB329/12),0))))</f>
        <v>0</v>
      </c>
      <c r="W329" s="3" t="e">
        <f t="shared" si="100"/>
        <v>#VALUE!</v>
      </c>
      <c r="X329" s="3" t="e">
        <f t="shared" si="101"/>
        <v>#VALUE!</v>
      </c>
      <c r="Y329" s="17">
        <f>VLOOKUP(A329,Curves!$B$20:'Curves'!$D$32,3)</f>
        <v>0.06</v>
      </c>
      <c r="Z329" s="27">
        <f t="shared" si="102"/>
        <v>0</v>
      </c>
      <c r="AA329" s="3">
        <f t="shared" si="103"/>
        <v>0</v>
      </c>
      <c r="AB329" s="3" t="str">
        <f t="shared" si="104"/>
        <v>Not Implemented Yet</v>
      </c>
      <c r="AC329" s="3" t="e">
        <f t="shared" si="105"/>
        <v>#VALUE!</v>
      </c>
      <c r="AD329" s="3" t="e">
        <f t="shared" ca="1" si="106"/>
        <v>#VALUE!</v>
      </c>
      <c r="AE329" s="17" t="e">
        <f ca="1">AD329/Inputs!$B$13</f>
        <v>#VALUE!</v>
      </c>
      <c r="AF329" s="27">
        <f t="shared" si="107"/>
        <v>0</v>
      </c>
      <c r="AH329" s="17">
        <f>AH328/(1+(Inputs!$B$19)*C328)</f>
        <v>1</v>
      </c>
      <c r="AI329" s="17" t="e">
        <f t="shared" ca="1" si="108"/>
        <v>#VALUE!</v>
      </c>
    </row>
    <row r="330" spans="1:35" ht="13">
      <c r="A330" s="3">
        <f t="shared" si="109"/>
        <v>326</v>
      </c>
      <c r="B330" s="28">
        <f t="shared" si="110"/>
        <v>9890</v>
      </c>
      <c r="C330" s="3">
        <f t="shared" si="111"/>
        <v>8.3333333333333329E-2</v>
      </c>
      <c r="F330" s="3" t="e">
        <f t="shared" si="96"/>
        <v>#VALUE!</v>
      </c>
      <c r="G330" s="3" t="str">
        <f>IF(Inputs!$B$15="Fixed",G329, "Not Implemented Yet")</f>
        <v>Not Implemented Yet</v>
      </c>
      <c r="H330" s="3" t="str">
        <f>IF(Inputs!$B$15="Fixed", IF(K329&gt;H329, -PMT(G330*C330, 360/Inputs!$D$6, Inputs!$B$13), 0), "NOT AVALABLE RN")</f>
        <v>NOT AVALABLE RN</v>
      </c>
      <c r="I330" s="3" t="e">
        <f t="shared" si="97"/>
        <v>#VALUE!</v>
      </c>
      <c r="J330" s="3" t="e">
        <f t="shared" si="98"/>
        <v>#VALUE!</v>
      </c>
      <c r="K330" s="3" t="e">
        <f t="shared" si="112"/>
        <v>#VALUE!</v>
      </c>
      <c r="N330" s="27">
        <f t="shared" si="113"/>
        <v>0</v>
      </c>
      <c r="O330" s="17">
        <f>VLOOKUP(A330,Curves!$B$3:'Curves'!$D$15,3)/(VLOOKUP(A330,Curves!$B$3:'Curves'!$D$15,2)-(VLOOKUP(A330,Curves!$B$3:'Curves'!$D$15,1)-1))</f>
        <v>0</v>
      </c>
      <c r="P330" s="27">
        <f>MIN(N330,(O330*Inputs!$B$35)*$N$5)</f>
        <v>0</v>
      </c>
      <c r="Q330" s="3">
        <f ca="1">IF(ISERROR(Inputs!$B$32*OFFSET(P330,-Inputs!$B$32,0)),0,Inputs!$B$32*OFFSET(P330,-Inputs!$B$32,0))</f>
        <v>0</v>
      </c>
      <c r="R330" s="3">
        <f ca="1">IF(ISERROR((1-Inputs!$B$32)*OFFSET(P330,-Inputs!$B$33,0)),0,(1-Inputs!$B$32)*OFFSET(P330,-Inputs!$B$33,0))</f>
        <v>0</v>
      </c>
      <c r="S330" s="27">
        <f t="shared" si="99"/>
        <v>0</v>
      </c>
      <c r="T330" s="17" t="e">
        <f>S330/Inputs!$B$13</f>
        <v>#DIV/0!</v>
      </c>
      <c r="U330" s="17" t="e">
        <f t="shared" si="95"/>
        <v>#VALUE!</v>
      </c>
      <c r="V330" s="3">
        <f>IF(A330&lt;Inputs!$B$23-Inputs!$B$24,0,IF(A330&lt;Inputs!$B$22-Inputs!$B$24,S330*AB330/12,IF(ISERROR(-PMT(AB330/12,Inputs!$B$20+1-A330-Inputs!$B$24,S330)),0,-PMT(AB330/12,Inputs!$B$20+1-A330-Inputs!$B$24,S330)+IF(A330=Inputs!$B$21-Inputs!$B$24,AB330+PMT(AB330/12,Inputs!$B$20+1-A330-Inputs!$B$24,S330)+(S330*AB330/12),0))))</f>
        <v>0</v>
      </c>
      <c r="W330" s="3" t="e">
        <f t="shared" si="100"/>
        <v>#VALUE!</v>
      </c>
      <c r="X330" s="3" t="e">
        <f t="shared" si="101"/>
        <v>#VALUE!</v>
      </c>
      <c r="Y330" s="17">
        <f>VLOOKUP(A330,Curves!$B$20:'Curves'!$D$32,3)</f>
        <v>0.06</v>
      </c>
      <c r="Z330" s="27">
        <f t="shared" si="102"/>
        <v>0</v>
      </c>
      <c r="AA330" s="3">
        <f t="shared" si="103"/>
        <v>0</v>
      </c>
      <c r="AB330" s="3" t="str">
        <f t="shared" si="104"/>
        <v>Not Implemented Yet</v>
      </c>
      <c r="AC330" s="3" t="e">
        <f t="shared" si="105"/>
        <v>#VALUE!</v>
      </c>
      <c r="AD330" s="3" t="e">
        <f t="shared" ca="1" si="106"/>
        <v>#VALUE!</v>
      </c>
      <c r="AE330" s="17" t="e">
        <f ca="1">AD330/Inputs!$B$13</f>
        <v>#VALUE!</v>
      </c>
      <c r="AF330" s="27">
        <f t="shared" si="107"/>
        <v>0</v>
      </c>
      <c r="AH330" s="17">
        <f>AH329/(1+(Inputs!$B$19)*C329)</f>
        <v>1</v>
      </c>
      <c r="AI330" s="17" t="e">
        <f t="shared" ca="1" si="108"/>
        <v>#VALUE!</v>
      </c>
    </row>
    <row r="331" spans="1:35" ht="13">
      <c r="A331" s="3">
        <f t="shared" si="109"/>
        <v>327</v>
      </c>
      <c r="B331" s="28">
        <f t="shared" si="110"/>
        <v>9921</v>
      </c>
      <c r="C331" s="3">
        <f t="shared" si="111"/>
        <v>8.3333333333333329E-2</v>
      </c>
      <c r="F331" s="3" t="e">
        <f t="shared" si="96"/>
        <v>#VALUE!</v>
      </c>
      <c r="G331" s="3" t="str">
        <f>IF(Inputs!$B$15="Fixed",G330, "Not Implemented Yet")</f>
        <v>Not Implemented Yet</v>
      </c>
      <c r="H331" s="3" t="str">
        <f>IF(Inputs!$B$15="Fixed", IF(K330&gt;H330, -PMT(G331*C331, 360/Inputs!$D$6, Inputs!$B$13), 0), "NOT AVALABLE RN")</f>
        <v>NOT AVALABLE RN</v>
      </c>
      <c r="I331" s="3" t="e">
        <f t="shared" si="97"/>
        <v>#VALUE!</v>
      </c>
      <c r="J331" s="3" t="e">
        <f t="shared" si="98"/>
        <v>#VALUE!</v>
      </c>
      <c r="K331" s="3" t="e">
        <f t="shared" si="112"/>
        <v>#VALUE!</v>
      </c>
      <c r="N331" s="27">
        <f t="shared" si="113"/>
        <v>0</v>
      </c>
      <c r="O331" s="17">
        <f>VLOOKUP(A331,Curves!$B$3:'Curves'!$D$15,3)/(VLOOKUP(A331,Curves!$B$3:'Curves'!$D$15,2)-(VLOOKUP(A331,Curves!$B$3:'Curves'!$D$15,1)-1))</f>
        <v>0</v>
      </c>
      <c r="P331" s="27">
        <f>MIN(N331,(O331*Inputs!$B$35)*$N$5)</f>
        <v>0</v>
      </c>
      <c r="Q331" s="3">
        <f ca="1">IF(ISERROR(Inputs!$B$32*OFFSET(P331,-Inputs!$B$32,0)),0,Inputs!$B$32*OFFSET(P331,-Inputs!$B$32,0))</f>
        <v>0</v>
      </c>
      <c r="R331" s="3">
        <f ca="1">IF(ISERROR((1-Inputs!$B$32)*OFFSET(P331,-Inputs!$B$33,0)),0,(1-Inputs!$B$32)*OFFSET(P331,-Inputs!$B$33,0))</f>
        <v>0</v>
      </c>
      <c r="S331" s="27">
        <f t="shared" si="99"/>
        <v>0</v>
      </c>
      <c r="T331" s="17" t="e">
        <f>S331/Inputs!$B$13</f>
        <v>#DIV/0!</v>
      </c>
      <c r="U331" s="17" t="e">
        <f t="shared" si="95"/>
        <v>#VALUE!</v>
      </c>
      <c r="V331" s="3">
        <f>IF(A331&lt;Inputs!$B$23-Inputs!$B$24,0,IF(A331&lt;Inputs!$B$22-Inputs!$B$24,S331*AB331/12,IF(ISERROR(-PMT(AB331/12,Inputs!$B$20+1-A331-Inputs!$B$24,S331)),0,-PMT(AB331/12,Inputs!$B$20+1-A331-Inputs!$B$24,S331)+IF(A331=Inputs!$B$21-Inputs!$B$24,AB331+PMT(AB331/12,Inputs!$B$20+1-A331-Inputs!$B$24,S331)+(S331*AB331/12),0))))</f>
        <v>0</v>
      </c>
      <c r="W331" s="3" t="e">
        <f t="shared" si="100"/>
        <v>#VALUE!</v>
      </c>
      <c r="X331" s="3" t="e">
        <f t="shared" si="101"/>
        <v>#VALUE!</v>
      </c>
      <c r="Y331" s="17">
        <f>VLOOKUP(A331,Curves!$B$20:'Curves'!$D$32,3)</f>
        <v>0.06</v>
      </c>
      <c r="Z331" s="27">
        <f t="shared" si="102"/>
        <v>0</v>
      </c>
      <c r="AA331" s="3">
        <f t="shared" si="103"/>
        <v>0</v>
      </c>
      <c r="AB331" s="3" t="str">
        <f t="shared" si="104"/>
        <v>Not Implemented Yet</v>
      </c>
      <c r="AC331" s="3" t="e">
        <f t="shared" si="105"/>
        <v>#VALUE!</v>
      </c>
      <c r="AD331" s="3" t="e">
        <f t="shared" ca="1" si="106"/>
        <v>#VALUE!</v>
      </c>
      <c r="AE331" s="17" t="e">
        <f ca="1">AD331/Inputs!$B$13</f>
        <v>#VALUE!</v>
      </c>
      <c r="AF331" s="27">
        <f t="shared" si="107"/>
        <v>0</v>
      </c>
      <c r="AH331" s="17">
        <f>AH330/(1+(Inputs!$B$19)*C330)</f>
        <v>1</v>
      </c>
      <c r="AI331" s="17" t="e">
        <f t="shared" ca="1" si="108"/>
        <v>#VALUE!</v>
      </c>
    </row>
    <row r="332" spans="1:35" ht="13">
      <c r="A332" s="3">
        <f t="shared" si="109"/>
        <v>328</v>
      </c>
      <c r="B332" s="28">
        <f t="shared" si="110"/>
        <v>9949</v>
      </c>
      <c r="C332" s="3">
        <f t="shared" si="111"/>
        <v>8.3333333333333329E-2</v>
      </c>
      <c r="F332" s="3" t="e">
        <f t="shared" si="96"/>
        <v>#VALUE!</v>
      </c>
      <c r="G332" s="3" t="str">
        <f>IF(Inputs!$B$15="Fixed",G331, "Not Implemented Yet")</f>
        <v>Not Implemented Yet</v>
      </c>
      <c r="H332" s="3" t="str">
        <f>IF(Inputs!$B$15="Fixed", IF(K331&gt;H331, -PMT(G332*C332, 360/Inputs!$D$6, Inputs!$B$13), 0), "NOT AVALABLE RN")</f>
        <v>NOT AVALABLE RN</v>
      </c>
      <c r="I332" s="3" t="e">
        <f t="shared" si="97"/>
        <v>#VALUE!</v>
      </c>
      <c r="J332" s="3" t="e">
        <f t="shared" si="98"/>
        <v>#VALUE!</v>
      </c>
      <c r="K332" s="3" t="e">
        <f t="shared" si="112"/>
        <v>#VALUE!</v>
      </c>
      <c r="N332" s="27">
        <f t="shared" si="113"/>
        <v>0</v>
      </c>
      <c r="O332" s="17">
        <f>VLOOKUP(A332,Curves!$B$3:'Curves'!$D$15,3)/(VLOOKUP(A332,Curves!$B$3:'Curves'!$D$15,2)-(VLOOKUP(A332,Curves!$B$3:'Curves'!$D$15,1)-1))</f>
        <v>0</v>
      </c>
      <c r="P332" s="27">
        <f>MIN(N332,(O332*Inputs!$B$35)*$N$5)</f>
        <v>0</v>
      </c>
      <c r="Q332" s="3">
        <f ca="1">IF(ISERROR(Inputs!$B$32*OFFSET(P332,-Inputs!$B$32,0)),0,Inputs!$B$32*OFFSET(P332,-Inputs!$B$32,0))</f>
        <v>0</v>
      </c>
      <c r="R332" s="3">
        <f ca="1">IF(ISERROR((1-Inputs!$B$32)*OFFSET(P332,-Inputs!$B$33,0)),0,(1-Inputs!$B$32)*OFFSET(P332,-Inputs!$B$33,0))</f>
        <v>0</v>
      </c>
      <c r="S332" s="27">
        <f t="shared" si="99"/>
        <v>0</v>
      </c>
      <c r="T332" s="17" t="e">
        <f>S332/Inputs!$B$13</f>
        <v>#DIV/0!</v>
      </c>
      <c r="U332" s="17" t="e">
        <f t="shared" si="95"/>
        <v>#VALUE!</v>
      </c>
      <c r="V332" s="3">
        <f>IF(A332&lt;Inputs!$B$23-Inputs!$B$24,0,IF(A332&lt;Inputs!$B$22-Inputs!$B$24,S332*AB332/12,IF(ISERROR(-PMT(AB332/12,Inputs!$B$20+1-A332-Inputs!$B$24,S332)),0,-PMT(AB332/12,Inputs!$B$20+1-A332-Inputs!$B$24,S332)+IF(A332=Inputs!$B$21-Inputs!$B$24,AB332+PMT(AB332/12,Inputs!$B$20+1-A332-Inputs!$B$24,S332)+(S332*AB332/12),0))))</f>
        <v>0</v>
      </c>
      <c r="W332" s="3" t="e">
        <f t="shared" si="100"/>
        <v>#VALUE!</v>
      </c>
      <c r="X332" s="3" t="e">
        <f t="shared" si="101"/>
        <v>#VALUE!</v>
      </c>
      <c r="Y332" s="17">
        <f>VLOOKUP(A332,Curves!$B$20:'Curves'!$D$32,3)</f>
        <v>0.06</v>
      </c>
      <c r="Z332" s="27">
        <f t="shared" si="102"/>
        <v>0</v>
      </c>
      <c r="AA332" s="3">
        <f t="shared" si="103"/>
        <v>0</v>
      </c>
      <c r="AB332" s="3" t="str">
        <f t="shared" si="104"/>
        <v>Not Implemented Yet</v>
      </c>
      <c r="AC332" s="3" t="e">
        <f t="shared" si="105"/>
        <v>#VALUE!</v>
      </c>
      <c r="AD332" s="3" t="e">
        <f t="shared" ca="1" si="106"/>
        <v>#VALUE!</v>
      </c>
      <c r="AE332" s="17" t="e">
        <f ca="1">AD332/Inputs!$B$13</f>
        <v>#VALUE!</v>
      </c>
      <c r="AF332" s="27">
        <f t="shared" si="107"/>
        <v>0</v>
      </c>
      <c r="AH332" s="17">
        <f>AH331/(1+(Inputs!$B$19)*C331)</f>
        <v>1</v>
      </c>
      <c r="AI332" s="17" t="e">
        <f t="shared" ca="1" si="108"/>
        <v>#VALUE!</v>
      </c>
    </row>
    <row r="333" spans="1:35" ht="13">
      <c r="A333" s="3">
        <f t="shared" si="109"/>
        <v>329</v>
      </c>
      <c r="B333" s="28">
        <f t="shared" si="110"/>
        <v>9980</v>
      </c>
      <c r="C333" s="3">
        <f t="shared" si="111"/>
        <v>8.3333333333333329E-2</v>
      </c>
      <c r="F333" s="3" t="e">
        <f t="shared" si="96"/>
        <v>#VALUE!</v>
      </c>
      <c r="G333" s="3" t="str">
        <f>IF(Inputs!$B$15="Fixed",G332, "Not Implemented Yet")</f>
        <v>Not Implemented Yet</v>
      </c>
      <c r="H333" s="3" t="str">
        <f>IF(Inputs!$B$15="Fixed", IF(K332&gt;H332, -PMT(G333*C333, 360/Inputs!$D$6, Inputs!$B$13), 0), "NOT AVALABLE RN")</f>
        <v>NOT AVALABLE RN</v>
      </c>
      <c r="I333" s="3" t="e">
        <f t="shared" si="97"/>
        <v>#VALUE!</v>
      </c>
      <c r="J333" s="3" t="e">
        <f t="shared" si="98"/>
        <v>#VALUE!</v>
      </c>
      <c r="K333" s="3" t="e">
        <f t="shared" si="112"/>
        <v>#VALUE!</v>
      </c>
      <c r="N333" s="27">
        <f t="shared" si="113"/>
        <v>0</v>
      </c>
      <c r="O333" s="17">
        <f>VLOOKUP(A333,Curves!$B$3:'Curves'!$D$15,3)/(VLOOKUP(A333,Curves!$B$3:'Curves'!$D$15,2)-(VLOOKUP(A333,Curves!$B$3:'Curves'!$D$15,1)-1))</f>
        <v>0</v>
      </c>
      <c r="P333" s="27">
        <f>MIN(N333,(O333*Inputs!$B$35)*$N$5)</f>
        <v>0</v>
      </c>
      <c r="Q333" s="3">
        <f ca="1">IF(ISERROR(Inputs!$B$32*OFFSET(P333,-Inputs!$B$32,0)),0,Inputs!$B$32*OFFSET(P333,-Inputs!$B$32,0))</f>
        <v>0</v>
      </c>
      <c r="R333" s="3">
        <f ca="1">IF(ISERROR((1-Inputs!$B$32)*OFFSET(P333,-Inputs!$B$33,0)),0,(1-Inputs!$B$32)*OFFSET(P333,-Inputs!$B$33,0))</f>
        <v>0</v>
      </c>
      <c r="S333" s="27">
        <f t="shared" si="99"/>
        <v>0</v>
      </c>
      <c r="T333" s="17" t="e">
        <f>S333/Inputs!$B$13</f>
        <v>#DIV/0!</v>
      </c>
      <c r="U333" s="17" t="e">
        <f t="shared" si="95"/>
        <v>#VALUE!</v>
      </c>
      <c r="V333" s="3">
        <f>IF(A333&lt;Inputs!$B$23-Inputs!$B$24,0,IF(A333&lt;Inputs!$B$22-Inputs!$B$24,S333*AB333/12,IF(ISERROR(-PMT(AB333/12,Inputs!$B$20+1-A333-Inputs!$B$24,S333)),0,-PMT(AB333/12,Inputs!$B$20+1-A333-Inputs!$B$24,S333)+IF(A333=Inputs!$B$21-Inputs!$B$24,AB333+PMT(AB333/12,Inputs!$B$20+1-A333-Inputs!$B$24,S333)+(S333*AB333/12),0))))</f>
        <v>0</v>
      </c>
      <c r="W333" s="3" t="e">
        <f t="shared" si="100"/>
        <v>#VALUE!</v>
      </c>
      <c r="X333" s="3" t="e">
        <f t="shared" si="101"/>
        <v>#VALUE!</v>
      </c>
      <c r="Y333" s="17">
        <f>VLOOKUP(A333,Curves!$B$20:'Curves'!$D$32,3)</f>
        <v>0.06</v>
      </c>
      <c r="Z333" s="27">
        <f t="shared" si="102"/>
        <v>0</v>
      </c>
      <c r="AA333" s="3">
        <f t="shared" si="103"/>
        <v>0</v>
      </c>
      <c r="AB333" s="3" t="str">
        <f t="shared" si="104"/>
        <v>Not Implemented Yet</v>
      </c>
      <c r="AC333" s="3" t="e">
        <f t="shared" si="105"/>
        <v>#VALUE!</v>
      </c>
      <c r="AD333" s="3" t="e">
        <f t="shared" ca="1" si="106"/>
        <v>#VALUE!</v>
      </c>
      <c r="AE333" s="17" t="e">
        <f ca="1">AD333/Inputs!$B$13</f>
        <v>#VALUE!</v>
      </c>
      <c r="AF333" s="27">
        <f t="shared" si="107"/>
        <v>0</v>
      </c>
      <c r="AH333" s="17">
        <f>AH332/(1+(Inputs!$B$19)*C332)</f>
        <v>1</v>
      </c>
      <c r="AI333" s="17" t="e">
        <f t="shared" ca="1" si="108"/>
        <v>#VALUE!</v>
      </c>
    </row>
    <row r="334" spans="1:35" ht="13">
      <c r="A334" s="3">
        <f t="shared" si="109"/>
        <v>330</v>
      </c>
      <c r="B334" s="28">
        <f t="shared" si="110"/>
        <v>10010</v>
      </c>
      <c r="C334" s="3">
        <f t="shared" si="111"/>
        <v>8.3333333333333329E-2</v>
      </c>
      <c r="F334" s="3" t="e">
        <f t="shared" si="96"/>
        <v>#VALUE!</v>
      </c>
      <c r="G334" s="3" t="str">
        <f>IF(Inputs!$B$15="Fixed",G333, "Not Implemented Yet")</f>
        <v>Not Implemented Yet</v>
      </c>
      <c r="H334" s="3" t="str">
        <f>IF(Inputs!$B$15="Fixed", IF(K333&gt;H333, -PMT(G334*C334, 360/Inputs!$D$6, Inputs!$B$13), 0), "NOT AVALABLE RN")</f>
        <v>NOT AVALABLE RN</v>
      </c>
      <c r="I334" s="3" t="e">
        <f t="shared" si="97"/>
        <v>#VALUE!</v>
      </c>
      <c r="J334" s="3" t="e">
        <f t="shared" si="98"/>
        <v>#VALUE!</v>
      </c>
      <c r="K334" s="3" t="e">
        <f t="shared" si="112"/>
        <v>#VALUE!</v>
      </c>
      <c r="N334" s="27">
        <f t="shared" si="113"/>
        <v>0</v>
      </c>
      <c r="O334" s="17">
        <f>VLOOKUP(A334,Curves!$B$3:'Curves'!$D$15,3)/(VLOOKUP(A334,Curves!$B$3:'Curves'!$D$15,2)-(VLOOKUP(A334,Curves!$B$3:'Curves'!$D$15,1)-1))</f>
        <v>0</v>
      </c>
      <c r="P334" s="27">
        <f>MIN(N334,(O334*Inputs!$B$35)*$N$5)</f>
        <v>0</v>
      </c>
      <c r="Q334" s="3">
        <f ca="1">IF(ISERROR(Inputs!$B$32*OFFSET(P334,-Inputs!$B$32,0)),0,Inputs!$B$32*OFFSET(P334,-Inputs!$B$32,0))</f>
        <v>0</v>
      </c>
      <c r="R334" s="3">
        <f ca="1">IF(ISERROR((1-Inputs!$B$32)*OFFSET(P334,-Inputs!$B$33,0)),0,(1-Inputs!$B$32)*OFFSET(P334,-Inputs!$B$33,0))</f>
        <v>0</v>
      </c>
      <c r="S334" s="27">
        <f t="shared" si="99"/>
        <v>0</v>
      </c>
      <c r="T334" s="17" t="e">
        <f>S334/Inputs!$B$13</f>
        <v>#DIV/0!</v>
      </c>
      <c r="U334" s="17" t="e">
        <f t="shared" si="95"/>
        <v>#VALUE!</v>
      </c>
      <c r="V334" s="3">
        <f>IF(A334&lt;Inputs!$B$23-Inputs!$B$24,0,IF(A334&lt;Inputs!$B$22-Inputs!$B$24,S334*AB334/12,IF(ISERROR(-PMT(AB334/12,Inputs!$B$20+1-A334-Inputs!$B$24,S334)),0,-PMT(AB334/12,Inputs!$B$20+1-A334-Inputs!$B$24,S334)+IF(A334=Inputs!$B$21-Inputs!$B$24,AB334+PMT(AB334/12,Inputs!$B$20+1-A334-Inputs!$B$24,S334)+(S334*AB334/12),0))))</f>
        <v>0</v>
      </c>
      <c r="W334" s="3" t="e">
        <f t="shared" si="100"/>
        <v>#VALUE!</v>
      </c>
      <c r="X334" s="3" t="e">
        <f t="shared" si="101"/>
        <v>#VALUE!</v>
      </c>
      <c r="Y334" s="17">
        <f>VLOOKUP(A334,Curves!$B$20:'Curves'!$D$32,3)</f>
        <v>0.06</v>
      </c>
      <c r="Z334" s="27">
        <f t="shared" si="102"/>
        <v>0</v>
      </c>
      <c r="AA334" s="3">
        <f t="shared" si="103"/>
        <v>0</v>
      </c>
      <c r="AB334" s="3" t="str">
        <f t="shared" si="104"/>
        <v>Not Implemented Yet</v>
      </c>
      <c r="AC334" s="3" t="e">
        <f t="shared" si="105"/>
        <v>#VALUE!</v>
      </c>
      <c r="AD334" s="3" t="e">
        <f t="shared" ca="1" si="106"/>
        <v>#VALUE!</v>
      </c>
      <c r="AE334" s="17" t="e">
        <f ca="1">AD334/Inputs!$B$13</f>
        <v>#VALUE!</v>
      </c>
      <c r="AF334" s="27">
        <f t="shared" si="107"/>
        <v>0</v>
      </c>
      <c r="AH334" s="17">
        <f>AH333/(1+(Inputs!$B$19)*C333)</f>
        <v>1</v>
      </c>
      <c r="AI334" s="17" t="e">
        <f t="shared" ca="1" si="108"/>
        <v>#VALUE!</v>
      </c>
    </row>
    <row r="335" spans="1:35" ht="13">
      <c r="A335" s="3">
        <f t="shared" si="109"/>
        <v>331</v>
      </c>
      <c r="B335" s="28">
        <f t="shared" si="110"/>
        <v>10041</v>
      </c>
      <c r="C335" s="3">
        <f t="shared" si="111"/>
        <v>8.3333333333333329E-2</v>
      </c>
      <c r="F335" s="3" t="e">
        <f t="shared" si="96"/>
        <v>#VALUE!</v>
      </c>
      <c r="G335" s="3" t="str">
        <f>IF(Inputs!$B$15="Fixed",G334, "Not Implemented Yet")</f>
        <v>Not Implemented Yet</v>
      </c>
      <c r="H335" s="3" t="str">
        <f>IF(Inputs!$B$15="Fixed", IF(K334&gt;H334, -PMT(G335*C335, 360/Inputs!$D$6, Inputs!$B$13), 0), "NOT AVALABLE RN")</f>
        <v>NOT AVALABLE RN</v>
      </c>
      <c r="I335" s="3" t="e">
        <f t="shared" si="97"/>
        <v>#VALUE!</v>
      </c>
      <c r="J335" s="3" t="e">
        <f t="shared" si="98"/>
        <v>#VALUE!</v>
      </c>
      <c r="K335" s="3" t="e">
        <f t="shared" si="112"/>
        <v>#VALUE!</v>
      </c>
      <c r="N335" s="27">
        <f t="shared" si="113"/>
        <v>0</v>
      </c>
      <c r="O335" s="17">
        <f>VLOOKUP(A335,Curves!$B$3:'Curves'!$D$15,3)/(VLOOKUP(A335,Curves!$B$3:'Curves'!$D$15,2)-(VLOOKUP(A335,Curves!$B$3:'Curves'!$D$15,1)-1))</f>
        <v>0</v>
      </c>
      <c r="P335" s="27">
        <f>MIN(N335,(O335*Inputs!$B$35)*$N$5)</f>
        <v>0</v>
      </c>
      <c r="Q335" s="3">
        <f ca="1">IF(ISERROR(Inputs!$B$32*OFFSET(P335,-Inputs!$B$32,0)),0,Inputs!$B$32*OFFSET(P335,-Inputs!$B$32,0))</f>
        <v>0</v>
      </c>
      <c r="R335" s="3">
        <f ca="1">IF(ISERROR((1-Inputs!$B$32)*OFFSET(P335,-Inputs!$B$33,0)),0,(1-Inputs!$B$32)*OFFSET(P335,-Inputs!$B$33,0))</f>
        <v>0</v>
      </c>
      <c r="S335" s="27">
        <f t="shared" si="99"/>
        <v>0</v>
      </c>
      <c r="T335" s="17" t="e">
        <f>S335/Inputs!$B$13</f>
        <v>#DIV/0!</v>
      </c>
      <c r="U335" s="17" t="e">
        <f t="shared" si="95"/>
        <v>#VALUE!</v>
      </c>
      <c r="V335" s="3">
        <f>IF(A335&lt;Inputs!$B$23-Inputs!$B$24,0,IF(A335&lt;Inputs!$B$22-Inputs!$B$24,S335*AB335/12,IF(ISERROR(-PMT(AB335/12,Inputs!$B$20+1-A335-Inputs!$B$24,S335)),0,-PMT(AB335/12,Inputs!$B$20+1-A335-Inputs!$B$24,S335)+IF(A335=Inputs!$B$21-Inputs!$B$24,AB335+PMT(AB335/12,Inputs!$B$20+1-A335-Inputs!$B$24,S335)+(S335*AB335/12),0))))</f>
        <v>0</v>
      </c>
      <c r="W335" s="3" t="e">
        <f t="shared" si="100"/>
        <v>#VALUE!</v>
      </c>
      <c r="X335" s="3" t="e">
        <f t="shared" si="101"/>
        <v>#VALUE!</v>
      </c>
      <c r="Y335" s="17">
        <f>VLOOKUP(A335,Curves!$B$20:'Curves'!$D$32,3)</f>
        <v>0.06</v>
      </c>
      <c r="Z335" s="27">
        <f t="shared" si="102"/>
        <v>0</v>
      </c>
      <c r="AA335" s="3">
        <f t="shared" si="103"/>
        <v>0</v>
      </c>
      <c r="AB335" s="3" t="str">
        <f t="shared" si="104"/>
        <v>Not Implemented Yet</v>
      </c>
      <c r="AC335" s="3" t="e">
        <f t="shared" si="105"/>
        <v>#VALUE!</v>
      </c>
      <c r="AD335" s="3" t="e">
        <f t="shared" ca="1" si="106"/>
        <v>#VALUE!</v>
      </c>
      <c r="AE335" s="17" t="e">
        <f ca="1">AD335/Inputs!$B$13</f>
        <v>#VALUE!</v>
      </c>
      <c r="AF335" s="27">
        <f t="shared" si="107"/>
        <v>0</v>
      </c>
      <c r="AH335" s="17">
        <f>AH334/(1+(Inputs!$B$19)*C334)</f>
        <v>1</v>
      </c>
      <c r="AI335" s="17" t="e">
        <f t="shared" ca="1" si="108"/>
        <v>#VALUE!</v>
      </c>
    </row>
    <row r="336" spans="1:35" ht="13">
      <c r="A336" s="3">
        <f t="shared" si="109"/>
        <v>332</v>
      </c>
      <c r="B336" s="28">
        <f t="shared" si="110"/>
        <v>10071</v>
      </c>
      <c r="C336" s="3">
        <f t="shared" si="111"/>
        <v>8.3333333333333329E-2</v>
      </c>
      <c r="F336" s="3" t="e">
        <f t="shared" si="96"/>
        <v>#VALUE!</v>
      </c>
      <c r="G336" s="3" t="str">
        <f>IF(Inputs!$B$15="Fixed",G335, "Not Implemented Yet")</f>
        <v>Not Implemented Yet</v>
      </c>
      <c r="H336" s="3" t="str">
        <f>IF(Inputs!$B$15="Fixed", IF(K335&gt;H335, -PMT(G336*C336, 360/Inputs!$D$6, Inputs!$B$13), 0), "NOT AVALABLE RN")</f>
        <v>NOT AVALABLE RN</v>
      </c>
      <c r="I336" s="3" t="e">
        <f t="shared" si="97"/>
        <v>#VALUE!</v>
      </c>
      <c r="J336" s="3" t="e">
        <f t="shared" si="98"/>
        <v>#VALUE!</v>
      </c>
      <c r="K336" s="3" t="e">
        <f t="shared" si="112"/>
        <v>#VALUE!</v>
      </c>
      <c r="N336" s="27">
        <f t="shared" si="113"/>
        <v>0</v>
      </c>
      <c r="O336" s="17">
        <f>VLOOKUP(A336,Curves!$B$3:'Curves'!$D$15,3)/(VLOOKUP(A336,Curves!$B$3:'Curves'!$D$15,2)-(VLOOKUP(A336,Curves!$B$3:'Curves'!$D$15,1)-1))</f>
        <v>0</v>
      </c>
      <c r="P336" s="27">
        <f>MIN(N336,(O336*Inputs!$B$35)*$N$5)</f>
        <v>0</v>
      </c>
      <c r="Q336" s="3">
        <f ca="1">IF(ISERROR(Inputs!$B$32*OFFSET(P336,-Inputs!$B$32,0)),0,Inputs!$B$32*OFFSET(P336,-Inputs!$B$32,0))</f>
        <v>0</v>
      </c>
      <c r="R336" s="3">
        <f ca="1">IF(ISERROR((1-Inputs!$B$32)*OFFSET(P336,-Inputs!$B$33,0)),0,(1-Inputs!$B$32)*OFFSET(P336,-Inputs!$B$33,0))</f>
        <v>0</v>
      </c>
      <c r="S336" s="27">
        <f t="shared" si="99"/>
        <v>0</v>
      </c>
      <c r="T336" s="17" t="e">
        <f>S336/Inputs!$B$13</f>
        <v>#DIV/0!</v>
      </c>
      <c r="U336" s="17" t="e">
        <f t="shared" si="95"/>
        <v>#VALUE!</v>
      </c>
      <c r="V336" s="3">
        <f>IF(A336&lt;Inputs!$B$23-Inputs!$B$24,0,IF(A336&lt;Inputs!$B$22-Inputs!$B$24,S336*AB336/12,IF(ISERROR(-PMT(AB336/12,Inputs!$B$20+1-A336-Inputs!$B$24,S336)),0,-PMT(AB336/12,Inputs!$B$20+1-A336-Inputs!$B$24,S336)+IF(A336=Inputs!$B$21-Inputs!$B$24,AB336+PMT(AB336/12,Inputs!$B$20+1-A336-Inputs!$B$24,S336)+(S336*AB336/12),0))))</f>
        <v>0</v>
      </c>
      <c r="W336" s="3" t="e">
        <f t="shared" si="100"/>
        <v>#VALUE!</v>
      </c>
      <c r="X336" s="3" t="e">
        <f t="shared" si="101"/>
        <v>#VALUE!</v>
      </c>
      <c r="Y336" s="17">
        <f>VLOOKUP(A336,Curves!$B$20:'Curves'!$D$32,3)</f>
        <v>0.06</v>
      </c>
      <c r="Z336" s="27">
        <f t="shared" si="102"/>
        <v>0</v>
      </c>
      <c r="AA336" s="3">
        <f t="shared" si="103"/>
        <v>0</v>
      </c>
      <c r="AB336" s="3" t="str">
        <f t="shared" si="104"/>
        <v>Not Implemented Yet</v>
      </c>
      <c r="AC336" s="3" t="e">
        <f t="shared" si="105"/>
        <v>#VALUE!</v>
      </c>
      <c r="AD336" s="3" t="e">
        <f t="shared" ca="1" si="106"/>
        <v>#VALUE!</v>
      </c>
      <c r="AE336" s="17" t="e">
        <f ca="1">AD336/Inputs!$B$13</f>
        <v>#VALUE!</v>
      </c>
      <c r="AF336" s="27">
        <f t="shared" si="107"/>
        <v>0</v>
      </c>
      <c r="AH336" s="17">
        <f>AH335/(1+(Inputs!$B$19)*C335)</f>
        <v>1</v>
      </c>
      <c r="AI336" s="17" t="e">
        <f t="shared" ca="1" si="108"/>
        <v>#VALUE!</v>
      </c>
    </row>
    <row r="337" spans="1:35" ht="13">
      <c r="A337" s="3">
        <f t="shared" si="109"/>
        <v>333</v>
      </c>
      <c r="B337" s="28">
        <f t="shared" si="110"/>
        <v>10102</v>
      </c>
      <c r="C337" s="3">
        <f t="shared" si="111"/>
        <v>8.3333333333333329E-2</v>
      </c>
      <c r="F337" s="3" t="e">
        <f t="shared" si="96"/>
        <v>#VALUE!</v>
      </c>
      <c r="G337" s="3" t="str">
        <f>IF(Inputs!$B$15="Fixed",G336, "Not Implemented Yet")</f>
        <v>Not Implemented Yet</v>
      </c>
      <c r="H337" s="3" t="str">
        <f>IF(Inputs!$B$15="Fixed", IF(K336&gt;H336, -PMT(G337*C337, 360/Inputs!$D$6, Inputs!$B$13), 0), "NOT AVALABLE RN")</f>
        <v>NOT AVALABLE RN</v>
      </c>
      <c r="I337" s="3" t="e">
        <f t="shared" si="97"/>
        <v>#VALUE!</v>
      </c>
      <c r="J337" s="3" t="e">
        <f t="shared" si="98"/>
        <v>#VALUE!</v>
      </c>
      <c r="K337" s="3" t="e">
        <f t="shared" si="112"/>
        <v>#VALUE!</v>
      </c>
      <c r="N337" s="27">
        <f t="shared" si="113"/>
        <v>0</v>
      </c>
      <c r="O337" s="17">
        <f>VLOOKUP(A337,Curves!$B$3:'Curves'!$D$15,3)/(VLOOKUP(A337,Curves!$B$3:'Curves'!$D$15,2)-(VLOOKUP(A337,Curves!$B$3:'Curves'!$D$15,1)-1))</f>
        <v>0</v>
      </c>
      <c r="P337" s="27">
        <f>MIN(N337,(O337*Inputs!$B$35)*$N$5)</f>
        <v>0</v>
      </c>
      <c r="Q337" s="3">
        <f ca="1">IF(ISERROR(Inputs!$B$32*OFFSET(P337,-Inputs!$B$32,0)),0,Inputs!$B$32*OFFSET(P337,-Inputs!$B$32,0))</f>
        <v>0</v>
      </c>
      <c r="R337" s="3">
        <f ca="1">IF(ISERROR((1-Inputs!$B$32)*OFFSET(P337,-Inputs!$B$33,0)),0,(1-Inputs!$B$32)*OFFSET(P337,-Inputs!$B$33,0))</f>
        <v>0</v>
      </c>
      <c r="S337" s="27">
        <f t="shared" si="99"/>
        <v>0</v>
      </c>
      <c r="T337" s="17" t="e">
        <f>S337/Inputs!$B$13</f>
        <v>#DIV/0!</v>
      </c>
      <c r="U337" s="17" t="e">
        <f t="shared" si="95"/>
        <v>#VALUE!</v>
      </c>
      <c r="V337" s="3">
        <f>IF(A337&lt;Inputs!$B$23-Inputs!$B$24,0,IF(A337&lt;Inputs!$B$22-Inputs!$B$24,S337*AB337/12,IF(ISERROR(-PMT(AB337/12,Inputs!$B$20+1-A337-Inputs!$B$24,S337)),0,-PMT(AB337/12,Inputs!$B$20+1-A337-Inputs!$B$24,S337)+IF(A337=Inputs!$B$21-Inputs!$B$24,AB337+PMT(AB337/12,Inputs!$B$20+1-A337-Inputs!$B$24,S337)+(S337*AB337/12),0))))</f>
        <v>0</v>
      </c>
      <c r="W337" s="3" t="e">
        <f t="shared" si="100"/>
        <v>#VALUE!</v>
      </c>
      <c r="X337" s="3" t="e">
        <f t="shared" si="101"/>
        <v>#VALUE!</v>
      </c>
      <c r="Y337" s="17">
        <f>VLOOKUP(A337,Curves!$B$20:'Curves'!$D$32,3)</f>
        <v>0.06</v>
      </c>
      <c r="Z337" s="27">
        <f t="shared" si="102"/>
        <v>0</v>
      </c>
      <c r="AA337" s="3">
        <f t="shared" si="103"/>
        <v>0</v>
      </c>
      <c r="AB337" s="3" t="str">
        <f t="shared" si="104"/>
        <v>Not Implemented Yet</v>
      </c>
      <c r="AC337" s="3" t="e">
        <f t="shared" si="105"/>
        <v>#VALUE!</v>
      </c>
      <c r="AD337" s="3" t="e">
        <f t="shared" ca="1" si="106"/>
        <v>#VALUE!</v>
      </c>
      <c r="AE337" s="17" t="e">
        <f ca="1">AD337/Inputs!$B$13</f>
        <v>#VALUE!</v>
      </c>
      <c r="AF337" s="27">
        <f t="shared" si="107"/>
        <v>0</v>
      </c>
      <c r="AH337" s="17">
        <f>AH336/(1+(Inputs!$B$19)*C336)</f>
        <v>1</v>
      </c>
      <c r="AI337" s="17" t="e">
        <f t="shared" ca="1" si="108"/>
        <v>#VALUE!</v>
      </c>
    </row>
    <row r="338" spans="1:35" ht="13">
      <c r="A338" s="3">
        <f t="shared" si="109"/>
        <v>334</v>
      </c>
      <c r="B338" s="28">
        <f t="shared" si="110"/>
        <v>10133</v>
      </c>
      <c r="C338" s="3">
        <f t="shared" si="111"/>
        <v>8.3333333333333329E-2</v>
      </c>
      <c r="F338" s="3" t="e">
        <f t="shared" si="96"/>
        <v>#VALUE!</v>
      </c>
      <c r="G338" s="3" t="str">
        <f>IF(Inputs!$B$15="Fixed",G337, "Not Implemented Yet")</f>
        <v>Not Implemented Yet</v>
      </c>
      <c r="H338" s="3" t="str">
        <f>IF(Inputs!$B$15="Fixed", IF(K337&gt;H337, -PMT(G338*C338, 360/Inputs!$D$6, Inputs!$B$13), 0), "NOT AVALABLE RN")</f>
        <v>NOT AVALABLE RN</v>
      </c>
      <c r="I338" s="3" t="e">
        <f t="shared" si="97"/>
        <v>#VALUE!</v>
      </c>
      <c r="J338" s="3" t="e">
        <f t="shared" si="98"/>
        <v>#VALUE!</v>
      </c>
      <c r="K338" s="3" t="e">
        <f t="shared" si="112"/>
        <v>#VALUE!</v>
      </c>
      <c r="N338" s="27">
        <f t="shared" si="113"/>
        <v>0</v>
      </c>
      <c r="O338" s="17">
        <f>VLOOKUP(A338,Curves!$B$3:'Curves'!$D$15,3)/(VLOOKUP(A338,Curves!$B$3:'Curves'!$D$15,2)-(VLOOKUP(A338,Curves!$B$3:'Curves'!$D$15,1)-1))</f>
        <v>0</v>
      </c>
      <c r="P338" s="27">
        <f>MIN(N338,(O338*Inputs!$B$35)*$N$5)</f>
        <v>0</v>
      </c>
      <c r="Q338" s="3">
        <f ca="1">IF(ISERROR(Inputs!$B$32*OFFSET(P338,-Inputs!$B$32,0)),0,Inputs!$B$32*OFFSET(P338,-Inputs!$B$32,0))</f>
        <v>0</v>
      </c>
      <c r="R338" s="3">
        <f ca="1">IF(ISERROR((1-Inputs!$B$32)*OFFSET(P338,-Inputs!$B$33,0)),0,(1-Inputs!$B$32)*OFFSET(P338,-Inputs!$B$33,0))</f>
        <v>0</v>
      </c>
      <c r="S338" s="27">
        <f t="shared" si="99"/>
        <v>0</v>
      </c>
      <c r="T338" s="17" t="e">
        <f>S338/Inputs!$B$13</f>
        <v>#DIV/0!</v>
      </c>
      <c r="U338" s="17" t="e">
        <f t="shared" si="95"/>
        <v>#VALUE!</v>
      </c>
      <c r="V338" s="3">
        <f>IF(A338&lt;Inputs!$B$23-Inputs!$B$24,0,IF(A338&lt;Inputs!$B$22-Inputs!$B$24,S338*AB338/12,IF(ISERROR(-PMT(AB338/12,Inputs!$B$20+1-A338-Inputs!$B$24,S338)),0,-PMT(AB338/12,Inputs!$B$20+1-A338-Inputs!$B$24,S338)+IF(A338=Inputs!$B$21-Inputs!$B$24,AB338+PMT(AB338/12,Inputs!$B$20+1-A338-Inputs!$B$24,S338)+(S338*AB338/12),0))))</f>
        <v>0</v>
      </c>
      <c r="W338" s="3" t="e">
        <f t="shared" si="100"/>
        <v>#VALUE!</v>
      </c>
      <c r="X338" s="3" t="e">
        <f t="shared" si="101"/>
        <v>#VALUE!</v>
      </c>
      <c r="Y338" s="17">
        <f>VLOOKUP(A338,Curves!$B$20:'Curves'!$D$32,3)</f>
        <v>0.06</v>
      </c>
      <c r="Z338" s="27">
        <f t="shared" si="102"/>
        <v>0</v>
      </c>
      <c r="AA338" s="3">
        <f t="shared" si="103"/>
        <v>0</v>
      </c>
      <c r="AB338" s="3" t="str">
        <f t="shared" si="104"/>
        <v>Not Implemented Yet</v>
      </c>
      <c r="AC338" s="3" t="e">
        <f t="shared" si="105"/>
        <v>#VALUE!</v>
      </c>
      <c r="AD338" s="3" t="e">
        <f t="shared" ca="1" si="106"/>
        <v>#VALUE!</v>
      </c>
      <c r="AE338" s="17" t="e">
        <f ca="1">AD338/Inputs!$B$13</f>
        <v>#VALUE!</v>
      </c>
      <c r="AF338" s="27">
        <f t="shared" si="107"/>
        <v>0</v>
      </c>
      <c r="AH338" s="17">
        <f>AH337/(1+(Inputs!$B$19)*C337)</f>
        <v>1</v>
      </c>
      <c r="AI338" s="17" t="e">
        <f t="shared" ca="1" si="108"/>
        <v>#VALUE!</v>
      </c>
    </row>
    <row r="339" spans="1:35" ht="13">
      <c r="A339" s="3">
        <f t="shared" si="109"/>
        <v>335</v>
      </c>
      <c r="B339" s="28">
        <f t="shared" si="110"/>
        <v>10163</v>
      </c>
      <c r="C339" s="3">
        <f t="shared" si="111"/>
        <v>8.3333333333333329E-2</v>
      </c>
      <c r="F339" s="3" t="e">
        <f t="shared" si="96"/>
        <v>#VALUE!</v>
      </c>
      <c r="G339" s="3" t="str">
        <f>IF(Inputs!$B$15="Fixed",G338, "Not Implemented Yet")</f>
        <v>Not Implemented Yet</v>
      </c>
      <c r="H339" s="3" t="str">
        <f>IF(Inputs!$B$15="Fixed", IF(K338&gt;H338, -PMT(G339*C339, 360/Inputs!$D$6, Inputs!$B$13), 0), "NOT AVALABLE RN")</f>
        <v>NOT AVALABLE RN</v>
      </c>
      <c r="I339" s="3" t="e">
        <f t="shared" si="97"/>
        <v>#VALUE!</v>
      </c>
      <c r="J339" s="3" t="e">
        <f t="shared" si="98"/>
        <v>#VALUE!</v>
      </c>
      <c r="K339" s="3" t="e">
        <f t="shared" si="112"/>
        <v>#VALUE!</v>
      </c>
      <c r="N339" s="27">
        <f t="shared" si="113"/>
        <v>0</v>
      </c>
      <c r="O339" s="17">
        <f>VLOOKUP(A339,Curves!$B$3:'Curves'!$D$15,3)/(VLOOKUP(A339,Curves!$B$3:'Curves'!$D$15,2)-(VLOOKUP(A339,Curves!$B$3:'Curves'!$D$15,1)-1))</f>
        <v>0</v>
      </c>
      <c r="P339" s="27">
        <f>MIN(N339,(O339*Inputs!$B$35)*$N$5)</f>
        <v>0</v>
      </c>
      <c r="Q339" s="3">
        <f ca="1">IF(ISERROR(Inputs!$B$32*OFFSET(P339,-Inputs!$B$32,0)),0,Inputs!$B$32*OFFSET(P339,-Inputs!$B$32,0))</f>
        <v>0</v>
      </c>
      <c r="R339" s="3">
        <f ca="1">IF(ISERROR((1-Inputs!$B$32)*OFFSET(P339,-Inputs!$B$33,0)),0,(1-Inputs!$B$32)*OFFSET(P339,-Inputs!$B$33,0))</f>
        <v>0</v>
      </c>
      <c r="S339" s="27">
        <f t="shared" si="99"/>
        <v>0</v>
      </c>
      <c r="T339" s="17" t="e">
        <f>S339/Inputs!$B$13</f>
        <v>#DIV/0!</v>
      </c>
      <c r="U339" s="17" t="e">
        <f t="shared" si="95"/>
        <v>#VALUE!</v>
      </c>
      <c r="V339" s="3">
        <f>IF(A339&lt;Inputs!$B$23-Inputs!$B$24,0,IF(A339&lt;Inputs!$B$22-Inputs!$B$24,S339*AB339/12,IF(ISERROR(-PMT(AB339/12,Inputs!$B$20+1-A339-Inputs!$B$24,S339)),0,-PMT(AB339/12,Inputs!$B$20+1-A339-Inputs!$B$24,S339)+IF(A339=Inputs!$B$21-Inputs!$B$24,AB339+PMT(AB339/12,Inputs!$B$20+1-A339-Inputs!$B$24,S339)+(S339*AB339/12),0))))</f>
        <v>0</v>
      </c>
      <c r="W339" s="3" t="e">
        <f t="shared" si="100"/>
        <v>#VALUE!</v>
      </c>
      <c r="X339" s="3" t="e">
        <f t="shared" si="101"/>
        <v>#VALUE!</v>
      </c>
      <c r="Y339" s="17">
        <f>VLOOKUP(A339,Curves!$B$20:'Curves'!$D$32,3)</f>
        <v>0.06</v>
      </c>
      <c r="Z339" s="27">
        <f t="shared" si="102"/>
        <v>0</v>
      </c>
      <c r="AA339" s="3">
        <f t="shared" si="103"/>
        <v>0</v>
      </c>
      <c r="AB339" s="3" t="str">
        <f t="shared" si="104"/>
        <v>Not Implemented Yet</v>
      </c>
      <c r="AC339" s="3" t="e">
        <f t="shared" si="105"/>
        <v>#VALUE!</v>
      </c>
      <c r="AD339" s="3" t="e">
        <f t="shared" ca="1" si="106"/>
        <v>#VALUE!</v>
      </c>
      <c r="AE339" s="17" t="e">
        <f ca="1">AD339/Inputs!$B$13</f>
        <v>#VALUE!</v>
      </c>
      <c r="AF339" s="27">
        <f t="shared" si="107"/>
        <v>0</v>
      </c>
      <c r="AH339" s="17">
        <f>AH338/(1+(Inputs!$B$19)*C338)</f>
        <v>1</v>
      </c>
      <c r="AI339" s="17" t="e">
        <f t="shared" ca="1" si="108"/>
        <v>#VALUE!</v>
      </c>
    </row>
    <row r="340" spans="1:35" ht="13">
      <c r="A340" s="3">
        <f t="shared" si="109"/>
        <v>336</v>
      </c>
      <c r="B340" s="28">
        <f t="shared" si="110"/>
        <v>10194</v>
      </c>
      <c r="C340" s="3">
        <f t="shared" si="111"/>
        <v>8.3333333333333329E-2</v>
      </c>
      <c r="F340" s="3" t="e">
        <f t="shared" si="96"/>
        <v>#VALUE!</v>
      </c>
      <c r="G340" s="3" t="str">
        <f>IF(Inputs!$B$15="Fixed",G339, "Not Implemented Yet")</f>
        <v>Not Implemented Yet</v>
      </c>
      <c r="H340" s="3" t="str">
        <f>IF(Inputs!$B$15="Fixed", IF(K339&gt;H339, -PMT(G340*C340, 360/Inputs!$D$6, Inputs!$B$13), 0), "NOT AVALABLE RN")</f>
        <v>NOT AVALABLE RN</v>
      </c>
      <c r="I340" s="3" t="e">
        <f t="shared" si="97"/>
        <v>#VALUE!</v>
      </c>
      <c r="J340" s="3" t="e">
        <f t="shared" si="98"/>
        <v>#VALUE!</v>
      </c>
      <c r="K340" s="3" t="e">
        <f t="shared" si="112"/>
        <v>#VALUE!</v>
      </c>
      <c r="N340" s="27">
        <f t="shared" si="113"/>
        <v>0</v>
      </c>
      <c r="O340" s="17">
        <f>VLOOKUP(A340,Curves!$B$3:'Curves'!$D$15,3)/(VLOOKUP(A340,Curves!$B$3:'Curves'!$D$15,2)-(VLOOKUP(A340,Curves!$B$3:'Curves'!$D$15,1)-1))</f>
        <v>0</v>
      </c>
      <c r="P340" s="27">
        <f>MIN(N340,(O340*Inputs!$B$35)*$N$5)</f>
        <v>0</v>
      </c>
      <c r="Q340" s="3">
        <f ca="1">IF(ISERROR(Inputs!$B$32*OFFSET(P340,-Inputs!$B$32,0)),0,Inputs!$B$32*OFFSET(P340,-Inputs!$B$32,0))</f>
        <v>0</v>
      </c>
      <c r="R340" s="3">
        <f ca="1">IF(ISERROR((1-Inputs!$B$32)*OFFSET(P340,-Inputs!$B$33,0)),0,(1-Inputs!$B$32)*OFFSET(P340,-Inputs!$B$33,0))</f>
        <v>0</v>
      </c>
      <c r="S340" s="27">
        <f t="shared" si="99"/>
        <v>0</v>
      </c>
      <c r="T340" s="17" t="e">
        <f>S340/Inputs!$B$13</f>
        <v>#DIV/0!</v>
      </c>
      <c r="U340" s="17" t="e">
        <f t="shared" si="95"/>
        <v>#VALUE!</v>
      </c>
      <c r="V340" s="3">
        <f>IF(A340&lt;Inputs!$B$23-Inputs!$B$24,0,IF(A340&lt;Inputs!$B$22-Inputs!$B$24,S340*AB340/12,IF(ISERROR(-PMT(AB340/12,Inputs!$B$20+1-A340-Inputs!$B$24,S340)),0,-PMT(AB340/12,Inputs!$B$20+1-A340-Inputs!$B$24,S340)+IF(A340=Inputs!$B$21-Inputs!$B$24,AB340+PMT(AB340/12,Inputs!$B$20+1-A340-Inputs!$B$24,S340)+(S340*AB340/12),0))))</f>
        <v>0</v>
      </c>
      <c r="W340" s="3" t="e">
        <f t="shared" si="100"/>
        <v>#VALUE!</v>
      </c>
      <c r="X340" s="3" t="e">
        <f t="shared" si="101"/>
        <v>#VALUE!</v>
      </c>
      <c r="Y340" s="17">
        <f>VLOOKUP(A340,Curves!$B$20:'Curves'!$D$32,3)</f>
        <v>0.06</v>
      </c>
      <c r="Z340" s="27">
        <f t="shared" si="102"/>
        <v>0</v>
      </c>
      <c r="AA340" s="3">
        <f t="shared" si="103"/>
        <v>0</v>
      </c>
      <c r="AB340" s="3" t="str">
        <f t="shared" si="104"/>
        <v>Not Implemented Yet</v>
      </c>
      <c r="AC340" s="3" t="e">
        <f t="shared" si="105"/>
        <v>#VALUE!</v>
      </c>
      <c r="AD340" s="3" t="e">
        <f t="shared" ca="1" si="106"/>
        <v>#VALUE!</v>
      </c>
      <c r="AE340" s="17" t="e">
        <f ca="1">AD340/Inputs!$B$13</f>
        <v>#VALUE!</v>
      </c>
      <c r="AF340" s="27">
        <f t="shared" si="107"/>
        <v>0</v>
      </c>
      <c r="AH340" s="17">
        <f>AH339/(1+(Inputs!$B$19)*C339)</f>
        <v>1</v>
      </c>
      <c r="AI340" s="17" t="e">
        <f t="shared" ca="1" si="108"/>
        <v>#VALUE!</v>
      </c>
    </row>
    <row r="341" spans="1:35" ht="13">
      <c r="A341" s="3">
        <f t="shared" si="109"/>
        <v>337</v>
      </c>
      <c r="B341" s="28">
        <f t="shared" si="110"/>
        <v>10224</v>
      </c>
      <c r="C341" s="3">
        <f t="shared" si="111"/>
        <v>8.3333333333333329E-2</v>
      </c>
      <c r="F341" s="3" t="e">
        <f t="shared" si="96"/>
        <v>#VALUE!</v>
      </c>
      <c r="G341" s="3" t="str">
        <f>IF(Inputs!$B$15="Fixed",G340, "Not Implemented Yet")</f>
        <v>Not Implemented Yet</v>
      </c>
      <c r="H341" s="3" t="str">
        <f>IF(Inputs!$B$15="Fixed", IF(K340&gt;H340, -PMT(G341*C341, 360/Inputs!$D$6, Inputs!$B$13), 0), "NOT AVALABLE RN")</f>
        <v>NOT AVALABLE RN</v>
      </c>
      <c r="I341" s="3" t="e">
        <f t="shared" si="97"/>
        <v>#VALUE!</v>
      </c>
      <c r="J341" s="3" t="e">
        <f t="shared" si="98"/>
        <v>#VALUE!</v>
      </c>
      <c r="K341" s="3" t="e">
        <f t="shared" si="112"/>
        <v>#VALUE!</v>
      </c>
      <c r="N341" s="27">
        <f t="shared" si="113"/>
        <v>0</v>
      </c>
      <c r="O341" s="17">
        <f>VLOOKUP(A341,Curves!$B$3:'Curves'!$D$15,3)/(VLOOKUP(A341,Curves!$B$3:'Curves'!$D$15,2)-(VLOOKUP(A341,Curves!$B$3:'Curves'!$D$15,1)-1))</f>
        <v>0</v>
      </c>
      <c r="P341" s="27">
        <f>MIN(N341,(O341*Inputs!$B$35)*$N$5)</f>
        <v>0</v>
      </c>
      <c r="Q341" s="3">
        <f ca="1">IF(ISERROR(Inputs!$B$32*OFFSET(P341,-Inputs!$B$32,0)),0,Inputs!$B$32*OFFSET(P341,-Inputs!$B$32,0))</f>
        <v>0</v>
      </c>
      <c r="R341" s="3">
        <f ca="1">IF(ISERROR((1-Inputs!$B$32)*OFFSET(P341,-Inputs!$B$33,0)),0,(1-Inputs!$B$32)*OFFSET(P341,-Inputs!$B$33,0))</f>
        <v>0</v>
      </c>
      <c r="S341" s="27">
        <f t="shared" si="99"/>
        <v>0</v>
      </c>
      <c r="T341" s="17" t="e">
        <f>S341/Inputs!$B$13</f>
        <v>#DIV/0!</v>
      </c>
      <c r="U341" s="17" t="e">
        <f t="shared" si="95"/>
        <v>#VALUE!</v>
      </c>
      <c r="V341" s="3">
        <f>IF(A341&lt;Inputs!$B$23-Inputs!$B$24,0,IF(A341&lt;Inputs!$B$22-Inputs!$B$24,S341*AB341/12,IF(ISERROR(-PMT(AB341/12,Inputs!$B$20+1-A341-Inputs!$B$24,S341)),0,-PMT(AB341/12,Inputs!$B$20+1-A341-Inputs!$B$24,S341)+IF(A341=Inputs!$B$21-Inputs!$B$24,AB341+PMT(AB341/12,Inputs!$B$20+1-A341-Inputs!$B$24,S341)+(S341*AB341/12),0))))</f>
        <v>0</v>
      </c>
      <c r="W341" s="3" t="e">
        <f t="shared" si="100"/>
        <v>#VALUE!</v>
      </c>
      <c r="X341" s="3" t="e">
        <f t="shared" si="101"/>
        <v>#VALUE!</v>
      </c>
      <c r="Y341" s="17">
        <f>VLOOKUP(A341,Curves!$B$20:'Curves'!$D$32,3)</f>
        <v>0.06</v>
      </c>
      <c r="Z341" s="27">
        <f t="shared" si="102"/>
        <v>0</v>
      </c>
      <c r="AA341" s="3">
        <f t="shared" si="103"/>
        <v>0</v>
      </c>
      <c r="AB341" s="3" t="str">
        <f t="shared" si="104"/>
        <v>Not Implemented Yet</v>
      </c>
      <c r="AC341" s="3" t="e">
        <f t="shared" si="105"/>
        <v>#VALUE!</v>
      </c>
      <c r="AD341" s="3" t="e">
        <f t="shared" ca="1" si="106"/>
        <v>#VALUE!</v>
      </c>
      <c r="AE341" s="17" t="e">
        <f ca="1">AD341/Inputs!$B$13</f>
        <v>#VALUE!</v>
      </c>
      <c r="AF341" s="27">
        <f t="shared" si="107"/>
        <v>0</v>
      </c>
      <c r="AH341" s="17">
        <f>AH340/(1+(Inputs!$B$19)*C340)</f>
        <v>1</v>
      </c>
      <c r="AI341" s="17" t="e">
        <f t="shared" ca="1" si="108"/>
        <v>#VALUE!</v>
      </c>
    </row>
    <row r="342" spans="1:35" ht="13">
      <c r="A342" s="3">
        <f t="shared" si="109"/>
        <v>338</v>
      </c>
      <c r="B342" s="28">
        <f t="shared" si="110"/>
        <v>10255</v>
      </c>
      <c r="C342" s="3">
        <f t="shared" si="111"/>
        <v>8.3333333333333329E-2</v>
      </c>
      <c r="F342" s="3" t="e">
        <f t="shared" si="96"/>
        <v>#VALUE!</v>
      </c>
      <c r="G342" s="3" t="str">
        <f>IF(Inputs!$B$15="Fixed",G341, "Not Implemented Yet")</f>
        <v>Not Implemented Yet</v>
      </c>
      <c r="H342" s="3" t="str">
        <f>IF(Inputs!$B$15="Fixed", IF(K341&gt;H341, -PMT(G342*C342, 360/Inputs!$D$6, Inputs!$B$13), 0), "NOT AVALABLE RN")</f>
        <v>NOT AVALABLE RN</v>
      </c>
      <c r="I342" s="3" t="e">
        <f t="shared" si="97"/>
        <v>#VALUE!</v>
      </c>
      <c r="J342" s="3" t="e">
        <f t="shared" si="98"/>
        <v>#VALUE!</v>
      </c>
      <c r="K342" s="3" t="e">
        <f t="shared" si="112"/>
        <v>#VALUE!</v>
      </c>
      <c r="N342" s="27">
        <f t="shared" si="113"/>
        <v>0</v>
      </c>
      <c r="O342" s="17">
        <f>VLOOKUP(A342,Curves!$B$3:'Curves'!$D$15,3)/(VLOOKUP(A342,Curves!$B$3:'Curves'!$D$15,2)-(VLOOKUP(A342,Curves!$B$3:'Curves'!$D$15,1)-1))</f>
        <v>0</v>
      </c>
      <c r="P342" s="27">
        <f>MIN(N342,(O342*Inputs!$B$35)*$N$5)</f>
        <v>0</v>
      </c>
      <c r="Q342" s="3">
        <f ca="1">IF(ISERROR(Inputs!$B$32*OFFSET(P342,-Inputs!$B$32,0)),0,Inputs!$B$32*OFFSET(P342,-Inputs!$B$32,0))</f>
        <v>0</v>
      </c>
      <c r="R342" s="3">
        <f ca="1">IF(ISERROR((1-Inputs!$B$32)*OFFSET(P342,-Inputs!$B$33,0)),0,(1-Inputs!$B$32)*OFFSET(P342,-Inputs!$B$33,0))</f>
        <v>0</v>
      </c>
      <c r="S342" s="27">
        <f t="shared" si="99"/>
        <v>0</v>
      </c>
      <c r="T342" s="17" t="e">
        <f>S342/Inputs!$B$13</f>
        <v>#DIV/0!</v>
      </c>
      <c r="U342" s="17" t="e">
        <f t="shared" si="95"/>
        <v>#VALUE!</v>
      </c>
      <c r="V342" s="3">
        <f>IF(A342&lt;Inputs!$B$23-Inputs!$B$24,0,IF(A342&lt;Inputs!$B$22-Inputs!$B$24,S342*AB342/12,IF(ISERROR(-PMT(AB342/12,Inputs!$B$20+1-A342-Inputs!$B$24,S342)),0,-PMT(AB342/12,Inputs!$B$20+1-A342-Inputs!$B$24,S342)+IF(A342=Inputs!$B$21-Inputs!$B$24,AB342+PMT(AB342/12,Inputs!$B$20+1-A342-Inputs!$B$24,S342)+(S342*AB342/12),0))))</f>
        <v>0</v>
      </c>
      <c r="W342" s="3" t="e">
        <f t="shared" si="100"/>
        <v>#VALUE!</v>
      </c>
      <c r="X342" s="3" t="e">
        <f t="shared" si="101"/>
        <v>#VALUE!</v>
      </c>
      <c r="Y342" s="17">
        <f>VLOOKUP(A342,Curves!$B$20:'Curves'!$D$32,3)</f>
        <v>0.06</v>
      </c>
      <c r="Z342" s="27">
        <f t="shared" si="102"/>
        <v>0</v>
      </c>
      <c r="AA342" s="3">
        <f t="shared" si="103"/>
        <v>0</v>
      </c>
      <c r="AB342" s="3" t="str">
        <f t="shared" si="104"/>
        <v>Not Implemented Yet</v>
      </c>
      <c r="AC342" s="3" t="e">
        <f t="shared" si="105"/>
        <v>#VALUE!</v>
      </c>
      <c r="AD342" s="3" t="e">
        <f t="shared" ca="1" si="106"/>
        <v>#VALUE!</v>
      </c>
      <c r="AE342" s="17" t="e">
        <f ca="1">AD342/Inputs!$B$13</f>
        <v>#VALUE!</v>
      </c>
      <c r="AF342" s="27">
        <f t="shared" si="107"/>
        <v>0</v>
      </c>
      <c r="AH342" s="17">
        <f>AH341/(1+(Inputs!$B$19)*C341)</f>
        <v>1</v>
      </c>
      <c r="AI342" s="17" t="e">
        <f t="shared" ca="1" si="108"/>
        <v>#VALUE!</v>
      </c>
    </row>
    <row r="343" spans="1:35" ht="13">
      <c r="A343" s="3">
        <f t="shared" si="109"/>
        <v>339</v>
      </c>
      <c r="B343" s="28">
        <f t="shared" si="110"/>
        <v>10286</v>
      </c>
      <c r="C343" s="3">
        <f t="shared" si="111"/>
        <v>8.3333333333333329E-2</v>
      </c>
      <c r="F343" s="3" t="e">
        <f t="shared" si="96"/>
        <v>#VALUE!</v>
      </c>
      <c r="G343" s="3" t="str">
        <f>IF(Inputs!$B$15="Fixed",G342, "Not Implemented Yet")</f>
        <v>Not Implemented Yet</v>
      </c>
      <c r="H343" s="3" t="str">
        <f>IF(Inputs!$B$15="Fixed", IF(K342&gt;H342, -PMT(G343*C343, 360/Inputs!$D$6, Inputs!$B$13), 0), "NOT AVALABLE RN")</f>
        <v>NOT AVALABLE RN</v>
      </c>
      <c r="I343" s="3" t="e">
        <f t="shared" si="97"/>
        <v>#VALUE!</v>
      </c>
      <c r="J343" s="3" t="e">
        <f t="shared" si="98"/>
        <v>#VALUE!</v>
      </c>
      <c r="K343" s="3" t="e">
        <f t="shared" si="112"/>
        <v>#VALUE!</v>
      </c>
      <c r="N343" s="27">
        <f t="shared" si="113"/>
        <v>0</v>
      </c>
      <c r="O343" s="17">
        <f>VLOOKUP(A343,Curves!$B$3:'Curves'!$D$15,3)/(VLOOKUP(A343,Curves!$B$3:'Curves'!$D$15,2)-(VLOOKUP(A343,Curves!$B$3:'Curves'!$D$15,1)-1))</f>
        <v>0</v>
      </c>
      <c r="P343" s="27">
        <f>MIN(N343,(O343*Inputs!$B$35)*$N$5)</f>
        <v>0</v>
      </c>
      <c r="Q343" s="3">
        <f ca="1">IF(ISERROR(Inputs!$B$32*OFFSET(P343,-Inputs!$B$32,0)),0,Inputs!$B$32*OFFSET(P343,-Inputs!$B$32,0))</f>
        <v>0</v>
      </c>
      <c r="R343" s="3">
        <f ca="1">IF(ISERROR((1-Inputs!$B$32)*OFFSET(P343,-Inputs!$B$33,0)),0,(1-Inputs!$B$32)*OFFSET(P343,-Inputs!$B$33,0))</f>
        <v>0</v>
      </c>
      <c r="S343" s="27">
        <f t="shared" si="99"/>
        <v>0</v>
      </c>
      <c r="T343" s="17" t="e">
        <f>S343/Inputs!$B$13</f>
        <v>#DIV/0!</v>
      </c>
      <c r="U343" s="17" t="e">
        <f t="shared" si="95"/>
        <v>#VALUE!</v>
      </c>
      <c r="V343" s="3">
        <f>IF(A343&lt;Inputs!$B$23-Inputs!$B$24,0,IF(A343&lt;Inputs!$B$22-Inputs!$B$24,S343*AB343/12,IF(ISERROR(-PMT(AB343/12,Inputs!$B$20+1-A343-Inputs!$B$24,S343)),0,-PMT(AB343/12,Inputs!$B$20+1-A343-Inputs!$B$24,S343)+IF(A343=Inputs!$B$21-Inputs!$B$24,AB343+PMT(AB343/12,Inputs!$B$20+1-A343-Inputs!$B$24,S343)+(S343*AB343/12),0))))</f>
        <v>0</v>
      </c>
      <c r="W343" s="3" t="e">
        <f t="shared" si="100"/>
        <v>#VALUE!</v>
      </c>
      <c r="X343" s="3" t="e">
        <f t="shared" si="101"/>
        <v>#VALUE!</v>
      </c>
      <c r="Y343" s="17">
        <f>VLOOKUP(A343,Curves!$B$20:'Curves'!$D$32,3)</f>
        <v>0.06</v>
      </c>
      <c r="Z343" s="27">
        <f t="shared" si="102"/>
        <v>0</v>
      </c>
      <c r="AA343" s="3">
        <f t="shared" si="103"/>
        <v>0</v>
      </c>
      <c r="AB343" s="3" t="str">
        <f t="shared" si="104"/>
        <v>Not Implemented Yet</v>
      </c>
      <c r="AC343" s="3" t="e">
        <f t="shared" si="105"/>
        <v>#VALUE!</v>
      </c>
      <c r="AD343" s="3" t="e">
        <f t="shared" ca="1" si="106"/>
        <v>#VALUE!</v>
      </c>
      <c r="AE343" s="17" t="e">
        <f ca="1">AD343/Inputs!$B$13</f>
        <v>#VALUE!</v>
      </c>
      <c r="AF343" s="27">
        <f t="shared" si="107"/>
        <v>0</v>
      </c>
      <c r="AH343" s="17">
        <f>AH342/(1+(Inputs!$B$19)*C342)</f>
        <v>1</v>
      </c>
      <c r="AI343" s="17" t="e">
        <f t="shared" ca="1" si="108"/>
        <v>#VALUE!</v>
      </c>
    </row>
    <row r="344" spans="1:35" ht="13">
      <c r="A344" s="3">
        <f t="shared" si="109"/>
        <v>340</v>
      </c>
      <c r="B344" s="28">
        <f t="shared" si="110"/>
        <v>10315</v>
      </c>
      <c r="C344" s="3">
        <f t="shared" si="111"/>
        <v>8.3333333333333329E-2</v>
      </c>
      <c r="F344" s="3" t="e">
        <f t="shared" si="96"/>
        <v>#VALUE!</v>
      </c>
      <c r="G344" s="3" t="str">
        <f>IF(Inputs!$B$15="Fixed",G343, "Not Implemented Yet")</f>
        <v>Not Implemented Yet</v>
      </c>
      <c r="H344" s="3" t="str">
        <f>IF(Inputs!$B$15="Fixed", IF(K343&gt;H343, -PMT(G344*C344, 360/Inputs!$D$6, Inputs!$B$13), 0), "NOT AVALABLE RN")</f>
        <v>NOT AVALABLE RN</v>
      </c>
      <c r="I344" s="3" t="e">
        <f t="shared" si="97"/>
        <v>#VALUE!</v>
      </c>
      <c r="J344" s="3" t="e">
        <f t="shared" si="98"/>
        <v>#VALUE!</v>
      </c>
      <c r="K344" s="3" t="e">
        <f t="shared" si="112"/>
        <v>#VALUE!</v>
      </c>
      <c r="N344" s="27">
        <f t="shared" si="113"/>
        <v>0</v>
      </c>
      <c r="O344" s="17">
        <f>VLOOKUP(A344,Curves!$B$3:'Curves'!$D$15,3)/(VLOOKUP(A344,Curves!$B$3:'Curves'!$D$15,2)-(VLOOKUP(A344,Curves!$B$3:'Curves'!$D$15,1)-1))</f>
        <v>0</v>
      </c>
      <c r="P344" s="27">
        <f>MIN(N344,(O344*Inputs!$B$35)*$N$5)</f>
        <v>0</v>
      </c>
      <c r="Q344" s="3">
        <f ca="1">IF(ISERROR(Inputs!$B$32*OFFSET(P344,-Inputs!$B$32,0)),0,Inputs!$B$32*OFFSET(P344,-Inputs!$B$32,0))</f>
        <v>0</v>
      </c>
      <c r="R344" s="3">
        <f ca="1">IF(ISERROR((1-Inputs!$B$32)*OFFSET(P344,-Inputs!$B$33,0)),0,(1-Inputs!$B$32)*OFFSET(P344,-Inputs!$B$33,0))</f>
        <v>0</v>
      </c>
      <c r="S344" s="27">
        <f t="shared" si="99"/>
        <v>0</v>
      </c>
      <c r="T344" s="17" t="e">
        <f>S344/Inputs!$B$13</f>
        <v>#DIV/0!</v>
      </c>
      <c r="U344" s="17" t="e">
        <f t="shared" si="95"/>
        <v>#VALUE!</v>
      </c>
      <c r="V344" s="3">
        <f>IF(A344&lt;Inputs!$B$23-Inputs!$B$24,0,IF(A344&lt;Inputs!$B$22-Inputs!$B$24,S344*AB344/12,IF(ISERROR(-PMT(AB344/12,Inputs!$B$20+1-A344-Inputs!$B$24,S344)),0,-PMT(AB344/12,Inputs!$B$20+1-A344-Inputs!$B$24,S344)+IF(A344=Inputs!$B$21-Inputs!$B$24,AB344+PMT(AB344/12,Inputs!$B$20+1-A344-Inputs!$B$24,S344)+(S344*AB344/12),0))))</f>
        <v>0</v>
      </c>
      <c r="W344" s="3" t="e">
        <f t="shared" si="100"/>
        <v>#VALUE!</v>
      </c>
      <c r="X344" s="3" t="e">
        <f t="shared" si="101"/>
        <v>#VALUE!</v>
      </c>
      <c r="Y344" s="17">
        <f>VLOOKUP(A344,Curves!$B$20:'Curves'!$D$32,3)</f>
        <v>0.06</v>
      </c>
      <c r="Z344" s="27">
        <f t="shared" si="102"/>
        <v>0</v>
      </c>
      <c r="AA344" s="3">
        <f t="shared" si="103"/>
        <v>0</v>
      </c>
      <c r="AB344" s="3" t="str">
        <f t="shared" si="104"/>
        <v>Not Implemented Yet</v>
      </c>
      <c r="AC344" s="3" t="e">
        <f t="shared" si="105"/>
        <v>#VALUE!</v>
      </c>
      <c r="AD344" s="3" t="e">
        <f t="shared" ca="1" si="106"/>
        <v>#VALUE!</v>
      </c>
      <c r="AE344" s="17" t="e">
        <f ca="1">AD344/Inputs!$B$13</f>
        <v>#VALUE!</v>
      </c>
      <c r="AF344" s="27">
        <f t="shared" si="107"/>
        <v>0</v>
      </c>
      <c r="AH344" s="17">
        <f>AH343/(1+(Inputs!$B$19)*C343)</f>
        <v>1</v>
      </c>
      <c r="AI344" s="17" t="e">
        <f t="shared" ca="1" si="108"/>
        <v>#VALUE!</v>
      </c>
    </row>
    <row r="345" spans="1:35" ht="13">
      <c r="A345" s="3">
        <f t="shared" si="109"/>
        <v>341</v>
      </c>
      <c r="B345" s="28">
        <f t="shared" si="110"/>
        <v>10346</v>
      </c>
      <c r="C345" s="3">
        <f t="shared" si="111"/>
        <v>8.3333333333333329E-2</v>
      </c>
      <c r="F345" s="3" t="e">
        <f t="shared" si="96"/>
        <v>#VALUE!</v>
      </c>
      <c r="G345" s="3" t="str">
        <f>IF(Inputs!$B$15="Fixed",G344, "Not Implemented Yet")</f>
        <v>Not Implemented Yet</v>
      </c>
      <c r="H345" s="3" t="str">
        <f>IF(Inputs!$B$15="Fixed", IF(K344&gt;H344, -PMT(G345*C345, 360/Inputs!$D$6, Inputs!$B$13), 0), "NOT AVALABLE RN")</f>
        <v>NOT AVALABLE RN</v>
      </c>
      <c r="I345" s="3" t="e">
        <f t="shared" si="97"/>
        <v>#VALUE!</v>
      </c>
      <c r="J345" s="3" t="e">
        <f t="shared" si="98"/>
        <v>#VALUE!</v>
      </c>
      <c r="K345" s="3" t="e">
        <f t="shared" si="112"/>
        <v>#VALUE!</v>
      </c>
      <c r="N345" s="27">
        <f t="shared" si="113"/>
        <v>0</v>
      </c>
      <c r="O345" s="17">
        <f>VLOOKUP(A345,Curves!$B$3:'Curves'!$D$15,3)/(VLOOKUP(A345,Curves!$B$3:'Curves'!$D$15,2)-(VLOOKUP(A345,Curves!$B$3:'Curves'!$D$15,1)-1))</f>
        <v>0</v>
      </c>
      <c r="P345" s="27">
        <f>MIN(N345,(O345*Inputs!$B$35)*$N$5)</f>
        <v>0</v>
      </c>
      <c r="Q345" s="3">
        <f ca="1">IF(ISERROR(Inputs!$B$32*OFFSET(P345,-Inputs!$B$32,0)),0,Inputs!$B$32*OFFSET(P345,-Inputs!$B$32,0))</f>
        <v>0</v>
      </c>
      <c r="R345" s="3">
        <f ca="1">IF(ISERROR((1-Inputs!$B$32)*OFFSET(P345,-Inputs!$B$33,0)),0,(1-Inputs!$B$32)*OFFSET(P345,-Inputs!$B$33,0))</f>
        <v>0</v>
      </c>
      <c r="S345" s="27">
        <f t="shared" si="99"/>
        <v>0</v>
      </c>
      <c r="T345" s="17" t="e">
        <f>S345/Inputs!$B$13</f>
        <v>#DIV/0!</v>
      </c>
      <c r="U345" s="17" t="e">
        <f t="shared" si="95"/>
        <v>#VALUE!</v>
      </c>
      <c r="V345" s="3">
        <f>IF(A345&lt;Inputs!$B$23-Inputs!$B$24,0,IF(A345&lt;Inputs!$B$22-Inputs!$B$24,S345*AB345/12,IF(ISERROR(-PMT(AB345/12,Inputs!$B$20+1-A345-Inputs!$B$24,S345)),0,-PMT(AB345/12,Inputs!$B$20+1-A345-Inputs!$B$24,S345)+IF(A345=Inputs!$B$21-Inputs!$B$24,AB345+PMT(AB345/12,Inputs!$B$20+1-A345-Inputs!$B$24,S345)+(S345*AB345/12),0))))</f>
        <v>0</v>
      </c>
      <c r="W345" s="3" t="e">
        <f t="shared" si="100"/>
        <v>#VALUE!</v>
      </c>
      <c r="X345" s="3" t="e">
        <f t="shared" si="101"/>
        <v>#VALUE!</v>
      </c>
      <c r="Y345" s="17">
        <f>VLOOKUP(A345,Curves!$B$20:'Curves'!$D$32,3)</f>
        <v>0.06</v>
      </c>
      <c r="Z345" s="27">
        <f t="shared" si="102"/>
        <v>0</v>
      </c>
      <c r="AA345" s="3">
        <f t="shared" si="103"/>
        <v>0</v>
      </c>
      <c r="AB345" s="3" t="str">
        <f t="shared" si="104"/>
        <v>Not Implemented Yet</v>
      </c>
      <c r="AC345" s="3" t="e">
        <f t="shared" si="105"/>
        <v>#VALUE!</v>
      </c>
      <c r="AD345" s="3" t="e">
        <f t="shared" ca="1" si="106"/>
        <v>#VALUE!</v>
      </c>
      <c r="AE345" s="17" t="e">
        <f ca="1">AD345/Inputs!$B$13</f>
        <v>#VALUE!</v>
      </c>
      <c r="AF345" s="27">
        <f t="shared" si="107"/>
        <v>0</v>
      </c>
      <c r="AH345" s="17">
        <f>AH344/(1+(Inputs!$B$19)*C344)</f>
        <v>1</v>
      </c>
      <c r="AI345" s="17" t="e">
        <f t="shared" ca="1" si="108"/>
        <v>#VALUE!</v>
      </c>
    </row>
    <row r="346" spans="1:35" ht="13">
      <c r="A346" s="3">
        <f t="shared" si="109"/>
        <v>342</v>
      </c>
      <c r="B346" s="28">
        <f t="shared" si="110"/>
        <v>10376</v>
      </c>
      <c r="C346" s="3">
        <f t="shared" si="111"/>
        <v>8.3333333333333329E-2</v>
      </c>
      <c r="F346" s="3" t="e">
        <f t="shared" si="96"/>
        <v>#VALUE!</v>
      </c>
      <c r="G346" s="3" t="str">
        <f>IF(Inputs!$B$15="Fixed",G345, "Not Implemented Yet")</f>
        <v>Not Implemented Yet</v>
      </c>
      <c r="H346" s="3" t="str">
        <f>IF(Inputs!$B$15="Fixed", IF(K345&gt;H345, -PMT(G346*C346, 360/Inputs!$D$6, Inputs!$B$13), 0), "NOT AVALABLE RN")</f>
        <v>NOT AVALABLE RN</v>
      </c>
      <c r="I346" s="3" t="e">
        <f t="shared" si="97"/>
        <v>#VALUE!</v>
      </c>
      <c r="J346" s="3" t="e">
        <f t="shared" si="98"/>
        <v>#VALUE!</v>
      </c>
      <c r="K346" s="3" t="e">
        <f t="shared" si="112"/>
        <v>#VALUE!</v>
      </c>
      <c r="N346" s="27">
        <f t="shared" si="113"/>
        <v>0</v>
      </c>
      <c r="O346" s="17">
        <f>VLOOKUP(A346,Curves!$B$3:'Curves'!$D$15,3)/(VLOOKUP(A346,Curves!$B$3:'Curves'!$D$15,2)-(VLOOKUP(A346,Curves!$B$3:'Curves'!$D$15,1)-1))</f>
        <v>0</v>
      </c>
      <c r="P346" s="27">
        <f>MIN(N346,(O346*Inputs!$B$35)*$N$5)</f>
        <v>0</v>
      </c>
      <c r="Q346" s="3">
        <f ca="1">IF(ISERROR(Inputs!$B$32*OFFSET(P346,-Inputs!$B$32,0)),0,Inputs!$B$32*OFFSET(P346,-Inputs!$B$32,0))</f>
        <v>0</v>
      </c>
      <c r="R346" s="3">
        <f ca="1">IF(ISERROR((1-Inputs!$B$32)*OFFSET(P346,-Inputs!$B$33,0)),0,(1-Inputs!$B$32)*OFFSET(P346,-Inputs!$B$33,0))</f>
        <v>0</v>
      </c>
      <c r="S346" s="27">
        <f t="shared" si="99"/>
        <v>0</v>
      </c>
      <c r="T346" s="17" t="e">
        <f>S346/Inputs!$B$13</f>
        <v>#DIV/0!</v>
      </c>
      <c r="U346" s="17" t="e">
        <f t="shared" si="95"/>
        <v>#VALUE!</v>
      </c>
      <c r="V346" s="3">
        <f>IF(A346&lt;Inputs!$B$23-Inputs!$B$24,0,IF(A346&lt;Inputs!$B$22-Inputs!$B$24,S346*AB346/12,IF(ISERROR(-PMT(AB346/12,Inputs!$B$20+1-A346-Inputs!$B$24,S346)),0,-PMT(AB346/12,Inputs!$B$20+1-A346-Inputs!$B$24,S346)+IF(A346=Inputs!$B$21-Inputs!$B$24,AB346+PMT(AB346/12,Inputs!$B$20+1-A346-Inputs!$B$24,S346)+(S346*AB346/12),0))))</f>
        <v>0</v>
      </c>
      <c r="W346" s="3" t="e">
        <f t="shared" si="100"/>
        <v>#VALUE!</v>
      </c>
      <c r="X346" s="3" t="e">
        <f t="shared" si="101"/>
        <v>#VALUE!</v>
      </c>
      <c r="Y346" s="17">
        <f>VLOOKUP(A346,Curves!$B$20:'Curves'!$D$32,3)</f>
        <v>0.06</v>
      </c>
      <c r="Z346" s="27">
        <f t="shared" si="102"/>
        <v>0</v>
      </c>
      <c r="AA346" s="3">
        <f t="shared" si="103"/>
        <v>0</v>
      </c>
      <c r="AB346" s="3" t="str">
        <f t="shared" si="104"/>
        <v>Not Implemented Yet</v>
      </c>
      <c r="AC346" s="3" t="e">
        <f t="shared" si="105"/>
        <v>#VALUE!</v>
      </c>
      <c r="AD346" s="3" t="e">
        <f t="shared" ca="1" si="106"/>
        <v>#VALUE!</v>
      </c>
      <c r="AE346" s="17" t="e">
        <f ca="1">AD346/Inputs!$B$13</f>
        <v>#VALUE!</v>
      </c>
      <c r="AF346" s="27">
        <f t="shared" si="107"/>
        <v>0</v>
      </c>
      <c r="AH346" s="17">
        <f>AH345/(1+(Inputs!$B$19)*C345)</f>
        <v>1</v>
      </c>
      <c r="AI346" s="17" t="e">
        <f t="shared" ca="1" si="108"/>
        <v>#VALUE!</v>
      </c>
    </row>
    <row r="347" spans="1:35" ht="13">
      <c r="A347" s="3">
        <f t="shared" si="109"/>
        <v>343</v>
      </c>
      <c r="B347" s="28">
        <f t="shared" si="110"/>
        <v>10407</v>
      </c>
      <c r="C347" s="3">
        <f t="shared" si="111"/>
        <v>8.3333333333333329E-2</v>
      </c>
      <c r="F347" s="3" t="e">
        <f t="shared" si="96"/>
        <v>#VALUE!</v>
      </c>
      <c r="G347" s="3" t="str">
        <f>IF(Inputs!$B$15="Fixed",G346, "Not Implemented Yet")</f>
        <v>Not Implemented Yet</v>
      </c>
      <c r="H347" s="3" t="str">
        <f>IF(Inputs!$B$15="Fixed", IF(K346&gt;H346, -PMT(G347*C347, 360/Inputs!$D$6, Inputs!$B$13), 0), "NOT AVALABLE RN")</f>
        <v>NOT AVALABLE RN</v>
      </c>
      <c r="I347" s="3" t="e">
        <f t="shared" si="97"/>
        <v>#VALUE!</v>
      </c>
      <c r="J347" s="3" t="e">
        <f t="shared" si="98"/>
        <v>#VALUE!</v>
      </c>
      <c r="K347" s="3" t="e">
        <f t="shared" si="112"/>
        <v>#VALUE!</v>
      </c>
      <c r="N347" s="27">
        <f t="shared" si="113"/>
        <v>0</v>
      </c>
      <c r="O347" s="17">
        <f>VLOOKUP(A347,Curves!$B$3:'Curves'!$D$15,3)/(VLOOKUP(A347,Curves!$B$3:'Curves'!$D$15,2)-(VLOOKUP(A347,Curves!$B$3:'Curves'!$D$15,1)-1))</f>
        <v>0</v>
      </c>
      <c r="P347" s="27">
        <f>MIN(N347,(O347*Inputs!$B$35)*$N$5)</f>
        <v>0</v>
      </c>
      <c r="Q347" s="3">
        <f ca="1">IF(ISERROR(Inputs!$B$32*OFFSET(P347,-Inputs!$B$32,0)),0,Inputs!$B$32*OFFSET(P347,-Inputs!$B$32,0))</f>
        <v>0</v>
      </c>
      <c r="R347" s="3">
        <f ca="1">IF(ISERROR((1-Inputs!$B$32)*OFFSET(P347,-Inputs!$B$33,0)),0,(1-Inputs!$B$32)*OFFSET(P347,-Inputs!$B$33,0))</f>
        <v>0</v>
      </c>
      <c r="S347" s="27">
        <f t="shared" si="99"/>
        <v>0</v>
      </c>
      <c r="T347" s="17" t="e">
        <f>S347/Inputs!$B$13</f>
        <v>#DIV/0!</v>
      </c>
      <c r="U347" s="17" t="e">
        <f t="shared" si="95"/>
        <v>#VALUE!</v>
      </c>
      <c r="V347" s="3">
        <f>IF(A347&lt;Inputs!$B$23-Inputs!$B$24,0,IF(A347&lt;Inputs!$B$22-Inputs!$B$24,S347*AB347/12,IF(ISERROR(-PMT(AB347/12,Inputs!$B$20+1-A347-Inputs!$B$24,S347)),0,-PMT(AB347/12,Inputs!$B$20+1-A347-Inputs!$B$24,S347)+IF(A347=Inputs!$B$21-Inputs!$B$24,AB347+PMT(AB347/12,Inputs!$B$20+1-A347-Inputs!$B$24,S347)+(S347*AB347/12),0))))</f>
        <v>0</v>
      </c>
      <c r="W347" s="3" t="e">
        <f t="shared" si="100"/>
        <v>#VALUE!</v>
      </c>
      <c r="X347" s="3" t="e">
        <f t="shared" si="101"/>
        <v>#VALUE!</v>
      </c>
      <c r="Y347" s="17">
        <f>VLOOKUP(A347,Curves!$B$20:'Curves'!$D$32,3)</f>
        <v>0.06</v>
      </c>
      <c r="Z347" s="27">
        <f t="shared" si="102"/>
        <v>0</v>
      </c>
      <c r="AA347" s="3">
        <f t="shared" si="103"/>
        <v>0</v>
      </c>
      <c r="AB347" s="3" t="str">
        <f t="shared" si="104"/>
        <v>Not Implemented Yet</v>
      </c>
      <c r="AC347" s="3" t="e">
        <f t="shared" si="105"/>
        <v>#VALUE!</v>
      </c>
      <c r="AD347" s="3" t="e">
        <f t="shared" ca="1" si="106"/>
        <v>#VALUE!</v>
      </c>
      <c r="AE347" s="17" t="e">
        <f ca="1">AD347/Inputs!$B$13</f>
        <v>#VALUE!</v>
      </c>
      <c r="AF347" s="27">
        <f t="shared" si="107"/>
        <v>0</v>
      </c>
      <c r="AH347" s="17">
        <f>AH346/(1+(Inputs!$B$19)*C346)</f>
        <v>1</v>
      </c>
      <c r="AI347" s="17" t="e">
        <f t="shared" ca="1" si="108"/>
        <v>#VALUE!</v>
      </c>
    </row>
    <row r="348" spans="1:35" ht="13">
      <c r="A348" s="3">
        <f t="shared" si="109"/>
        <v>344</v>
      </c>
      <c r="B348" s="28">
        <f t="shared" si="110"/>
        <v>10437</v>
      </c>
      <c r="C348" s="3">
        <f t="shared" si="111"/>
        <v>8.3333333333333329E-2</v>
      </c>
      <c r="F348" s="3" t="e">
        <f t="shared" si="96"/>
        <v>#VALUE!</v>
      </c>
      <c r="G348" s="3" t="str">
        <f>IF(Inputs!$B$15="Fixed",G347, "Not Implemented Yet")</f>
        <v>Not Implemented Yet</v>
      </c>
      <c r="H348" s="3" t="str">
        <f>IF(Inputs!$B$15="Fixed", IF(K347&gt;H347, -PMT(G348*C348, 360/Inputs!$D$6, Inputs!$B$13), 0), "NOT AVALABLE RN")</f>
        <v>NOT AVALABLE RN</v>
      </c>
      <c r="I348" s="3" t="e">
        <f t="shared" si="97"/>
        <v>#VALUE!</v>
      </c>
      <c r="J348" s="3" t="e">
        <f t="shared" si="98"/>
        <v>#VALUE!</v>
      </c>
      <c r="K348" s="3" t="e">
        <f t="shared" si="112"/>
        <v>#VALUE!</v>
      </c>
      <c r="N348" s="27">
        <f t="shared" si="113"/>
        <v>0</v>
      </c>
      <c r="O348" s="17">
        <f>VLOOKUP(A348,Curves!$B$3:'Curves'!$D$15,3)/(VLOOKUP(A348,Curves!$B$3:'Curves'!$D$15,2)-(VLOOKUP(A348,Curves!$B$3:'Curves'!$D$15,1)-1))</f>
        <v>0</v>
      </c>
      <c r="P348" s="27">
        <f>MIN(N348,(O348*Inputs!$B$35)*$N$5)</f>
        <v>0</v>
      </c>
      <c r="Q348" s="3">
        <f ca="1">IF(ISERROR(Inputs!$B$32*OFFSET(P348,-Inputs!$B$32,0)),0,Inputs!$B$32*OFFSET(P348,-Inputs!$B$32,0))</f>
        <v>0</v>
      </c>
      <c r="R348" s="3">
        <f ca="1">IF(ISERROR((1-Inputs!$B$32)*OFFSET(P348,-Inputs!$B$33,0)),0,(1-Inputs!$B$32)*OFFSET(P348,-Inputs!$B$33,0))</f>
        <v>0</v>
      </c>
      <c r="S348" s="27">
        <f t="shared" si="99"/>
        <v>0</v>
      </c>
      <c r="T348" s="17" t="e">
        <f>S348/Inputs!$B$13</f>
        <v>#DIV/0!</v>
      </c>
      <c r="U348" s="17" t="e">
        <f t="shared" si="95"/>
        <v>#VALUE!</v>
      </c>
      <c r="V348" s="3">
        <f>IF(A348&lt;Inputs!$B$23-Inputs!$B$24,0,IF(A348&lt;Inputs!$B$22-Inputs!$B$24,S348*AB348/12,IF(ISERROR(-PMT(AB348/12,Inputs!$B$20+1-A348-Inputs!$B$24,S348)),0,-PMT(AB348/12,Inputs!$B$20+1-A348-Inputs!$B$24,S348)+IF(A348=Inputs!$B$21-Inputs!$B$24,AB348+PMT(AB348/12,Inputs!$B$20+1-A348-Inputs!$B$24,S348)+(S348*AB348/12),0))))</f>
        <v>0</v>
      </c>
      <c r="W348" s="3" t="e">
        <f t="shared" si="100"/>
        <v>#VALUE!</v>
      </c>
      <c r="X348" s="3" t="e">
        <f t="shared" si="101"/>
        <v>#VALUE!</v>
      </c>
      <c r="Y348" s="17">
        <f>VLOOKUP(A348,Curves!$B$20:'Curves'!$D$32,3)</f>
        <v>0.06</v>
      </c>
      <c r="Z348" s="27">
        <f t="shared" si="102"/>
        <v>0</v>
      </c>
      <c r="AA348" s="3">
        <f t="shared" si="103"/>
        <v>0</v>
      </c>
      <c r="AB348" s="3" t="str">
        <f t="shared" si="104"/>
        <v>Not Implemented Yet</v>
      </c>
      <c r="AC348" s="3" t="e">
        <f t="shared" si="105"/>
        <v>#VALUE!</v>
      </c>
      <c r="AD348" s="3" t="e">
        <f t="shared" ca="1" si="106"/>
        <v>#VALUE!</v>
      </c>
      <c r="AE348" s="17" t="e">
        <f ca="1">AD348/Inputs!$B$13</f>
        <v>#VALUE!</v>
      </c>
      <c r="AF348" s="27">
        <f t="shared" si="107"/>
        <v>0</v>
      </c>
      <c r="AH348" s="17">
        <f>AH347/(1+(Inputs!$B$19)*C347)</f>
        <v>1</v>
      </c>
      <c r="AI348" s="17" t="e">
        <f t="shared" ca="1" si="108"/>
        <v>#VALUE!</v>
      </c>
    </row>
    <row r="349" spans="1:35" ht="13">
      <c r="A349" s="3">
        <f t="shared" si="109"/>
        <v>345</v>
      </c>
      <c r="B349" s="28">
        <f t="shared" si="110"/>
        <v>10468</v>
      </c>
      <c r="C349" s="3">
        <f t="shared" si="111"/>
        <v>8.3333333333333329E-2</v>
      </c>
      <c r="F349" s="3" t="e">
        <f t="shared" si="96"/>
        <v>#VALUE!</v>
      </c>
      <c r="G349" s="3" t="str">
        <f>IF(Inputs!$B$15="Fixed",G348, "Not Implemented Yet")</f>
        <v>Not Implemented Yet</v>
      </c>
      <c r="H349" s="3" t="str">
        <f>IF(Inputs!$B$15="Fixed", IF(K348&gt;H348, -PMT(G349*C349, 360/Inputs!$D$6, Inputs!$B$13), 0), "NOT AVALABLE RN")</f>
        <v>NOT AVALABLE RN</v>
      </c>
      <c r="I349" s="3" t="e">
        <f t="shared" si="97"/>
        <v>#VALUE!</v>
      </c>
      <c r="J349" s="3" t="e">
        <f t="shared" si="98"/>
        <v>#VALUE!</v>
      </c>
      <c r="K349" s="3" t="e">
        <f t="shared" si="112"/>
        <v>#VALUE!</v>
      </c>
      <c r="N349" s="27">
        <f t="shared" si="113"/>
        <v>0</v>
      </c>
      <c r="O349" s="17">
        <f>VLOOKUP(A349,Curves!$B$3:'Curves'!$D$15,3)/(VLOOKUP(A349,Curves!$B$3:'Curves'!$D$15,2)-(VLOOKUP(A349,Curves!$B$3:'Curves'!$D$15,1)-1))</f>
        <v>0</v>
      </c>
      <c r="P349" s="27">
        <f>MIN(N349,(O349*Inputs!$B$35)*$N$5)</f>
        <v>0</v>
      </c>
      <c r="Q349" s="3">
        <f ca="1">IF(ISERROR(Inputs!$B$32*OFFSET(P349,-Inputs!$B$32,0)),0,Inputs!$B$32*OFFSET(P349,-Inputs!$B$32,0))</f>
        <v>0</v>
      </c>
      <c r="R349" s="3">
        <f ca="1">IF(ISERROR((1-Inputs!$B$32)*OFFSET(P349,-Inputs!$B$33,0)),0,(1-Inputs!$B$32)*OFFSET(P349,-Inputs!$B$33,0))</f>
        <v>0</v>
      </c>
      <c r="S349" s="27">
        <f t="shared" si="99"/>
        <v>0</v>
      </c>
      <c r="T349" s="17" t="e">
        <f>S349/Inputs!$B$13</f>
        <v>#DIV/0!</v>
      </c>
      <c r="U349" s="17" t="e">
        <f t="shared" si="95"/>
        <v>#VALUE!</v>
      </c>
      <c r="V349" s="3">
        <f>IF(A349&lt;Inputs!$B$23-Inputs!$B$24,0,IF(A349&lt;Inputs!$B$22-Inputs!$B$24,S349*AB349/12,IF(ISERROR(-PMT(AB349/12,Inputs!$B$20+1-A349-Inputs!$B$24,S349)),0,-PMT(AB349/12,Inputs!$B$20+1-A349-Inputs!$B$24,S349)+IF(A349=Inputs!$B$21-Inputs!$B$24,AB349+PMT(AB349/12,Inputs!$B$20+1-A349-Inputs!$B$24,S349)+(S349*AB349/12),0))))</f>
        <v>0</v>
      </c>
      <c r="W349" s="3" t="e">
        <f t="shared" si="100"/>
        <v>#VALUE!</v>
      </c>
      <c r="X349" s="3" t="e">
        <f t="shared" si="101"/>
        <v>#VALUE!</v>
      </c>
      <c r="Y349" s="17">
        <f>VLOOKUP(A349,Curves!$B$20:'Curves'!$D$32,3)</f>
        <v>0.06</v>
      </c>
      <c r="Z349" s="27">
        <f t="shared" si="102"/>
        <v>0</v>
      </c>
      <c r="AA349" s="3">
        <f t="shared" si="103"/>
        <v>0</v>
      </c>
      <c r="AB349" s="3" t="str">
        <f t="shared" si="104"/>
        <v>Not Implemented Yet</v>
      </c>
      <c r="AC349" s="3" t="e">
        <f t="shared" si="105"/>
        <v>#VALUE!</v>
      </c>
      <c r="AD349" s="3" t="e">
        <f t="shared" ca="1" si="106"/>
        <v>#VALUE!</v>
      </c>
      <c r="AE349" s="17" t="e">
        <f ca="1">AD349/Inputs!$B$13</f>
        <v>#VALUE!</v>
      </c>
      <c r="AF349" s="27">
        <f t="shared" si="107"/>
        <v>0</v>
      </c>
      <c r="AH349" s="17">
        <f>AH348/(1+(Inputs!$B$19)*C348)</f>
        <v>1</v>
      </c>
      <c r="AI349" s="17" t="e">
        <f t="shared" ca="1" si="108"/>
        <v>#VALUE!</v>
      </c>
    </row>
    <row r="350" spans="1:35" ht="13">
      <c r="A350" s="3">
        <f t="shared" si="109"/>
        <v>346</v>
      </c>
      <c r="B350" s="28">
        <f t="shared" si="110"/>
        <v>10499</v>
      </c>
      <c r="C350" s="3">
        <f t="shared" si="111"/>
        <v>8.3333333333333329E-2</v>
      </c>
      <c r="F350" s="3" t="e">
        <f t="shared" si="96"/>
        <v>#VALUE!</v>
      </c>
      <c r="G350" s="3" t="str">
        <f>IF(Inputs!$B$15="Fixed",G349, "Not Implemented Yet")</f>
        <v>Not Implemented Yet</v>
      </c>
      <c r="H350" s="3" t="str">
        <f>IF(Inputs!$B$15="Fixed", IF(K349&gt;H349, -PMT(G350*C350, 360/Inputs!$D$6, Inputs!$B$13), 0), "NOT AVALABLE RN")</f>
        <v>NOT AVALABLE RN</v>
      </c>
      <c r="I350" s="3" t="e">
        <f t="shared" si="97"/>
        <v>#VALUE!</v>
      </c>
      <c r="J350" s="3" t="e">
        <f t="shared" si="98"/>
        <v>#VALUE!</v>
      </c>
      <c r="K350" s="3" t="e">
        <f t="shared" si="112"/>
        <v>#VALUE!</v>
      </c>
      <c r="N350" s="27">
        <f t="shared" si="113"/>
        <v>0</v>
      </c>
      <c r="O350" s="17">
        <f>VLOOKUP(A350,Curves!$B$3:'Curves'!$D$15,3)/(VLOOKUP(A350,Curves!$B$3:'Curves'!$D$15,2)-(VLOOKUP(A350,Curves!$B$3:'Curves'!$D$15,1)-1))</f>
        <v>0</v>
      </c>
      <c r="P350" s="27">
        <f>MIN(N350,(O350*Inputs!$B$35)*$N$5)</f>
        <v>0</v>
      </c>
      <c r="Q350" s="3">
        <f ca="1">IF(ISERROR(Inputs!$B$32*OFFSET(P350,-Inputs!$B$32,0)),0,Inputs!$B$32*OFFSET(P350,-Inputs!$B$32,0))</f>
        <v>0</v>
      </c>
      <c r="R350" s="3">
        <f ca="1">IF(ISERROR((1-Inputs!$B$32)*OFFSET(P350,-Inputs!$B$33,0)),0,(1-Inputs!$B$32)*OFFSET(P350,-Inputs!$B$33,0))</f>
        <v>0</v>
      </c>
      <c r="S350" s="27">
        <f t="shared" si="99"/>
        <v>0</v>
      </c>
      <c r="T350" s="17" t="e">
        <f>S350/Inputs!$B$13</f>
        <v>#DIV/0!</v>
      </c>
      <c r="U350" s="17" t="e">
        <f t="shared" si="95"/>
        <v>#VALUE!</v>
      </c>
      <c r="V350" s="3">
        <f>IF(A350&lt;Inputs!$B$23-Inputs!$B$24,0,IF(A350&lt;Inputs!$B$22-Inputs!$B$24,S350*AB350/12,IF(ISERROR(-PMT(AB350/12,Inputs!$B$20+1-A350-Inputs!$B$24,S350)),0,-PMT(AB350/12,Inputs!$B$20+1-A350-Inputs!$B$24,S350)+IF(A350=Inputs!$B$21-Inputs!$B$24,AB350+PMT(AB350/12,Inputs!$B$20+1-A350-Inputs!$B$24,S350)+(S350*AB350/12),0))))</f>
        <v>0</v>
      </c>
      <c r="W350" s="3" t="e">
        <f t="shared" si="100"/>
        <v>#VALUE!</v>
      </c>
      <c r="X350" s="3" t="e">
        <f t="shared" si="101"/>
        <v>#VALUE!</v>
      </c>
      <c r="Y350" s="17">
        <f>VLOOKUP(A350,Curves!$B$20:'Curves'!$D$32,3)</f>
        <v>0.06</v>
      </c>
      <c r="Z350" s="27">
        <f t="shared" si="102"/>
        <v>0</v>
      </c>
      <c r="AA350" s="3">
        <f t="shared" si="103"/>
        <v>0</v>
      </c>
      <c r="AB350" s="3" t="str">
        <f t="shared" si="104"/>
        <v>Not Implemented Yet</v>
      </c>
      <c r="AC350" s="3" t="e">
        <f t="shared" si="105"/>
        <v>#VALUE!</v>
      </c>
      <c r="AD350" s="3" t="e">
        <f t="shared" ca="1" si="106"/>
        <v>#VALUE!</v>
      </c>
      <c r="AE350" s="17" t="e">
        <f ca="1">AD350/Inputs!$B$13</f>
        <v>#VALUE!</v>
      </c>
      <c r="AF350" s="27">
        <f t="shared" si="107"/>
        <v>0</v>
      </c>
      <c r="AH350" s="17">
        <f>AH349/(1+(Inputs!$B$19)*C349)</f>
        <v>1</v>
      </c>
      <c r="AI350" s="17" t="e">
        <f t="shared" ca="1" si="108"/>
        <v>#VALUE!</v>
      </c>
    </row>
    <row r="351" spans="1:35" ht="13">
      <c r="A351" s="3">
        <f t="shared" si="109"/>
        <v>347</v>
      </c>
      <c r="B351" s="28">
        <f t="shared" si="110"/>
        <v>10529</v>
      </c>
      <c r="C351" s="3">
        <f t="shared" si="111"/>
        <v>8.3333333333333329E-2</v>
      </c>
      <c r="F351" s="3" t="e">
        <f t="shared" si="96"/>
        <v>#VALUE!</v>
      </c>
      <c r="G351" s="3" t="str">
        <f>IF(Inputs!$B$15="Fixed",G350, "Not Implemented Yet")</f>
        <v>Not Implemented Yet</v>
      </c>
      <c r="H351" s="3" t="str">
        <f>IF(Inputs!$B$15="Fixed", IF(K350&gt;H350, -PMT(G351*C351, 360/Inputs!$D$6, Inputs!$B$13), 0), "NOT AVALABLE RN")</f>
        <v>NOT AVALABLE RN</v>
      </c>
      <c r="I351" s="3" t="e">
        <f t="shared" si="97"/>
        <v>#VALUE!</v>
      </c>
      <c r="J351" s="3" t="e">
        <f t="shared" si="98"/>
        <v>#VALUE!</v>
      </c>
      <c r="K351" s="3" t="e">
        <f t="shared" si="112"/>
        <v>#VALUE!</v>
      </c>
      <c r="N351" s="27">
        <f t="shared" si="113"/>
        <v>0</v>
      </c>
      <c r="O351" s="17">
        <f>VLOOKUP(A351,Curves!$B$3:'Curves'!$D$15,3)/(VLOOKUP(A351,Curves!$B$3:'Curves'!$D$15,2)-(VLOOKUP(A351,Curves!$B$3:'Curves'!$D$15,1)-1))</f>
        <v>0</v>
      </c>
      <c r="P351" s="27">
        <f>MIN(N351,(O351*Inputs!$B$35)*$N$5)</f>
        <v>0</v>
      </c>
      <c r="Q351" s="3">
        <f ca="1">IF(ISERROR(Inputs!$B$32*OFFSET(P351,-Inputs!$B$32,0)),0,Inputs!$B$32*OFFSET(P351,-Inputs!$B$32,0))</f>
        <v>0</v>
      </c>
      <c r="R351" s="3">
        <f ca="1">IF(ISERROR((1-Inputs!$B$32)*OFFSET(P351,-Inputs!$B$33,0)),0,(1-Inputs!$B$32)*OFFSET(P351,-Inputs!$B$33,0))</f>
        <v>0</v>
      </c>
      <c r="S351" s="27">
        <f t="shared" si="99"/>
        <v>0</v>
      </c>
      <c r="T351" s="17" t="e">
        <f>S351/Inputs!$B$13</f>
        <v>#DIV/0!</v>
      </c>
      <c r="U351" s="17" t="e">
        <f t="shared" si="95"/>
        <v>#VALUE!</v>
      </c>
      <c r="V351" s="3">
        <f>IF(A351&lt;Inputs!$B$23-Inputs!$B$24,0,IF(A351&lt;Inputs!$B$22-Inputs!$B$24,S351*AB351/12,IF(ISERROR(-PMT(AB351/12,Inputs!$B$20+1-A351-Inputs!$B$24,S351)),0,-PMT(AB351/12,Inputs!$B$20+1-A351-Inputs!$B$24,S351)+IF(A351=Inputs!$B$21-Inputs!$B$24,AB351+PMT(AB351/12,Inputs!$B$20+1-A351-Inputs!$B$24,S351)+(S351*AB351/12),0))))</f>
        <v>0</v>
      </c>
      <c r="W351" s="3" t="e">
        <f t="shared" si="100"/>
        <v>#VALUE!</v>
      </c>
      <c r="X351" s="3" t="e">
        <f t="shared" si="101"/>
        <v>#VALUE!</v>
      </c>
      <c r="Y351" s="17">
        <f>VLOOKUP(A351,Curves!$B$20:'Curves'!$D$32,3)</f>
        <v>0.06</v>
      </c>
      <c r="Z351" s="27">
        <f t="shared" si="102"/>
        <v>0</v>
      </c>
      <c r="AA351" s="3">
        <f t="shared" si="103"/>
        <v>0</v>
      </c>
      <c r="AB351" s="3" t="str">
        <f t="shared" si="104"/>
        <v>Not Implemented Yet</v>
      </c>
      <c r="AC351" s="3" t="e">
        <f t="shared" si="105"/>
        <v>#VALUE!</v>
      </c>
      <c r="AD351" s="3" t="e">
        <f t="shared" ca="1" si="106"/>
        <v>#VALUE!</v>
      </c>
      <c r="AE351" s="17" t="e">
        <f ca="1">AD351/Inputs!$B$13</f>
        <v>#VALUE!</v>
      </c>
      <c r="AF351" s="27">
        <f t="shared" si="107"/>
        <v>0</v>
      </c>
      <c r="AH351" s="17">
        <f>AH350/(1+(Inputs!$B$19)*C350)</f>
        <v>1</v>
      </c>
      <c r="AI351" s="17" t="e">
        <f t="shared" ca="1" si="108"/>
        <v>#VALUE!</v>
      </c>
    </row>
    <row r="352" spans="1:35" ht="13">
      <c r="A352" s="3">
        <f t="shared" si="109"/>
        <v>348</v>
      </c>
      <c r="B352" s="28">
        <f t="shared" si="110"/>
        <v>10560</v>
      </c>
      <c r="C352" s="3">
        <f t="shared" si="111"/>
        <v>8.3333333333333329E-2</v>
      </c>
      <c r="F352" s="3" t="e">
        <f t="shared" si="96"/>
        <v>#VALUE!</v>
      </c>
      <c r="G352" s="3" t="str">
        <f>IF(Inputs!$B$15="Fixed",G351, "Not Implemented Yet")</f>
        <v>Not Implemented Yet</v>
      </c>
      <c r="H352" s="3" t="str">
        <f>IF(Inputs!$B$15="Fixed", IF(K351&gt;H351, -PMT(G352*C352, 360/Inputs!$D$6, Inputs!$B$13), 0), "NOT AVALABLE RN")</f>
        <v>NOT AVALABLE RN</v>
      </c>
      <c r="I352" s="3" t="e">
        <f t="shared" si="97"/>
        <v>#VALUE!</v>
      </c>
      <c r="J352" s="3" t="e">
        <f t="shared" si="98"/>
        <v>#VALUE!</v>
      </c>
      <c r="K352" s="3" t="e">
        <f t="shared" si="112"/>
        <v>#VALUE!</v>
      </c>
      <c r="N352" s="27">
        <f t="shared" si="113"/>
        <v>0</v>
      </c>
      <c r="O352" s="17">
        <f>VLOOKUP(A352,Curves!$B$3:'Curves'!$D$15,3)/(VLOOKUP(A352,Curves!$B$3:'Curves'!$D$15,2)-(VLOOKUP(A352,Curves!$B$3:'Curves'!$D$15,1)-1))</f>
        <v>0</v>
      </c>
      <c r="P352" s="27">
        <f>MIN(N352,(O352*Inputs!$B$35)*$N$5)</f>
        <v>0</v>
      </c>
      <c r="Q352" s="3">
        <f ca="1">IF(ISERROR(Inputs!$B$32*OFFSET(P352,-Inputs!$B$32,0)),0,Inputs!$B$32*OFFSET(P352,-Inputs!$B$32,0))</f>
        <v>0</v>
      </c>
      <c r="R352" s="3">
        <f ca="1">IF(ISERROR((1-Inputs!$B$32)*OFFSET(P352,-Inputs!$B$33,0)),0,(1-Inputs!$B$32)*OFFSET(P352,-Inputs!$B$33,0))</f>
        <v>0</v>
      </c>
      <c r="S352" s="27">
        <f t="shared" si="99"/>
        <v>0</v>
      </c>
      <c r="T352" s="17" t="e">
        <f>S352/Inputs!$B$13</f>
        <v>#DIV/0!</v>
      </c>
      <c r="U352" s="17" t="e">
        <f t="shared" si="95"/>
        <v>#VALUE!</v>
      </c>
      <c r="V352" s="3">
        <f>IF(A352&lt;Inputs!$B$23-Inputs!$B$24,0,IF(A352&lt;Inputs!$B$22-Inputs!$B$24,S352*AB352/12,IF(ISERROR(-PMT(AB352/12,Inputs!$B$20+1-A352-Inputs!$B$24,S352)),0,-PMT(AB352/12,Inputs!$B$20+1-A352-Inputs!$B$24,S352)+IF(A352=Inputs!$B$21-Inputs!$B$24,AB352+PMT(AB352/12,Inputs!$B$20+1-A352-Inputs!$B$24,S352)+(S352*AB352/12),0))))</f>
        <v>0</v>
      </c>
      <c r="W352" s="3" t="e">
        <f t="shared" si="100"/>
        <v>#VALUE!</v>
      </c>
      <c r="X352" s="3" t="e">
        <f t="shared" si="101"/>
        <v>#VALUE!</v>
      </c>
      <c r="Y352" s="17">
        <f>VLOOKUP(A352,Curves!$B$20:'Curves'!$D$32,3)</f>
        <v>0.06</v>
      </c>
      <c r="Z352" s="27">
        <f t="shared" si="102"/>
        <v>0</v>
      </c>
      <c r="AA352" s="3">
        <f t="shared" si="103"/>
        <v>0</v>
      </c>
      <c r="AB352" s="3" t="str">
        <f t="shared" si="104"/>
        <v>Not Implemented Yet</v>
      </c>
      <c r="AC352" s="3" t="e">
        <f t="shared" si="105"/>
        <v>#VALUE!</v>
      </c>
      <c r="AD352" s="3" t="e">
        <f t="shared" ca="1" si="106"/>
        <v>#VALUE!</v>
      </c>
      <c r="AE352" s="17" t="e">
        <f ca="1">AD352/Inputs!$B$13</f>
        <v>#VALUE!</v>
      </c>
      <c r="AF352" s="27">
        <f t="shared" si="107"/>
        <v>0</v>
      </c>
      <c r="AH352" s="17">
        <f>AH351/(1+(Inputs!$B$19)*C351)</f>
        <v>1</v>
      </c>
      <c r="AI352" s="17" t="e">
        <f t="shared" ca="1" si="108"/>
        <v>#VALUE!</v>
      </c>
    </row>
    <row r="353" spans="1:35" ht="13">
      <c r="A353" s="3">
        <f t="shared" si="109"/>
        <v>349</v>
      </c>
      <c r="B353" s="28">
        <f t="shared" si="110"/>
        <v>10590</v>
      </c>
      <c r="C353" s="3">
        <f t="shared" si="111"/>
        <v>8.3333333333333329E-2</v>
      </c>
      <c r="F353" s="3" t="e">
        <f t="shared" si="96"/>
        <v>#VALUE!</v>
      </c>
      <c r="G353" s="3" t="str">
        <f>IF(Inputs!$B$15="Fixed",G352, "Not Implemented Yet")</f>
        <v>Not Implemented Yet</v>
      </c>
      <c r="H353" s="3" t="str">
        <f>IF(Inputs!$B$15="Fixed", IF(K352&gt;H352, -PMT(G353*C353, 360/Inputs!$D$6, Inputs!$B$13), 0), "NOT AVALABLE RN")</f>
        <v>NOT AVALABLE RN</v>
      </c>
      <c r="I353" s="3" t="e">
        <f t="shared" si="97"/>
        <v>#VALUE!</v>
      </c>
      <c r="J353" s="3" t="e">
        <f t="shared" si="98"/>
        <v>#VALUE!</v>
      </c>
      <c r="K353" s="3" t="e">
        <f t="shared" si="112"/>
        <v>#VALUE!</v>
      </c>
      <c r="N353" s="27">
        <f t="shared" si="113"/>
        <v>0</v>
      </c>
      <c r="O353" s="17">
        <f>VLOOKUP(A353,Curves!$B$3:'Curves'!$D$15,3)/(VLOOKUP(A353,Curves!$B$3:'Curves'!$D$15,2)-(VLOOKUP(A353,Curves!$B$3:'Curves'!$D$15,1)-1))</f>
        <v>0</v>
      </c>
      <c r="P353" s="27">
        <f>MIN(N353,(O353*Inputs!$B$35)*$N$5)</f>
        <v>0</v>
      </c>
      <c r="Q353" s="3">
        <f ca="1">IF(ISERROR(Inputs!$B$32*OFFSET(P353,-Inputs!$B$32,0)),0,Inputs!$B$32*OFFSET(P353,-Inputs!$B$32,0))</f>
        <v>0</v>
      </c>
      <c r="R353" s="3">
        <f ca="1">IF(ISERROR((1-Inputs!$B$32)*OFFSET(P353,-Inputs!$B$33,0)),0,(1-Inputs!$B$32)*OFFSET(P353,-Inputs!$B$33,0))</f>
        <v>0</v>
      </c>
      <c r="S353" s="27">
        <f t="shared" si="99"/>
        <v>0</v>
      </c>
      <c r="T353" s="17" t="e">
        <f>S353/Inputs!$B$13</f>
        <v>#DIV/0!</v>
      </c>
      <c r="U353" s="17" t="e">
        <f t="shared" si="95"/>
        <v>#VALUE!</v>
      </c>
      <c r="V353" s="3">
        <f>IF(A353&lt;Inputs!$B$23-Inputs!$B$24,0,IF(A353&lt;Inputs!$B$22-Inputs!$B$24,S353*AB353/12,IF(ISERROR(-PMT(AB353/12,Inputs!$B$20+1-A353-Inputs!$B$24,S353)),0,-PMT(AB353/12,Inputs!$B$20+1-A353-Inputs!$B$24,S353)+IF(A353=Inputs!$B$21-Inputs!$B$24,AB353+PMT(AB353/12,Inputs!$B$20+1-A353-Inputs!$B$24,S353)+(S353*AB353/12),0))))</f>
        <v>0</v>
      </c>
      <c r="W353" s="3" t="e">
        <f t="shared" si="100"/>
        <v>#VALUE!</v>
      </c>
      <c r="X353" s="3" t="e">
        <f t="shared" si="101"/>
        <v>#VALUE!</v>
      </c>
      <c r="Y353" s="17">
        <f>VLOOKUP(A353,Curves!$B$20:'Curves'!$D$32,3)</f>
        <v>0.06</v>
      </c>
      <c r="Z353" s="27">
        <f t="shared" si="102"/>
        <v>0</v>
      </c>
      <c r="AA353" s="3">
        <f t="shared" si="103"/>
        <v>0</v>
      </c>
      <c r="AB353" s="3" t="str">
        <f t="shared" si="104"/>
        <v>Not Implemented Yet</v>
      </c>
      <c r="AC353" s="3" t="e">
        <f t="shared" si="105"/>
        <v>#VALUE!</v>
      </c>
      <c r="AD353" s="3" t="e">
        <f t="shared" ca="1" si="106"/>
        <v>#VALUE!</v>
      </c>
      <c r="AE353" s="17" t="e">
        <f ca="1">AD353/Inputs!$B$13</f>
        <v>#VALUE!</v>
      </c>
      <c r="AF353" s="27">
        <f t="shared" si="107"/>
        <v>0</v>
      </c>
      <c r="AH353" s="17">
        <f>AH352/(1+(Inputs!$B$19)*C352)</f>
        <v>1</v>
      </c>
      <c r="AI353" s="17" t="e">
        <f t="shared" ca="1" si="108"/>
        <v>#VALUE!</v>
      </c>
    </row>
    <row r="354" spans="1:35" ht="13">
      <c r="A354" s="3">
        <f t="shared" si="109"/>
        <v>350</v>
      </c>
      <c r="B354" s="28">
        <f t="shared" si="110"/>
        <v>10621</v>
      </c>
      <c r="C354" s="3">
        <f t="shared" si="111"/>
        <v>8.3333333333333329E-2</v>
      </c>
      <c r="F354" s="3" t="e">
        <f t="shared" si="96"/>
        <v>#VALUE!</v>
      </c>
      <c r="G354" s="3" t="str">
        <f>IF(Inputs!$B$15="Fixed",G353, "Not Implemented Yet")</f>
        <v>Not Implemented Yet</v>
      </c>
      <c r="H354" s="3" t="str">
        <f>IF(Inputs!$B$15="Fixed", IF(K353&gt;H353, -PMT(G354*C354, 360/Inputs!$D$6, Inputs!$B$13), 0), "NOT AVALABLE RN")</f>
        <v>NOT AVALABLE RN</v>
      </c>
      <c r="I354" s="3" t="e">
        <f t="shared" si="97"/>
        <v>#VALUE!</v>
      </c>
      <c r="J354" s="3" t="e">
        <f t="shared" si="98"/>
        <v>#VALUE!</v>
      </c>
      <c r="K354" s="3" t="e">
        <f t="shared" si="112"/>
        <v>#VALUE!</v>
      </c>
      <c r="N354" s="27">
        <f t="shared" si="113"/>
        <v>0</v>
      </c>
      <c r="O354" s="17">
        <f>VLOOKUP(A354,Curves!$B$3:'Curves'!$D$15,3)/(VLOOKUP(A354,Curves!$B$3:'Curves'!$D$15,2)-(VLOOKUP(A354,Curves!$B$3:'Curves'!$D$15,1)-1))</f>
        <v>0</v>
      </c>
      <c r="P354" s="27">
        <f>MIN(N354,(O354*Inputs!$B$35)*$N$5)</f>
        <v>0</v>
      </c>
      <c r="Q354" s="3">
        <f ca="1">IF(ISERROR(Inputs!$B$32*OFFSET(P354,-Inputs!$B$32,0)),0,Inputs!$B$32*OFFSET(P354,-Inputs!$B$32,0))</f>
        <v>0</v>
      </c>
      <c r="R354" s="3">
        <f ca="1">IF(ISERROR((1-Inputs!$B$32)*OFFSET(P354,-Inputs!$B$33,0)),0,(1-Inputs!$B$32)*OFFSET(P354,-Inputs!$B$33,0))</f>
        <v>0</v>
      </c>
      <c r="S354" s="27">
        <f t="shared" si="99"/>
        <v>0</v>
      </c>
      <c r="T354" s="17" t="e">
        <f>S354/Inputs!$B$13</f>
        <v>#DIV/0!</v>
      </c>
      <c r="U354" s="17" t="e">
        <f t="shared" si="95"/>
        <v>#VALUE!</v>
      </c>
      <c r="V354" s="3">
        <f>IF(A354&lt;Inputs!$B$23-Inputs!$B$24,0,IF(A354&lt;Inputs!$B$22-Inputs!$B$24,S354*AB354/12,IF(ISERROR(-PMT(AB354/12,Inputs!$B$20+1-A354-Inputs!$B$24,S354)),0,-PMT(AB354/12,Inputs!$B$20+1-A354-Inputs!$B$24,S354)+IF(A354=Inputs!$B$21-Inputs!$B$24,AB354+PMT(AB354/12,Inputs!$B$20+1-A354-Inputs!$B$24,S354)+(S354*AB354/12),0))))</f>
        <v>0</v>
      </c>
      <c r="W354" s="3" t="e">
        <f t="shared" si="100"/>
        <v>#VALUE!</v>
      </c>
      <c r="X354" s="3" t="e">
        <f t="shared" si="101"/>
        <v>#VALUE!</v>
      </c>
      <c r="Y354" s="17">
        <f>VLOOKUP(A354,Curves!$B$20:'Curves'!$D$32,3)</f>
        <v>0.06</v>
      </c>
      <c r="Z354" s="27">
        <f t="shared" si="102"/>
        <v>0</v>
      </c>
      <c r="AA354" s="3">
        <f t="shared" si="103"/>
        <v>0</v>
      </c>
      <c r="AB354" s="3" t="str">
        <f t="shared" si="104"/>
        <v>Not Implemented Yet</v>
      </c>
      <c r="AC354" s="3" t="e">
        <f t="shared" si="105"/>
        <v>#VALUE!</v>
      </c>
      <c r="AD354" s="3" t="e">
        <f t="shared" ca="1" si="106"/>
        <v>#VALUE!</v>
      </c>
      <c r="AE354" s="17" t="e">
        <f ca="1">AD354/Inputs!$B$13</f>
        <v>#VALUE!</v>
      </c>
      <c r="AF354" s="27">
        <f t="shared" si="107"/>
        <v>0</v>
      </c>
      <c r="AH354" s="17">
        <f>AH353/(1+(Inputs!$B$19)*C353)</f>
        <v>1</v>
      </c>
      <c r="AI354" s="17" t="e">
        <f t="shared" ca="1" si="108"/>
        <v>#VALUE!</v>
      </c>
    </row>
    <row r="355" spans="1:35" ht="13">
      <c r="A355" s="3">
        <f t="shared" si="109"/>
        <v>351</v>
      </c>
      <c r="B355" s="28">
        <f t="shared" si="110"/>
        <v>10652</v>
      </c>
      <c r="C355" s="3">
        <f t="shared" si="111"/>
        <v>8.3333333333333329E-2</v>
      </c>
      <c r="F355" s="3" t="e">
        <f t="shared" si="96"/>
        <v>#VALUE!</v>
      </c>
      <c r="G355" s="3" t="str">
        <f>IF(Inputs!$B$15="Fixed",G354, "Not Implemented Yet")</f>
        <v>Not Implemented Yet</v>
      </c>
      <c r="H355" s="3" t="str">
        <f>IF(Inputs!$B$15="Fixed", IF(K354&gt;H354, -PMT(G355*C355, 360/Inputs!$D$6, Inputs!$B$13), 0), "NOT AVALABLE RN")</f>
        <v>NOT AVALABLE RN</v>
      </c>
      <c r="I355" s="3" t="e">
        <f t="shared" si="97"/>
        <v>#VALUE!</v>
      </c>
      <c r="J355" s="3" t="e">
        <f t="shared" si="98"/>
        <v>#VALUE!</v>
      </c>
      <c r="K355" s="3" t="e">
        <f t="shared" si="112"/>
        <v>#VALUE!</v>
      </c>
      <c r="N355" s="27">
        <f t="shared" si="113"/>
        <v>0</v>
      </c>
      <c r="O355" s="17">
        <f>VLOOKUP(A355,Curves!$B$3:'Curves'!$D$15,3)/(VLOOKUP(A355,Curves!$B$3:'Curves'!$D$15,2)-(VLOOKUP(A355,Curves!$B$3:'Curves'!$D$15,1)-1))</f>
        <v>0</v>
      </c>
      <c r="P355" s="27">
        <f>MIN(N355,(O355*Inputs!$B$35)*$N$5)</f>
        <v>0</v>
      </c>
      <c r="Q355" s="3">
        <f ca="1">IF(ISERROR(Inputs!$B$32*OFFSET(P355,-Inputs!$B$32,0)),0,Inputs!$B$32*OFFSET(P355,-Inputs!$B$32,0))</f>
        <v>0</v>
      </c>
      <c r="R355" s="3">
        <f ca="1">IF(ISERROR((1-Inputs!$B$32)*OFFSET(P355,-Inputs!$B$33,0)),0,(1-Inputs!$B$32)*OFFSET(P355,-Inputs!$B$33,0))</f>
        <v>0</v>
      </c>
      <c r="S355" s="27">
        <f t="shared" si="99"/>
        <v>0</v>
      </c>
      <c r="T355" s="17" t="e">
        <f>S355/Inputs!$B$13</f>
        <v>#DIV/0!</v>
      </c>
      <c r="U355" s="17" t="e">
        <f t="shared" si="95"/>
        <v>#VALUE!</v>
      </c>
      <c r="V355" s="3">
        <f>IF(A355&lt;Inputs!$B$23-Inputs!$B$24,0,IF(A355&lt;Inputs!$B$22-Inputs!$B$24,S355*AB355/12,IF(ISERROR(-PMT(AB355/12,Inputs!$B$20+1-A355-Inputs!$B$24,S355)),0,-PMT(AB355/12,Inputs!$B$20+1-A355-Inputs!$B$24,S355)+IF(A355=Inputs!$B$21-Inputs!$B$24,AB355+PMT(AB355/12,Inputs!$B$20+1-A355-Inputs!$B$24,S355)+(S355*AB355/12),0))))</f>
        <v>0</v>
      </c>
      <c r="W355" s="3" t="e">
        <f t="shared" si="100"/>
        <v>#VALUE!</v>
      </c>
      <c r="X355" s="3" t="e">
        <f t="shared" si="101"/>
        <v>#VALUE!</v>
      </c>
      <c r="Y355" s="17">
        <f>VLOOKUP(A355,Curves!$B$20:'Curves'!$D$32,3)</f>
        <v>0.06</v>
      </c>
      <c r="Z355" s="27">
        <f t="shared" si="102"/>
        <v>0</v>
      </c>
      <c r="AA355" s="3">
        <f t="shared" si="103"/>
        <v>0</v>
      </c>
      <c r="AB355" s="3" t="str">
        <f t="shared" si="104"/>
        <v>Not Implemented Yet</v>
      </c>
      <c r="AC355" s="3" t="e">
        <f t="shared" si="105"/>
        <v>#VALUE!</v>
      </c>
      <c r="AD355" s="3" t="e">
        <f t="shared" ca="1" si="106"/>
        <v>#VALUE!</v>
      </c>
      <c r="AE355" s="17" t="e">
        <f ca="1">AD355/Inputs!$B$13</f>
        <v>#VALUE!</v>
      </c>
      <c r="AF355" s="27">
        <f t="shared" si="107"/>
        <v>0</v>
      </c>
      <c r="AH355" s="17">
        <f>AH354/(1+(Inputs!$B$19)*C354)</f>
        <v>1</v>
      </c>
      <c r="AI355" s="17" t="e">
        <f t="shared" ca="1" si="108"/>
        <v>#VALUE!</v>
      </c>
    </row>
    <row r="356" spans="1:35" ht="13">
      <c r="A356" s="3">
        <f t="shared" si="109"/>
        <v>352</v>
      </c>
      <c r="B356" s="28">
        <f t="shared" si="110"/>
        <v>10680</v>
      </c>
      <c r="C356" s="3">
        <f t="shared" si="111"/>
        <v>8.3333333333333329E-2</v>
      </c>
      <c r="F356" s="3" t="e">
        <f t="shared" si="96"/>
        <v>#VALUE!</v>
      </c>
      <c r="G356" s="3" t="str">
        <f>IF(Inputs!$B$15="Fixed",G355, "Not Implemented Yet")</f>
        <v>Not Implemented Yet</v>
      </c>
      <c r="H356" s="3" t="str">
        <f>IF(Inputs!$B$15="Fixed", IF(K355&gt;H355, -PMT(G356*C356, 360/Inputs!$D$6, Inputs!$B$13), 0), "NOT AVALABLE RN")</f>
        <v>NOT AVALABLE RN</v>
      </c>
      <c r="I356" s="3" t="e">
        <f t="shared" si="97"/>
        <v>#VALUE!</v>
      </c>
      <c r="J356" s="3" t="e">
        <f t="shared" si="98"/>
        <v>#VALUE!</v>
      </c>
      <c r="K356" s="3" t="e">
        <f t="shared" si="112"/>
        <v>#VALUE!</v>
      </c>
      <c r="N356" s="27">
        <f t="shared" si="113"/>
        <v>0</v>
      </c>
      <c r="O356" s="17">
        <f>VLOOKUP(A356,Curves!$B$3:'Curves'!$D$15,3)/(VLOOKUP(A356,Curves!$B$3:'Curves'!$D$15,2)-(VLOOKUP(A356,Curves!$B$3:'Curves'!$D$15,1)-1))</f>
        <v>0</v>
      </c>
      <c r="P356" s="27">
        <f>MIN(N356,(O356*Inputs!$B$35)*$N$5)</f>
        <v>0</v>
      </c>
      <c r="Q356" s="3">
        <f ca="1">IF(ISERROR(Inputs!$B$32*OFFSET(P356,-Inputs!$B$32,0)),0,Inputs!$B$32*OFFSET(P356,-Inputs!$B$32,0))</f>
        <v>0</v>
      </c>
      <c r="R356" s="3">
        <f ca="1">IF(ISERROR((1-Inputs!$B$32)*OFFSET(P356,-Inputs!$B$33,0)),0,(1-Inputs!$B$32)*OFFSET(P356,-Inputs!$B$33,0))</f>
        <v>0</v>
      </c>
      <c r="S356" s="27">
        <f t="shared" si="99"/>
        <v>0</v>
      </c>
      <c r="T356" s="17" t="e">
        <f>S356/Inputs!$B$13</f>
        <v>#DIV/0!</v>
      </c>
      <c r="U356" s="17" t="e">
        <f t="shared" si="95"/>
        <v>#VALUE!</v>
      </c>
      <c r="V356" s="3">
        <f>IF(A356&lt;Inputs!$B$23-Inputs!$B$24,0,IF(A356&lt;Inputs!$B$22-Inputs!$B$24,S356*AB356/12,IF(ISERROR(-PMT(AB356/12,Inputs!$B$20+1-A356-Inputs!$B$24,S356)),0,-PMT(AB356/12,Inputs!$B$20+1-A356-Inputs!$B$24,S356)+IF(A356=Inputs!$B$21-Inputs!$B$24,AB356+PMT(AB356/12,Inputs!$B$20+1-A356-Inputs!$B$24,S356)+(S356*AB356/12),0))))</f>
        <v>0</v>
      </c>
      <c r="W356" s="3" t="e">
        <f t="shared" si="100"/>
        <v>#VALUE!</v>
      </c>
      <c r="X356" s="3" t="e">
        <f t="shared" si="101"/>
        <v>#VALUE!</v>
      </c>
      <c r="Y356" s="17">
        <f>VLOOKUP(A356,Curves!$B$20:'Curves'!$D$32,3)</f>
        <v>0.06</v>
      </c>
      <c r="Z356" s="27">
        <f t="shared" si="102"/>
        <v>0</v>
      </c>
      <c r="AA356" s="3">
        <f t="shared" si="103"/>
        <v>0</v>
      </c>
      <c r="AB356" s="3" t="str">
        <f t="shared" si="104"/>
        <v>Not Implemented Yet</v>
      </c>
      <c r="AC356" s="3" t="e">
        <f t="shared" si="105"/>
        <v>#VALUE!</v>
      </c>
      <c r="AD356" s="3" t="e">
        <f t="shared" ca="1" si="106"/>
        <v>#VALUE!</v>
      </c>
      <c r="AE356" s="17" t="e">
        <f ca="1">AD356/Inputs!$B$13</f>
        <v>#VALUE!</v>
      </c>
      <c r="AF356" s="27">
        <f t="shared" si="107"/>
        <v>0</v>
      </c>
      <c r="AH356" s="17">
        <f>AH355/(1+(Inputs!$B$19)*C355)</f>
        <v>1</v>
      </c>
      <c r="AI356" s="17" t="e">
        <f t="shared" ca="1" si="108"/>
        <v>#VALUE!</v>
      </c>
    </row>
    <row r="357" spans="1:35" ht="13">
      <c r="A357" s="3">
        <f t="shared" si="109"/>
        <v>353</v>
      </c>
      <c r="B357" s="28">
        <f t="shared" si="110"/>
        <v>10711</v>
      </c>
      <c r="C357" s="3">
        <f t="shared" si="111"/>
        <v>8.3333333333333329E-2</v>
      </c>
      <c r="F357" s="3" t="e">
        <f t="shared" si="96"/>
        <v>#VALUE!</v>
      </c>
      <c r="G357" s="3" t="str">
        <f>IF(Inputs!$B$15="Fixed",G356, "Not Implemented Yet")</f>
        <v>Not Implemented Yet</v>
      </c>
      <c r="H357" s="3" t="str">
        <f>IF(Inputs!$B$15="Fixed", IF(K356&gt;H356, -PMT(G357*C357, 360/Inputs!$D$6, Inputs!$B$13), 0), "NOT AVALABLE RN")</f>
        <v>NOT AVALABLE RN</v>
      </c>
      <c r="I357" s="3" t="e">
        <f t="shared" si="97"/>
        <v>#VALUE!</v>
      </c>
      <c r="J357" s="3" t="e">
        <f t="shared" si="98"/>
        <v>#VALUE!</v>
      </c>
      <c r="K357" s="3" t="e">
        <f t="shared" si="112"/>
        <v>#VALUE!</v>
      </c>
      <c r="N357" s="27">
        <f t="shared" si="113"/>
        <v>0</v>
      </c>
      <c r="O357" s="17">
        <f>VLOOKUP(A357,Curves!$B$3:'Curves'!$D$15,3)/(VLOOKUP(A357,Curves!$B$3:'Curves'!$D$15,2)-(VLOOKUP(A357,Curves!$B$3:'Curves'!$D$15,1)-1))</f>
        <v>0</v>
      </c>
      <c r="P357" s="27">
        <f>MIN(N357,(O357*Inputs!$B$35)*$N$5)</f>
        <v>0</v>
      </c>
      <c r="Q357" s="3">
        <f ca="1">IF(ISERROR(Inputs!$B$32*OFFSET(P357,-Inputs!$B$32,0)),0,Inputs!$B$32*OFFSET(P357,-Inputs!$B$32,0))</f>
        <v>0</v>
      </c>
      <c r="R357" s="3">
        <f ca="1">IF(ISERROR((1-Inputs!$B$32)*OFFSET(P357,-Inputs!$B$33,0)),0,(1-Inputs!$B$32)*OFFSET(P357,-Inputs!$B$33,0))</f>
        <v>0</v>
      </c>
      <c r="S357" s="27">
        <f t="shared" si="99"/>
        <v>0</v>
      </c>
      <c r="T357" s="17" t="e">
        <f>S357/Inputs!$B$13</f>
        <v>#DIV/0!</v>
      </c>
      <c r="U357" s="17" t="e">
        <f t="shared" si="95"/>
        <v>#VALUE!</v>
      </c>
      <c r="V357" s="3">
        <f>IF(A357&lt;Inputs!$B$23-Inputs!$B$24,0,IF(A357&lt;Inputs!$B$22-Inputs!$B$24,S357*AB357/12,IF(ISERROR(-PMT(AB357/12,Inputs!$B$20+1-A357-Inputs!$B$24,S357)),0,-PMT(AB357/12,Inputs!$B$20+1-A357-Inputs!$B$24,S357)+IF(A357=Inputs!$B$21-Inputs!$B$24,AB357+PMT(AB357/12,Inputs!$B$20+1-A357-Inputs!$B$24,S357)+(S357*AB357/12),0))))</f>
        <v>0</v>
      </c>
      <c r="W357" s="3" t="e">
        <f t="shared" si="100"/>
        <v>#VALUE!</v>
      </c>
      <c r="X357" s="3" t="e">
        <f t="shared" si="101"/>
        <v>#VALUE!</v>
      </c>
      <c r="Y357" s="17">
        <f>VLOOKUP(A357,Curves!$B$20:'Curves'!$D$32,3)</f>
        <v>0.06</v>
      </c>
      <c r="Z357" s="27">
        <f t="shared" si="102"/>
        <v>0</v>
      </c>
      <c r="AA357" s="3">
        <f t="shared" si="103"/>
        <v>0</v>
      </c>
      <c r="AB357" s="3" t="str">
        <f t="shared" si="104"/>
        <v>Not Implemented Yet</v>
      </c>
      <c r="AC357" s="3" t="e">
        <f t="shared" si="105"/>
        <v>#VALUE!</v>
      </c>
      <c r="AD357" s="3" t="e">
        <f t="shared" ca="1" si="106"/>
        <v>#VALUE!</v>
      </c>
      <c r="AE357" s="17" t="e">
        <f ca="1">AD357/Inputs!$B$13</f>
        <v>#VALUE!</v>
      </c>
      <c r="AF357" s="27">
        <f t="shared" si="107"/>
        <v>0</v>
      </c>
      <c r="AH357" s="17">
        <f>AH356/(1+(Inputs!$B$19)*C356)</f>
        <v>1</v>
      </c>
      <c r="AI357" s="17" t="e">
        <f t="shared" ca="1" si="108"/>
        <v>#VALUE!</v>
      </c>
    </row>
    <row r="358" spans="1:35" ht="13">
      <c r="A358" s="3">
        <f t="shared" si="109"/>
        <v>354</v>
      </c>
      <c r="B358" s="28">
        <f t="shared" si="110"/>
        <v>10741</v>
      </c>
      <c r="C358" s="3">
        <f t="shared" si="111"/>
        <v>8.3333333333333329E-2</v>
      </c>
      <c r="F358" s="3" t="e">
        <f t="shared" si="96"/>
        <v>#VALUE!</v>
      </c>
      <c r="G358" s="3" t="str">
        <f>IF(Inputs!$B$15="Fixed",G357, "Not Implemented Yet")</f>
        <v>Not Implemented Yet</v>
      </c>
      <c r="H358" s="3" t="str">
        <f>IF(Inputs!$B$15="Fixed", IF(K357&gt;H357, -PMT(G358*C358, 360/Inputs!$D$6, Inputs!$B$13), 0), "NOT AVALABLE RN")</f>
        <v>NOT AVALABLE RN</v>
      </c>
      <c r="I358" s="3" t="e">
        <f t="shared" si="97"/>
        <v>#VALUE!</v>
      </c>
      <c r="J358" s="3" t="e">
        <f t="shared" si="98"/>
        <v>#VALUE!</v>
      </c>
      <c r="K358" s="3" t="e">
        <f t="shared" si="112"/>
        <v>#VALUE!</v>
      </c>
      <c r="N358" s="27">
        <f t="shared" si="113"/>
        <v>0</v>
      </c>
      <c r="O358" s="17">
        <f>VLOOKUP(A358,Curves!$B$3:'Curves'!$D$15,3)/(VLOOKUP(A358,Curves!$B$3:'Curves'!$D$15,2)-(VLOOKUP(A358,Curves!$B$3:'Curves'!$D$15,1)-1))</f>
        <v>0</v>
      </c>
      <c r="P358" s="27">
        <f>MIN(N358,(O358*Inputs!$B$35)*$N$5)</f>
        <v>0</v>
      </c>
      <c r="Q358" s="3">
        <f ca="1">IF(ISERROR(Inputs!$B$32*OFFSET(P358,-Inputs!$B$32,0)),0,Inputs!$B$32*OFFSET(P358,-Inputs!$B$32,0))</f>
        <v>0</v>
      </c>
      <c r="R358" s="3">
        <f ca="1">IF(ISERROR((1-Inputs!$B$32)*OFFSET(P358,-Inputs!$B$33,0)),0,(1-Inputs!$B$32)*OFFSET(P358,-Inputs!$B$33,0))</f>
        <v>0</v>
      </c>
      <c r="S358" s="27">
        <f t="shared" si="99"/>
        <v>0</v>
      </c>
      <c r="T358" s="17" t="e">
        <f>S358/Inputs!$B$13</f>
        <v>#DIV/0!</v>
      </c>
      <c r="U358" s="17" t="e">
        <f t="shared" si="95"/>
        <v>#VALUE!</v>
      </c>
      <c r="V358" s="3">
        <f>IF(A358&lt;Inputs!$B$23-Inputs!$B$24,0,IF(A358&lt;Inputs!$B$22-Inputs!$B$24,S358*AB358/12,IF(ISERROR(-PMT(AB358/12,Inputs!$B$20+1-A358-Inputs!$B$24,S358)),0,-PMT(AB358/12,Inputs!$B$20+1-A358-Inputs!$B$24,S358)+IF(A358=Inputs!$B$21-Inputs!$B$24,AB358+PMT(AB358/12,Inputs!$B$20+1-A358-Inputs!$B$24,S358)+(S358*AB358/12),0))))</f>
        <v>0</v>
      </c>
      <c r="W358" s="3" t="e">
        <f t="shared" si="100"/>
        <v>#VALUE!</v>
      </c>
      <c r="X358" s="3" t="e">
        <f t="shared" si="101"/>
        <v>#VALUE!</v>
      </c>
      <c r="Y358" s="17">
        <f>VLOOKUP(A358,Curves!$B$20:'Curves'!$D$32,3)</f>
        <v>0.06</v>
      </c>
      <c r="Z358" s="27">
        <f t="shared" si="102"/>
        <v>0</v>
      </c>
      <c r="AA358" s="3">
        <f t="shared" si="103"/>
        <v>0</v>
      </c>
      <c r="AB358" s="3" t="str">
        <f t="shared" si="104"/>
        <v>Not Implemented Yet</v>
      </c>
      <c r="AC358" s="3" t="e">
        <f t="shared" si="105"/>
        <v>#VALUE!</v>
      </c>
      <c r="AD358" s="3" t="e">
        <f t="shared" ca="1" si="106"/>
        <v>#VALUE!</v>
      </c>
      <c r="AE358" s="17" t="e">
        <f ca="1">AD358/Inputs!$B$13</f>
        <v>#VALUE!</v>
      </c>
      <c r="AF358" s="27">
        <f t="shared" si="107"/>
        <v>0</v>
      </c>
      <c r="AH358" s="17">
        <f>AH357/(1+(Inputs!$B$19)*C357)</f>
        <v>1</v>
      </c>
      <c r="AI358" s="17" t="e">
        <f t="shared" ca="1" si="108"/>
        <v>#VALUE!</v>
      </c>
    </row>
    <row r="359" spans="1:35" ht="13">
      <c r="A359" s="3">
        <f t="shared" si="109"/>
        <v>355</v>
      </c>
      <c r="B359" s="28">
        <f t="shared" si="110"/>
        <v>10772</v>
      </c>
      <c r="C359" s="3">
        <f t="shared" si="111"/>
        <v>8.3333333333333329E-2</v>
      </c>
      <c r="F359" s="3" t="e">
        <f t="shared" si="96"/>
        <v>#VALUE!</v>
      </c>
      <c r="G359" s="3" t="str">
        <f>IF(Inputs!$B$15="Fixed",G358, "Not Implemented Yet")</f>
        <v>Not Implemented Yet</v>
      </c>
      <c r="H359" s="3" t="str">
        <f>IF(Inputs!$B$15="Fixed", IF(K358&gt;H358, -PMT(G359*C359, 360/Inputs!$D$6, Inputs!$B$13), 0), "NOT AVALABLE RN")</f>
        <v>NOT AVALABLE RN</v>
      </c>
      <c r="I359" s="3" t="e">
        <f t="shared" si="97"/>
        <v>#VALUE!</v>
      </c>
      <c r="J359" s="3" t="e">
        <f t="shared" si="98"/>
        <v>#VALUE!</v>
      </c>
      <c r="K359" s="3" t="e">
        <f t="shared" si="112"/>
        <v>#VALUE!</v>
      </c>
      <c r="N359" s="27">
        <f t="shared" si="113"/>
        <v>0</v>
      </c>
      <c r="O359" s="17">
        <f>VLOOKUP(A359,Curves!$B$3:'Curves'!$D$15,3)/(VLOOKUP(A359,Curves!$B$3:'Curves'!$D$15,2)-(VLOOKUP(A359,Curves!$B$3:'Curves'!$D$15,1)-1))</f>
        <v>0</v>
      </c>
      <c r="P359" s="27">
        <f>MIN(N359,(O359*Inputs!$B$35)*$N$5)</f>
        <v>0</v>
      </c>
      <c r="Q359" s="3">
        <f ca="1">IF(ISERROR(Inputs!$B$32*OFFSET(P359,-Inputs!$B$32,0)),0,Inputs!$B$32*OFFSET(P359,-Inputs!$B$32,0))</f>
        <v>0</v>
      </c>
      <c r="R359" s="3">
        <f ca="1">IF(ISERROR((1-Inputs!$B$32)*OFFSET(P359,-Inputs!$B$33,0)),0,(1-Inputs!$B$32)*OFFSET(P359,-Inputs!$B$33,0))</f>
        <v>0</v>
      </c>
      <c r="S359" s="27">
        <f t="shared" si="99"/>
        <v>0</v>
      </c>
      <c r="T359" s="17" t="e">
        <f>S359/Inputs!$B$13</f>
        <v>#DIV/0!</v>
      </c>
      <c r="U359" s="17" t="e">
        <f t="shared" si="95"/>
        <v>#VALUE!</v>
      </c>
      <c r="V359" s="3">
        <f>IF(A359&lt;Inputs!$B$23-Inputs!$B$24,0,IF(A359&lt;Inputs!$B$22-Inputs!$B$24,S359*AB359/12,IF(ISERROR(-PMT(AB359/12,Inputs!$B$20+1-A359-Inputs!$B$24,S359)),0,-PMT(AB359/12,Inputs!$B$20+1-A359-Inputs!$B$24,S359)+IF(A359=Inputs!$B$21-Inputs!$B$24,AB359+PMT(AB359/12,Inputs!$B$20+1-A359-Inputs!$B$24,S359)+(S359*AB359/12),0))))</f>
        <v>0</v>
      </c>
      <c r="W359" s="3" t="e">
        <f t="shared" si="100"/>
        <v>#VALUE!</v>
      </c>
      <c r="X359" s="3" t="e">
        <f t="shared" si="101"/>
        <v>#VALUE!</v>
      </c>
      <c r="Y359" s="17">
        <f>VLOOKUP(A359,Curves!$B$20:'Curves'!$D$32,3)</f>
        <v>0.06</v>
      </c>
      <c r="Z359" s="27">
        <f t="shared" si="102"/>
        <v>0</v>
      </c>
      <c r="AA359" s="3">
        <f t="shared" si="103"/>
        <v>0</v>
      </c>
      <c r="AB359" s="3" t="str">
        <f t="shared" si="104"/>
        <v>Not Implemented Yet</v>
      </c>
      <c r="AC359" s="3" t="e">
        <f t="shared" si="105"/>
        <v>#VALUE!</v>
      </c>
      <c r="AD359" s="3" t="e">
        <f t="shared" ca="1" si="106"/>
        <v>#VALUE!</v>
      </c>
      <c r="AE359" s="17" t="e">
        <f ca="1">AD359/Inputs!$B$13</f>
        <v>#VALUE!</v>
      </c>
      <c r="AF359" s="27">
        <f t="shared" si="107"/>
        <v>0</v>
      </c>
      <c r="AH359" s="17">
        <f>AH358/(1+(Inputs!$B$19)*C358)</f>
        <v>1</v>
      </c>
      <c r="AI359" s="17" t="e">
        <f t="shared" ca="1" si="108"/>
        <v>#VALUE!</v>
      </c>
    </row>
    <row r="360" spans="1:35" ht="13">
      <c r="A360" s="3">
        <f t="shared" si="109"/>
        <v>356</v>
      </c>
      <c r="B360" s="28">
        <f t="shared" si="110"/>
        <v>10802</v>
      </c>
      <c r="C360" s="3">
        <f t="shared" si="111"/>
        <v>8.3333333333333329E-2</v>
      </c>
      <c r="F360" s="3" t="e">
        <f t="shared" si="96"/>
        <v>#VALUE!</v>
      </c>
      <c r="G360" s="3" t="str">
        <f>IF(Inputs!$B$15="Fixed",G359, "Not Implemented Yet")</f>
        <v>Not Implemented Yet</v>
      </c>
      <c r="H360" s="3" t="str">
        <f>IF(Inputs!$B$15="Fixed", IF(K359&gt;H359, -PMT(G360*C360, 360/Inputs!$D$6, Inputs!$B$13), 0), "NOT AVALABLE RN")</f>
        <v>NOT AVALABLE RN</v>
      </c>
      <c r="I360" s="3" t="e">
        <f t="shared" si="97"/>
        <v>#VALUE!</v>
      </c>
      <c r="J360" s="3" t="e">
        <f t="shared" si="98"/>
        <v>#VALUE!</v>
      </c>
      <c r="K360" s="3" t="e">
        <f t="shared" si="112"/>
        <v>#VALUE!</v>
      </c>
      <c r="N360" s="27">
        <f t="shared" si="113"/>
        <v>0</v>
      </c>
      <c r="O360" s="17">
        <f>VLOOKUP(A360,Curves!$B$3:'Curves'!$D$15,3)/(VLOOKUP(A360,Curves!$B$3:'Curves'!$D$15,2)-(VLOOKUP(A360,Curves!$B$3:'Curves'!$D$15,1)-1))</f>
        <v>0</v>
      </c>
      <c r="P360" s="27">
        <f>MIN(N360,(O360*Inputs!$B$35)*$N$5)</f>
        <v>0</v>
      </c>
      <c r="Q360" s="3">
        <f ca="1">IF(ISERROR(Inputs!$B$32*OFFSET(P360,-Inputs!$B$32,0)),0,Inputs!$B$32*OFFSET(P360,-Inputs!$B$32,0))</f>
        <v>0</v>
      </c>
      <c r="R360" s="3">
        <f ca="1">IF(ISERROR((1-Inputs!$B$32)*OFFSET(P360,-Inputs!$B$33,0)),0,(1-Inputs!$B$32)*OFFSET(P360,-Inputs!$B$33,0))</f>
        <v>0</v>
      </c>
      <c r="S360" s="27">
        <f t="shared" si="99"/>
        <v>0</v>
      </c>
      <c r="T360" s="17" t="e">
        <f>S360/Inputs!$B$13</f>
        <v>#DIV/0!</v>
      </c>
      <c r="U360" s="17" t="e">
        <f t="shared" si="95"/>
        <v>#VALUE!</v>
      </c>
      <c r="V360" s="3">
        <f>IF(A360&lt;Inputs!$B$23-Inputs!$B$24,0,IF(A360&lt;Inputs!$B$22-Inputs!$B$24,S360*AB360/12,IF(ISERROR(-PMT(AB360/12,Inputs!$B$20+1-A360-Inputs!$B$24,S360)),0,-PMT(AB360/12,Inputs!$B$20+1-A360-Inputs!$B$24,S360)+IF(A360=Inputs!$B$21-Inputs!$B$24,AB360+PMT(AB360/12,Inputs!$B$20+1-A360-Inputs!$B$24,S360)+(S360*AB360/12),0))))</f>
        <v>0</v>
      </c>
      <c r="W360" s="3" t="e">
        <f t="shared" si="100"/>
        <v>#VALUE!</v>
      </c>
      <c r="X360" s="3" t="e">
        <f t="shared" si="101"/>
        <v>#VALUE!</v>
      </c>
      <c r="Y360" s="17">
        <f>VLOOKUP(A360,Curves!$B$20:'Curves'!$D$32,3)</f>
        <v>0.06</v>
      </c>
      <c r="Z360" s="27">
        <f t="shared" si="102"/>
        <v>0</v>
      </c>
      <c r="AA360" s="3">
        <f t="shared" si="103"/>
        <v>0</v>
      </c>
      <c r="AB360" s="3" t="str">
        <f t="shared" si="104"/>
        <v>Not Implemented Yet</v>
      </c>
      <c r="AC360" s="3" t="e">
        <f t="shared" si="105"/>
        <v>#VALUE!</v>
      </c>
      <c r="AD360" s="3" t="e">
        <f t="shared" ca="1" si="106"/>
        <v>#VALUE!</v>
      </c>
      <c r="AE360" s="17" t="e">
        <f ca="1">AD360/Inputs!$B$13</f>
        <v>#VALUE!</v>
      </c>
      <c r="AF360" s="27">
        <f t="shared" si="107"/>
        <v>0</v>
      </c>
      <c r="AH360" s="17">
        <f>AH359/(1+(Inputs!$B$19)*C359)</f>
        <v>1</v>
      </c>
      <c r="AI360" s="17" t="e">
        <f t="shared" ca="1" si="108"/>
        <v>#VALUE!</v>
      </c>
    </row>
    <row r="361" spans="1:35" ht="13">
      <c r="A361" s="3">
        <f t="shared" si="109"/>
        <v>357</v>
      </c>
      <c r="B361" s="28">
        <f t="shared" si="110"/>
        <v>10833</v>
      </c>
      <c r="C361" s="3">
        <f t="shared" si="111"/>
        <v>8.3333333333333329E-2</v>
      </c>
      <c r="F361" s="3" t="e">
        <f t="shared" si="96"/>
        <v>#VALUE!</v>
      </c>
      <c r="G361" s="3" t="str">
        <f>IF(Inputs!$B$15="Fixed",G360, "Not Implemented Yet")</f>
        <v>Not Implemented Yet</v>
      </c>
      <c r="H361" s="3" t="str">
        <f>IF(Inputs!$B$15="Fixed", IF(K360&gt;H360, -PMT(G361*C361, 360/Inputs!$D$6, Inputs!$B$13), 0), "NOT AVALABLE RN")</f>
        <v>NOT AVALABLE RN</v>
      </c>
      <c r="I361" s="3" t="e">
        <f t="shared" si="97"/>
        <v>#VALUE!</v>
      </c>
      <c r="J361" s="3" t="e">
        <f t="shared" si="98"/>
        <v>#VALUE!</v>
      </c>
      <c r="K361" s="3" t="e">
        <f t="shared" si="112"/>
        <v>#VALUE!</v>
      </c>
      <c r="N361" s="27">
        <f t="shared" si="113"/>
        <v>0</v>
      </c>
      <c r="O361" s="17">
        <f>VLOOKUP(A361,Curves!$B$3:'Curves'!$D$15,3)/(VLOOKUP(A361,Curves!$B$3:'Curves'!$D$15,2)-(VLOOKUP(A361,Curves!$B$3:'Curves'!$D$15,1)-1))</f>
        <v>0</v>
      </c>
      <c r="P361" s="27">
        <f>MIN(N361,(O361*Inputs!$B$35)*$N$5)</f>
        <v>0</v>
      </c>
      <c r="Q361" s="3">
        <f ca="1">IF(ISERROR(Inputs!$B$32*OFFSET(P361,-Inputs!$B$32,0)),0,Inputs!$B$32*OFFSET(P361,-Inputs!$B$32,0))</f>
        <v>0</v>
      </c>
      <c r="R361" s="3">
        <f ca="1">IF(ISERROR((1-Inputs!$B$32)*OFFSET(P361,-Inputs!$B$33,0)),0,(1-Inputs!$B$32)*OFFSET(P361,-Inputs!$B$33,0))</f>
        <v>0</v>
      </c>
      <c r="S361" s="27">
        <f t="shared" si="99"/>
        <v>0</v>
      </c>
      <c r="T361" s="17" t="e">
        <f>S361/Inputs!$B$13</f>
        <v>#DIV/0!</v>
      </c>
      <c r="U361" s="17" t="e">
        <f t="shared" si="95"/>
        <v>#VALUE!</v>
      </c>
      <c r="V361" s="3">
        <f>IF(A361&lt;Inputs!$B$23-Inputs!$B$24,0,IF(A361&lt;Inputs!$B$22-Inputs!$B$24,S361*AB361/12,IF(ISERROR(-PMT(AB361/12,Inputs!$B$20+1-A361-Inputs!$B$24,S361)),0,-PMT(AB361/12,Inputs!$B$20+1-A361-Inputs!$B$24,S361)+IF(A361=Inputs!$B$21-Inputs!$B$24,AB361+PMT(AB361/12,Inputs!$B$20+1-A361-Inputs!$B$24,S361)+(S361*AB361/12),0))))</f>
        <v>0</v>
      </c>
      <c r="W361" s="3" t="e">
        <f t="shared" si="100"/>
        <v>#VALUE!</v>
      </c>
      <c r="X361" s="3" t="e">
        <f t="shared" si="101"/>
        <v>#VALUE!</v>
      </c>
      <c r="Y361" s="17">
        <f>VLOOKUP(A361,Curves!$B$20:'Curves'!$D$32,3)</f>
        <v>0.06</v>
      </c>
      <c r="Z361" s="27">
        <f t="shared" si="102"/>
        <v>0</v>
      </c>
      <c r="AA361" s="3">
        <f t="shared" si="103"/>
        <v>0</v>
      </c>
      <c r="AB361" s="3" t="str">
        <f t="shared" si="104"/>
        <v>Not Implemented Yet</v>
      </c>
      <c r="AC361" s="3" t="e">
        <f t="shared" si="105"/>
        <v>#VALUE!</v>
      </c>
      <c r="AD361" s="3" t="e">
        <f t="shared" ca="1" si="106"/>
        <v>#VALUE!</v>
      </c>
      <c r="AE361" s="17" t="e">
        <f ca="1">AD361/Inputs!$B$13</f>
        <v>#VALUE!</v>
      </c>
      <c r="AF361" s="27">
        <f t="shared" si="107"/>
        <v>0</v>
      </c>
      <c r="AH361" s="17">
        <f>AH360/(1+(Inputs!$B$19)*C360)</f>
        <v>1</v>
      </c>
      <c r="AI361" s="17" t="e">
        <f t="shared" ca="1" si="108"/>
        <v>#VALUE!</v>
      </c>
    </row>
    <row r="362" spans="1:35" ht="13">
      <c r="A362" s="3">
        <f t="shared" si="109"/>
        <v>358</v>
      </c>
      <c r="B362" s="28">
        <f t="shared" si="110"/>
        <v>10864</v>
      </c>
      <c r="C362" s="3">
        <f t="shared" si="111"/>
        <v>8.3333333333333329E-2</v>
      </c>
      <c r="F362" s="3" t="e">
        <f t="shared" si="96"/>
        <v>#VALUE!</v>
      </c>
      <c r="G362" s="3" t="str">
        <f>IF(Inputs!$B$15="Fixed",G361, "Not Implemented Yet")</f>
        <v>Not Implemented Yet</v>
      </c>
      <c r="H362" s="3" t="str">
        <f>IF(Inputs!$B$15="Fixed", IF(K361&gt;H361, -PMT(G362*C362, 360/Inputs!$D$6, Inputs!$B$13), 0), "NOT AVALABLE RN")</f>
        <v>NOT AVALABLE RN</v>
      </c>
      <c r="I362" s="3" t="e">
        <f t="shared" si="97"/>
        <v>#VALUE!</v>
      </c>
      <c r="J362" s="3" t="e">
        <f t="shared" si="98"/>
        <v>#VALUE!</v>
      </c>
      <c r="K362" s="3" t="e">
        <f t="shared" si="112"/>
        <v>#VALUE!</v>
      </c>
      <c r="N362" s="27">
        <f t="shared" si="113"/>
        <v>0</v>
      </c>
      <c r="O362" s="17">
        <f>VLOOKUP(A362,Curves!$B$3:'Curves'!$D$15,3)/(VLOOKUP(A362,Curves!$B$3:'Curves'!$D$15,2)-(VLOOKUP(A362,Curves!$B$3:'Curves'!$D$15,1)-1))</f>
        <v>0</v>
      </c>
      <c r="P362" s="27">
        <f>MIN(N362,(O362*Inputs!$B$35)*$N$5)</f>
        <v>0</v>
      </c>
      <c r="Q362" s="3">
        <f ca="1">IF(ISERROR(Inputs!$B$32*OFFSET(P362,-Inputs!$B$32,0)),0,Inputs!$B$32*OFFSET(P362,-Inputs!$B$32,0))</f>
        <v>0</v>
      </c>
      <c r="R362" s="3">
        <f ca="1">IF(ISERROR((1-Inputs!$B$32)*OFFSET(P362,-Inputs!$B$33,0)),0,(1-Inputs!$B$32)*OFFSET(P362,-Inputs!$B$33,0))</f>
        <v>0</v>
      </c>
      <c r="S362" s="27">
        <f t="shared" si="99"/>
        <v>0</v>
      </c>
      <c r="T362" s="17" t="e">
        <f>S362/Inputs!$B$13</f>
        <v>#DIV/0!</v>
      </c>
      <c r="U362" s="17" t="e">
        <f t="shared" si="95"/>
        <v>#VALUE!</v>
      </c>
      <c r="V362" s="3">
        <f>IF(A362&lt;Inputs!$B$23-Inputs!$B$24,0,IF(A362&lt;Inputs!$B$22-Inputs!$B$24,S362*AB362/12,IF(ISERROR(-PMT(AB362/12,Inputs!$B$20+1-A362-Inputs!$B$24,S362)),0,-PMT(AB362/12,Inputs!$B$20+1-A362-Inputs!$B$24,S362)+IF(A362=Inputs!$B$21-Inputs!$B$24,AB362+PMT(AB362/12,Inputs!$B$20+1-A362-Inputs!$B$24,S362)+(S362*AB362/12),0))))</f>
        <v>0</v>
      </c>
      <c r="W362" s="3" t="e">
        <f t="shared" si="100"/>
        <v>#VALUE!</v>
      </c>
      <c r="X362" s="3" t="e">
        <f t="shared" si="101"/>
        <v>#VALUE!</v>
      </c>
      <c r="Y362" s="17">
        <f>VLOOKUP(A362,Curves!$B$20:'Curves'!$D$32,3)</f>
        <v>0.06</v>
      </c>
      <c r="Z362" s="27">
        <f t="shared" si="102"/>
        <v>0</v>
      </c>
      <c r="AA362" s="3">
        <f t="shared" si="103"/>
        <v>0</v>
      </c>
      <c r="AB362" s="3" t="str">
        <f t="shared" si="104"/>
        <v>Not Implemented Yet</v>
      </c>
      <c r="AC362" s="3" t="e">
        <f t="shared" si="105"/>
        <v>#VALUE!</v>
      </c>
      <c r="AD362" s="3" t="e">
        <f t="shared" ca="1" si="106"/>
        <v>#VALUE!</v>
      </c>
      <c r="AE362" s="17" t="e">
        <f ca="1">AD362/Inputs!$B$13</f>
        <v>#VALUE!</v>
      </c>
      <c r="AF362" s="27">
        <f t="shared" si="107"/>
        <v>0</v>
      </c>
      <c r="AH362" s="17">
        <f>AH361/(1+(Inputs!$B$19)*C361)</f>
        <v>1</v>
      </c>
      <c r="AI362" s="17" t="e">
        <f t="shared" ca="1" si="108"/>
        <v>#VALUE!</v>
      </c>
    </row>
    <row r="363" spans="1:35" ht="13">
      <c r="A363" s="3">
        <f t="shared" si="109"/>
        <v>359</v>
      </c>
      <c r="B363" s="28">
        <f t="shared" si="110"/>
        <v>10894</v>
      </c>
      <c r="C363" s="3">
        <f t="shared" si="111"/>
        <v>8.3333333333333329E-2</v>
      </c>
      <c r="F363" s="3" t="e">
        <f t="shared" si="96"/>
        <v>#VALUE!</v>
      </c>
      <c r="G363" s="3" t="str">
        <f>IF(Inputs!$B$15="Fixed",G362, "Not Implemented Yet")</f>
        <v>Not Implemented Yet</v>
      </c>
      <c r="H363" s="3" t="str">
        <f>IF(Inputs!$B$15="Fixed", IF(K362&gt;H362, -PMT(G363*C363, 360/Inputs!$D$6, Inputs!$B$13), 0), "NOT AVALABLE RN")</f>
        <v>NOT AVALABLE RN</v>
      </c>
      <c r="I363" s="3" t="e">
        <f t="shared" si="97"/>
        <v>#VALUE!</v>
      </c>
      <c r="J363" s="3" t="e">
        <f t="shared" si="98"/>
        <v>#VALUE!</v>
      </c>
      <c r="K363" s="3" t="e">
        <f t="shared" si="112"/>
        <v>#VALUE!</v>
      </c>
      <c r="N363" s="27">
        <f t="shared" si="113"/>
        <v>0</v>
      </c>
      <c r="O363" s="17">
        <f>VLOOKUP(A363,Curves!$B$3:'Curves'!$D$15,3)/(VLOOKUP(A363,Curves!$B$3:'Curves'!$D$15,2)-(VLOOKUP(A363,Curves!$B$3:'Curves'!$D$15,1)-1))</f>
        <v>0</v>
      </c>
      <c r="P363" s="27">
        <f>MIN(N363,(O363*Inputs!$B$35)*$N$5)</f>
        <v>0</v>
      </c>
      <c r="Q363" s="3">
        <f ca="1">IF(ISERROR(Inputs!$B$32*OFFSET(P363,-Inputs!$B$32,0)),0,Inputs!$B$32*OFFSET(P363,-Inputs!$B$32,0))</f>
        <v>0</v>
      </c>
      <c r="R363" s="3">
        <f ca="1">IF(ISERROR((1-Inputs!$B$32)*OFFSET(P363,-Inputs!$B$33,0)),0,(1-Inputs!$B$32)*OFFSET(P363,-Inputs!$B$33,0))</f>
        <v>0</v>
      </c>
      <c r="S363" s="27">
        <f t="shared" si="99"/>
        <v>0</v>
      </c>
      <c r="T363" s="17" t="e">
        <f>S363/Inputs!$B$13</f>
        <v>#DIV/0!</v>
      </c>
      <c r="U363" s="17" t="e">
        <f t="shared" si="95"/>
        <v>#VALUE!</v>
      </c>
      <c r="V363" s="3">
        <f>IF(A363&lt;Inputs!$B$23-Inputs!$B$24,0,IF(A363&lt;Inputs!$B$22-Inputs!$B$24,S363*AB363/12,IF(ISERROR(-PMT(AB363/12,Inputs!$B$20+1-A363-Inputs!$B$24,S363)),0,-PMT(AB363/12,Inputs!$B$20+1-A363-Inputs!$B$24,S363)+IF(A363=Inputs!$B$21-Inputs!$B$24,AB363+PMT(AB363/12,Inputs!$B$20+1-A363-Inputs!$B$24,S363)+(S363*AB363/12),0))))</f>
        <v>0</v>
      </c>
      <c r="W363" s="3" t="e">
        <f t="shared" si="100"/>
        <v>#VALUE!</v>
      </c>
      <c r="X363" s="3" t="e">
        <f t="shared" si="101"/>
        <v>#VALUE!</v>
      </c>
      <c r="Y363" s="17">
        <f>VLOOKUP(A363,Curves!$B$20:'Curves'!$D$32,3)</f>
        <v>0.06</v>
      </c>
      <c r="Z363" s="27">
        <f t="shared" si="102"/>
        <v>0</v>
      </c>
      <c r="AA363" s="3">
        <f t="shared" si="103"/>
        <v>0</v>
      </c>
      <c r="AB363" s="3" t="str">
        <f t="shared" si="104"/>
        <v>Not Implemented Yet</v>
      </c>
      <c r="AC363" s="3" t="e">
        <f t="shared" si="105"/>
        <v>#VALUE!</v>
      </c>
      <c r="AD363" s="3" t="e">
        <f t="shared" ca="1" si="106"/>
        <v>#VALUE!</v>
      </c>
      <c r="AE363" s="17" t="e">
        <f ca="1">AD363/Inputs!$B$13</f>
        <v>#VALUE!</v>
      </c>
      <c r="AF363" s="27">
        <f t="shared" si="107"/>
        <v>0</v>
      </c>
      <c r="AH363" s="17">
        <f>AH362/(1+(Inputs!$B$19)*C362)</f>
        <v>1</v>
      </c>
      <c r="AI363" s="17" t="e">
        <f t="shared" ca="1" si="108"/>
        <v>#VALUE!</v>
      </c>
    </row>
    <row r="364" spans="1:35" ht="13">
      <c r="A364" s="3">
        <f t="shared" si="109"/>
        <v>360</v>
      </c>
      <c r="B364" s="28">
        <f t="shared" si="110"/>
        <v>10925</v>
      </c>
      <c r="C364" s="3">
        <f t="shared" si="111"/>
        <v>8.3333333333333329E-2</v>
      </c>
      <c r="F364" s="3" t="e">
        <f t="shared" si="96"/>
        <v>#VALUE!</v>
      </c>
      <c r="G364" s="3" t="str">
        <f>IF(Inputs!$B$15="Fixed",G363, "Not Implemented Yet")</f>
        <v>Not Implemented Yet</v>
      </c>
      <c r="H364" s="3" t="str">
        <f>IF(Inputs!$B$15="Fixed", IF(K363&gt;H363, -PMT(G364*C364, 360/Inputs!$D$6, Inputs!$B$13), 0), "NOT AVALABLE RN")</f>
        <v>NOT AVALABLE RN</v>
      </c>
      <c r="I364" s="3" t="e">
        <f t="shared" si="97"/>
        <v>#VALUE!</v>
      </c>
      <c r="J364" s="3" t="e">
        <f t="shared" si="98"/>
        <v>#VALUE!</v>
      </c>
      <c r="K364" s="3" t="e">
        <f t="shared" si="112"/>
        <v>#VALUE!</v>
      </c>
      <c r="N364" s="27">
        <f t="shared" si="113"/>
        <v>0</v>
      </c>
      <c r="O364" s="17">
        <f>VLOOKUP(A364,Curves!$B$3:'Curves'!$D$15,3)/(VLOOKUP(A364,Curves!$B$3:'Curves'!$D$15,2)-(VLOOKUP(A364,Curves!$B$3:'Curves'!$D$15,1)-1))</f>
        <v>0</v>
      </c>
      <c r="P364" s="27">
        <f>MIN(N364,(O364*Inputs!$B$35)*$N$5)</f>
        <v>0</v>
      </c>
      <c r="Q364" s="3">
        <f ca="1">IF(ISERROR(Inputs!$B$32*OFFSET(P364,-Inputs!$B$32,0)),0,Inputs!$B$32*OFFSET(P364,-Inputs!$B$32,0))</f>
        <v>0</v>
      </c>
      <c r="R364" s="3">
        <f ca="1">IF(ISERROR((1-Inputs!$B$32)*OFFSET(P364,-Inputs!$B$33,0)),0,(1-Inputs!$B$32)*OFFSET(P364,-Inputs!$B$33,0))</f>
        <v>0</v>
      </c>
      <c r="S364" s="27">
        <f t="shared" si="99"/>
        <v>0</v>
      </c>
      <c r="T364" s="17" t="e">
        <f>S364/Inputs!$B$13</f>
        <v>#DIV/0!</v>
      </c>
      <c r="U364" s="17" t="e">
        <f t="shared" si="95"/>
        <v>#VALUE!</v>
      </c>
      <c r="V364" s="3">
        <f>IF(A364&lt;Inputs!$B$23-Inputs!$B$24,0,IF(A364&lt;Inputs!$B$22-Inputs!$B$24,S364*AB364/12,IF(ISERROR(-PMT(AB364/12,Inputs!$B$20+1-A364-Inputs!$B$24,S364)),0,-PMT(AB364/12,Inputs!$B$20+1-A364-Inputs!$B$24,S364)+IF(A364=Inputs!$B$21-Inputs!$B$24,AB364+PMT(AB364/12,Inputs!$B$20+1-A364-Inputs!$B$24,S364)+(S364*AB364/12),0))))</f>
        <v>0</v>
      </c>
      <c r="W364" s="3" t="e">
        <f t="shared" si="100"/>
        <v>#VALUE!</v>
      </c>
      <c r="X364" s="3" t="e">
        <f t="shared" si="101"/>
        <v>#VALUE!</v>
      </c>
      <c r="Y364" s="17">
        <f>VLOOKUP(A364,Curves!$B$20:'Curves'!$D$32,3)</f>
        <v>0.06</v>
      </c>
      <c r="Z364" s="27">
        <f t="shared" si="102"/>
        <v>0</v>
      </c>
      <c r="AA364" s="3">
        <f t="shared" si="103"/>
        <v>0</v>
      </c>
      <c r="AB364" s="3" t="str">
        <f t="shared" si="104"/>
        <v>Not Implemented Yet</v>
      </c>
      <c r="AC364" s="3" t="e">
        <f t="shared" si="105"/>
        <v>#VALUE!</v>
      </c>
      <c r="AD364" s="3" t="e">
        <f t="shared" ca="1" si="106"/>
        <v>#VALUE!</v>
      </c>
      <c r="AE364" s="17" t="e">
        <f ca="1">AD364/Inputs!$B$13</f>
        <v>#VALUE!</v>
      </c>
      <c r="AF364" s="27">
        <f t="shared" si="107"/>
        <v>0</v>
      </c>
      <c r="AG364" s="3"/>
      <c r="AH364" s="17">
        <f>AH363/(1+(Inputs!$B$19)*C363)</f>
        <v>1</v>
      </c>
      <c r="AI364" s="17" t="e">
        <f t="shared" ca="1" si="108"/>
        <v>#VALUE!</v>
      </c>
    </row>
    <row r="365" spans="1:35" ht="13">
      <c r="A365" s="3"/>
      <c r="AA365" s="3"/>
    </row>
    <row r="366" spans="1:35" ht="13">
      <c r="A366" s="3"/>
      <c r="AA366" s="3"/>
    </row>
    <row r="367" spans="1:35" ht="13">
      <c r="V367" s="17"/>
      <c r="AA367" s="3"/>
    </row>
    <row r="368" spans="1:35" ht="13">
      <c r="AA368" s="3"/>
    </row>
    <row r="369" spans="27:27" ht="13">
      <c r="AA369" s="3"/>
    </row>
    <row r="370" spans="27:27" ht="13">
      <c r="AA370" s="3"/>
    </row>
    <row r="371" spans="27:27" ht="13">
      <c r="AA371" s="3"/>
    </row>
    <row r="372" spans="27:27" ht="13">
      <c r="AA372" s="3"/>
    </row>
    <row r="373" spans="27:27" ht="13">
      <c r="AA373" s="3"/>
    </row>
    <row r="374" spans="27:27" ht="13">
      <c r="AA374" s="3"/>
    </row>
    <row r="375" spans="27:27" ht="13">
      <c r="AA375" s="3"/>
    </row>
    <row r="376" spans="27:27" ht="13">
      <c r="AA376" s="3"/>
    </row>
    <row r="377" spans="27:27" ht="13">
      <c r="AA377" s="3"/>
    </row>
    <row r="378" spans="27:27" ht="13">
      <c r="AA378" s="3"/>
    </row>
    <row r="379" spans="27:27" ht="13">
      <c r="AA379" s="3"/>
    </row>
    <row r="380" spans="27:27" ht="13">
      <c r="AA380" s="3"/>
    </row>
    <row r="381" spans="27:27" ht="13">
      <c r="AA381" s="3"/>
    </row>
    <row r="382" spans="27:27" ht="13">
      <c r="AA382" s="3"/>
    </row>
    <row r="383" spans="27:27" ht="13">
      <c r="AA383" s="3"/>
    </row>
    <row r="384" spans="27:27" ht="13">
      <c r="AA384" s="3"/>
    </row>
    <row r="385" spans="27:27" ht="13">
      <c r="AA385" s="3"/>
    </row>
    <row r="386" spans="27:27" ht="13">
      <c r="AA386" s="3"/>
    </row>
    <row r="387" spans="27:27" ht="13">
      <c r="AA387" s="3"/>
    </row>
    <row r="388" spans="27:27" ht="13">
      <c r="AA388" s="3"/>
    </row>
    <row r="389" spans="27:27" ht="13">
      <c r="AA389" s="3"/>
    </row>
    <row r="390" spans="27:27" ht="13">
      <c r="AA390" s="3"/>
    </row>
    <row r="391" spans="27:27" ht="13">
      <c r="AA391" s="3"/>
    </row>
    <row r="392" spans="27:27" ht="13">
      <c r="AA392" s="3"/>
    </row>
    <row r="393" spans="27:27" ht="13">
      <c r="AA393" s="3"/>
    </row>
    <row r="394" spans="27:27" ht="13">
      <c r="AA394" s="3"/>
    </row>
    <row r="395" spans="27:27" ht="13">
      <c r="AA395" s="3"/>
    </row>
    <row r="396" spans="27:27" ht="13">
      <c r="AA396" s="3"/>
    </row>
    <row r="397" spans="27:27" ht="13">
      <c r="AA397" s="3"/>
    </row>
    <row r="398" spans="27:27" ht="13">
      <c r="AA398" s="3"/>
    </row>
    <row r="399" spans="27:27" ht="13">
      <c r="AA399" s="3"/>
    </row>
    <row r="400" spans="27:27" ht="13">
      <c r="AA400" s="3"/>
    </row>
    <row r="401" spans="27:27" ht="13">
      <c r="AA401" s="3"/>
    </row>
    <row r="402" spans="27:27" ht="13">
      <c r="AA402" s="3"/>
    </row>
    <row r="403" spans="27:27" ht="13">
      <c r="AA403" s="3"/>
    </row>
    <row r="404" spans="27:27" ht="13">
      <c r="AA404" s="3"/>
    </row>
    <row r="405" spans="27:27" ht="13">
      <c r="AA405" s="3"/>
    </row>
    <row r="406" spans="27:27" ht="13">
      <c r="AA406" s="3"/>
    </row>
    <row r="407" spans="27:27" ht="13">
      <c r="AA407" s="3"/>
    </row>
    <row r="408" spans="27:27" ht="13">
      <c r="AA408" s="3"/>
    </row>
    <row r="409" spans="27:27" ht="13">
      <c r="AA409" s="3"/>
    </row>
    <row r="410" spans="27:27" ht="13">
      <c r="AA410" s="3"/>
    </row>
    <row r="411" spans="27:27" ht="13">
      <c r="AA411" s="3"/>
    </row>
    <row r="412" spans="27:27" ht="13">
      <c r="AA412" s="3"/>
    </row>
    <row r="413" spans="27:27" ht="13">
      <c r="AA413" s="3"/>
    </row>
    <row r="414" spans="27:27" ht="13">
      <c r="AA414" s="3"/>
    </row>
    <row r="415" spans="27:27" ht="13">
      <c r="AA415" s="3"/>
    </row>
    <row r="416" spans="27:27" ht="13">
      <c r="AA416" s="3"/>
    </row>
    <row r="417" spans="27:27" ht="13">
      <c r="AA417" s="3"/>
    </row>
    <row r="418" spans="27:27" ht="13">
      <c r="AA418" s="3"/>
    </row>
    <row r="419" spans="27:27" ht="13">
      <c r="AA419" s="3"/>
    </row>
    <row r="420" spans="27:27" ht="13">
      <c r="AA420" s="3"/>
    </row>
    <row r="421" spans="27:27" ht="13">
      <c r="AA421" s="3"/>
    </row>
    <row r="422" spans="27:27" ht="13">
      <c r="AA422" s="3"/>
    </row>
    <row r="423" spans="27:27" ht="13">
      <c r="AA423" s="3"/>
    </row>
    <row r="424" spans="27:27" ht="13">
      <c r="AA424" s="3"/>
    </row>
    <row r="425" spans="27:27" ht="13">
      <c r="AA425" s="3"/>
    </row>
    <row r="426" spans="27:27" ht="13">
      <c r="AA426" s="3"/>
    </row>
    <row r="427" spans="27:27" ht="13">
      <c r="AA427" s="3"/>
    </row>
    <row r="428" spans="27:27" ht="13">
      <c r="AA428" s="3"/>
    </row>
    <row r="429" spans="27:27" ht="13">
      <c r="AA429" s="3"/>
    </row>
    <row r="430" spans="27:27" ht="13">
      <c r="AA430" s="3"/>
    </row>
    <row r="431" spans="27:27" ht="13">
      <c r="AA431" s="3"/>
    </row>
    <row r="432" spans="27:27" ht="13">
      <c r="AA432" s="3"/>
    </row>
    <row r="433" spans="27:27" ht="13">
      <c r="AA433" s="3"/>
    </row>
    <row r="434" spans="27:27" ht="13">
      <c r="AA434" s="3"/>
    </row>
    <row r="435" spans="27:27" ht="13">
      <c r="AA435" s="3"/>
    </row>
    <row r="436" spans="27:27" ht="13">
      <c r="AA436" s="3"/>
    </row>
    <row r="437" spans="27:27" ht="13">
      <c r="AA437" s="3"/>
    </row>
    <row r="438" spans="27:27" ht="13">
      <c r="AA438" s="3"/>
    </row>
    <row r="439" spans="27:27" ht="13">
      <c r="AA439" s="3"/>
    </row>
    <row r="440" spans="27:27" ht="13">
      <c r="AA440" s="3"/>
    </row>
    <row r="441" spans="27:27" ht="13">
      <c r="AA441" s="3"/>
    </row>
    <row r="442" spans="27:27" ht="13">
      <c r="AA442" s="3"/>
    </row>
    <row r="443" spans="27:27" ht="13">
      <c r="AA443" s="3"/>
    </row>
    <row r="444" spans="27:27" ht="13">
      <c r="AA444" s="3"/>
    </row>
    <row r="445" spans="27:27" ht="13">
      <c r="AA445" s="3"/>
    </row>
    <row r="446" spans="27:27" ht="13">
      <c r="AA446" s="3"/>
    </row>
    <row r="447" spans="27:27" ht="13">
      <c r="AA447" s="3"/>
    </row>
    <row r="448" spans="27:27" ht="13">
      <c r="AA448" s="3"/>
    </row>
    <row r="449" spans="27:27" ht="13">
      <c r="AA449" s="3"/>
    </row>
    <row r="450" spans="27:27" ht="13">
      <c r="AA450" s="3"/>
    </row>
    <row r="451" spans="27:27" ht="13">
      <c r="AA451" s="3"/>
    </row>
    <row r="452" spans="27:27" ht="13">
      <c r="AA452" s="3"/>
    </row>
    <row r="453" spans="27:27" ht="13">
      <c r="AA453" s="3"/>
    </row>
    <row r="454" spans="27:27" ht="13">
      <c r="AA454" s="3"/>
    </row>
    <row r="455" spans="27:27" ht="13">
      <c r="AA455" s="3"/>
    </row>
    <row r="456" spans="27:27" ht="13">
      <c r="AA456" s="3"/>
    </row>
    <row r="457" spans="27:27" ht="13">
      <c r="AA457" s="3"/>
    </row>
    <row r="458" spans="27:27" ht="13">
      <c r="AA458" s="3"/>
    </row>
    <row r="459" spans="27:27" ht="13">
      <c r="AA459" s="3"/>
    </row>
    <row r="460" spans="27:27" ht="13">
      <c r="AA460" s="3"/>
    </row>
    <row r="461" spans="27:27" ht="13">
      <c r="AA461" s="3"/>
    </row>
    <row r="462" spans="27:27" ht="13">
      <c r="AA462" s="3"/>
    </row>
    <row r="463" spans="27:27" ht="13">
      <c r="AA463" s="3"/>
    </row>
    <row r="464" spans="27:27" ht="13">
      <c r="AA464" s="3"/>
    </row>
    <row r="465" spans="27:27" ht="13">
      <c r="AA465" s="3"/>
    </row>
    <row r="466" spans="27:27" ht="13">
      <c r="AA466" s="3"/>
    </row>
    <row r="467" spans="27:27" ht="13">
      <c r="AA467" s="3"/>
    </row>
    <row r="468" spans="27:27" ht="13">
      <c r="AA468" s="3"/>
    </row>
    <row r="469" spans="27:27" ht="13">
      <c r="AA469" s="3"/>
    </row>
    <row r="470" spans="27:27" ht="13">
      <c r="AA470" s="3"/>
    </row>
    <row r="471" spans="27:27" ht="13">
      <c r="AA471" s="3"/>
    </row>
    <row r="472" spans="27:27" ht="13">
      <c r="AA472" s="3"/>
    </row>
    <row r="473" spans="27:27" ht="13">
      <c r="AA473" s="3"/>
    </row>
    <row r="474" spans="27:27" ht="13">
      <c r="AA474" s="3"/>
    </row>
    <row r="475" spans="27:27" ht="13">
      <c r="AA475" s="3"/>
    </row>
    <row r="476" spans="27:27" ht="13">
      <c r="AA476" s="3"/>
    </row>
    <row r="477" spans="27:27" ht="13">
      <c r="AA477" s="3"/>
    </row>
    <row r="478" spans="27:27" ht="13">
      <c r="AA478" s="3"/>
    </row>
    <row r="479" spans="27:27" ht="13">
      <c r="AA479" s="3"/>
    </row>
    <row r="480" spans="27:27" ht="13">
      <c r="AA480" s="3"/>
    </row>
    <row r="481" spans="27:27" ht="13">
      <c r="AA481" s="3"/>
    </row>
    <row r="482" spans="27:27" ht="13">
      <c r="AA482" s="3"/>
    </row>
    <row r="483" spans="27:27" ht="13">
      <c r="AA483" s="3"/>
    </row>
    <row r="484" spans="27:27" ht="13">
      <c r="AA484" s="3"/>
    </row>
    <row r="485" spans="27:27" ht="13">
      <c r="AA485" s="3"/>
    </row>
    <row r="486" spans="27:27" ht="13">
      <c r="AA486" s="3"/>
    </row>
    <row r="487" spans="27:27" ht="13">
      <c r="AA487" s="3"/>
    </row>
    <row r="488" spans="27:27" ht="13">
      <c r="AA488" s="3"/>
    </row>
    <row r="489" spans="27:27" ht="13">
      <c r="AA489" s="3"/>
    </row>
    <row r="490" spans="27:27" ht="13">
      <c r="AA490" s="3"/>
    </row>
    <row r="491" spans="27:27" ht="13">
      <c r="AA491" s="3"/>
    </row>
    <row r="492" spans="27:27" ht="13">
      <c r="AA492" s="3"/>
    </row>
    <row r="493" spans="27:27" ht="13">
      <c r="AA493" s="3"/>
    </row>
    <row r="494" spans="27:27" ht="13">
      <c r="AA494" s="3"/>
    </row>
    <row r="495" spans="27:27" ht="13">
      <c r="AA495" s="3"/>
    </row>
    <row r="496" spans="27:27" ht="13">
      <c r="AA496" s="3"/>
    </row>
    <row r="497" spans="27:27" ht="13">
      <c r="AA497" s="3"/>
    </row>
    <row r="498" spans="27:27" ht="13">
      <c r="AA498" s="3"/>
    </row>
    <row r="499" spans="27:27" ht="13">
      <c r="AA499" s="3"/>
    </row>
    <row r="500" spans="27:27" ht="13">
      <c r="AA500" s="3"/>
    </row>
    <row r="501" spans="27:27" ht="13">
      <c r="AA501" s="3"/>
    </row>
    <row r="502" spans="27:27" ht="13">
      <c r="AA502" s="3"/>
    </row>
    <row r="503" spans="27:27" ht="13">
      <c r="AA503" s="3"/>
    </row>
    <row r="504" spans="27:27" ht="13">
      <c r="AA504" s="3"/>
    </row>
    <row r="505" spans="27:27" ht="13">
      <c r="AA505" s="3"/>
    </row>
    <row r="506" spans="27:27" ht="13">
      <c r="AA506" s="3"/>
    </row>
    <row r="507" spans="27:27" ht="13">
      <c r="AA507" s="3"/>
    </row>
    <row r="508" spans="27:27" ht="13">
      <c r="AA508" s="3"/>
    </row>
    <row r="509" spans="27:27" ht="13">
      <c r="AA509" s="3"/>
    </row>
    <row r="510" spans="27:27" ht="13">
      <c r="AA510" s="3"/>
    </row>
    <row r="511" spans="27:27" ht="13">
      <c r="AA511" s="3"/>
    </row>
    <row r="512" spans="27:27" ht="13">
      <c r="AA512" s="3"/>
    </row>
    <row r="513" spans="27:27" ht="13">
      <c r="AA513" s="3"/>
    </row>
    <row r="514" spans="27:27" ht="13">
      <c r="AA514" s="3"/>
    </row>
    <row r="515" spans="27:27" ht="13">
      <c r="AA515" s="3"/>
    </row>
    <row r="516" spans="27:27" ht="13">
      <c r="AA516" s="3"/>
    </row>
    <row r="517" spans="27:27" ht="13">
      <c r="AA517" s="3"/>
    </row>
    <row r="518" spans="27:27" ht="13">
      <c r="AA518" s="3"/>
    </row>
    <row r="519" spans="27:27" ht="13">
      <c r="AA519" s="3"/>
    </row>
    <row r="520" spans="27:27" ht="13">
      <c r="AA520" s="3"/>
    </row>
    <row r="521" spans="27:27" ht="13">
      <c r="AA521" s="3"/>
    </row>
    <row r="522" spans="27:27" ht="13">
      <c r="AA522" s="3"/>
    </row>
    <row r="523" spans="27:27" ht="13">
      <c r="AA523" s="3"/>
    </row>
    <row r="524" spans="27:27" ht="13">
      <c r="AA524" s="3"/>
    </row>
    <row r="525" spans="27:27" ht="13">
      <c r="AA525" s="3"/>
    </row>
    <row r="526" spans="27:27" ht="13">
      <c r="AA526" s="3"/>
    </row>
    <row r="527" spans="27:27" ht="13">
      <c r="AA527" s="3"/>
    </row>
    <row r="528" spans="27:27" ht="13">
      <c r="AA528" s="3"/>
    </row>
    <row r="529" spans="27:27" ht="13">
      <c r="AA529" s="3"/>
    </row>
    <row r="530" spans="27:27" ht="13">
      <c r="AA530" s="3"/>
    </row>
    <row r="531" spans="27:27" ht="13">
      <c r="AA531" s="3"/>
    </row>
    <row r="532" spans="27:27" ht="13">
      <c r="AA532" s="3"/>
    </row>
    <row r="533" spans="27:27" ht="13">
      <c r="AA533" s="3"/>
    </row>
    <row r="534" spans="27:27" ht="13">
      <c r="AA534" s="3"/>
    </row>
    <row r="535" spans="27:27" ht="13">
      <c r="AA535" s="3"/>
    </row>
    <row r="536" spans="27:27" ht="13">
      <c r="AA536" s="3"/>
    </row>
    <row r="537" spans="27:27" ht="13">
      <c r="AA537" s="3"/>
    </row>
    <row r="538" spans="27:27" ht="13">
      <c r="AA538" s="3"/>
    </row>
    <row r="539" spans="27:27" ht="13">
      <c r="AA539" s="3"/>
    </row>
    <row r="540" spans="27:27" ht="13">
      <c r="AA540" s="3"/>
    </row>
    <row r="541" spans="27:27" ht="13">
      <c r="AA541" s="3"/>
    </row>
    <row r="542" spans="27:27" ht="13">
      <c r="AA542" s="3"/>
    </row>
    <row r="543" spans="27:27" ht="13">
      <c r="AA543" s="3"/>
    </row>
    <row r="544" spans="27:27" ht="13">
      <c r="AA544" s="3"/>
    </row>
    <row r="545" spans="27:27" ht="13">
      <c r="AA545" s="3"/>
    </row>
    <row r="546" spans="27:27" ht="13">
      <c r="AA546" s="3"/>
    </row>
    <row r="547" spans="27:27" ht="13">
      <c r="AA547" s="3"/>
    </row>
    <row r="548" spans="27:27" ht="13">
      <c r="AA548" s="3"/>
    </row>
    <row r="549" spans="27:27" ht="13">
      <c r="AA549" s="3"/>
    </row>
    <row r="550" spans="27:27" ht="13">
      <c r="AA550" s="3"/>
    </row>
    <row r="551" spans="27:27" ht="13">
      <c r="AA551" s="3"/>
    </row>
    <row r="552" spans="27:27" ht="13">
      <c r="AA552" s="3"/>
    </row>
    <row r="553" spans="27:27" ht="13">
      <c r="AA553" s="3"/>
    </row>
    <row r="554" spans="27:27" ht="13">
      <c r="AA554" s="3"/>
    </row>
    <row r="555" spans="27:27" ht="13">
      <c r="AA555" s="3"/>
    </row>
    <row r="556" spans="27:27" ht="13">
      <c r="AA556" s="3"/>
    </row>
    <row r="557" spans="27:27" ht="13">
      <c r="AA557" s="3"/>
    </row>
    <row r="558" spans="27:27" ht="13">
      <c r="AA558" s="3"/>
    </row>
    <row r="559" spans="27:27" ht="13">
      <c r="AA559" s="3"/>
    </row>
    <row r="560" spans="27:27" ht="13">
      <c r="AA560" s="3"/>
    </row>
    <row r="561" spans="27:27" ht="13">
      <c r="AA561" s="3"/>
    </row>
    <row r="562" spans="27:27" ht="13">
      <c r="AA562" s="3"/>
    </row>
    <row r="563" spans="27:27" ht="13">
      <c r="AA563" s="3"/>
    </row>
    <row r="564" spans="27:27" ht="13">
      <c r="AA564" s="3"/>
    </row>
    <row r="565" spans="27:27" ht="13">
      <c r="AA565" s="3"/>
    </row>
    <row r="566" spans="27:27" ht="13">
      <c r="AA566" s="3"/>
    </row>
    <row r="567" spans="27:27" ht="13">
      <c r="AA567" s="3"/>
    </row>
    <row r="568" spans="27:27" ht="13">
      <c r="AA568" s="3"/>
    </row>
    <row r="569" spans="27:27" ht="13">
      <c r="AA569" s="3"/>
    </row>
    <row r="570" spans="27:27" ht="13">
      <c r="AA570" s="3"/>
    </row>
    <row r="571" spans="27:27" ht="13">
      <c r="AA571" s="3"/>
    </row>
    <row r="572" spans="27:27" ht="13">
      <c r="AA572" s="3"/>
    </row>
    <row r="573" spans="27:27" ht="13">
      <c r="AA573" s="3"/>
    </row>
    <row r="574" spans="27:27" ht="13">
      <c r="AA574" s="3"/>
    </row>
    <row r="575" spans="27:27" ht="13">
      <c r="AA575" s="3"/>
    </row>
    <row r="576" spans="27:27" ht="13">
      <c r="AA576" s="3"/>
    </row>
    <row r="577" spans="27:27" ht="13">
      <c r="AA577" s="3"/>
    </row>
    <row r="578" spans="27:27" ht="13">
      <c r="AA578" s="3"/>
    </row>
    <row r="579" spans="27:27" ht="13">
      <c r="AA579" s="3"/>
    </row>
    <row r="580" spans="27:27" ht="13">
      <c r="AA580" s="3"/>
    </row>
    <row r="581" spans="27:27" ht="13">
      <c r="AA581" s="3"/>
    </row>
    <row r="582" spans="27:27" ht="13">
      <c r="AA582" s="3"/>
    </row>
    <row r="583" spans="27:27" ht="13">
      <c r="AA583" s="3"/>
    </row>
    <row r="584" spans="27:27" ht="13">
      <c r="AA584" s="3"/>
    </row>
    <row r="585" spans="27:27" ht="13">
      <c r="AA585" s="3"/>
    </row>
    <row r="586" spans="27:27" ht="13">
      <c r="AA586" s="3"/>
    </row>
    <row r="587" spans="27:27" ht="13">
      <c r="AA587" s="3"/>
    </row>
    <row r="588" spans="27:27" ht="13">
      <c r="AA588" s="3"/>
    </row>
    <row r="589" spans="27:27" ht="13">
      <c r="AA589" s="3"/>
    </row>
    <row r="590" spans="27:27" ht="13">
      <c r="AA590" s="3"/>
    </row>
    <row r="591" spans="27:27" ht="13">
      <c r="AA591" s="3"/>
    </row>
    <row r="592" spans="27:27" ht="13">
      <c r="AA592" s="3"/>
    </row>
    <row r="593" spans="27:27" ht="13">
      <c r="AA593" s="3"/>
    </row>
    <row r="594" spans="27:27" ht="13">
      <c r="AA594" s="3"/>
    </row>
    <row r="595" spans="27:27" ht="13">
      <c r="AA595" s="3"/>
    </row>
    <row r="596" spans="27:27" ht="13">
      <c r="AA596" s="3"/>
    </row>
    <row r="597" spans="27:27" ht="13">
      <c r="AA597" s="3"/>
    </row>
    <row r="598" spans="27:27" ht="13">
      <c r="AA598" s="3"/>
    </row>
    <row r="599" spans="27:27" ht="13">
      <c r="AA599" s="3"/>
    </row>
    <row r="600" spans="27:27" ht="13">
      <c r="AA600" s="3"/>
    </row>
    <row r="601" spans="27:27" ht="13">
      <c r="AA601" s="3"/>
    </row>
    <row r="602" spans="27:27" ht="13">
      <c r="AA602" s="3"/>
    </row>
    <row r="603" spans="27:27" ht="13">
      <c r="AA603" s="3"/>
    </row>
    <row r="604" spans="27:27" ht="13">
      <c r="AA604" s="3"/>
    </row>
    <row r="605" spans="27:27" ht="13">
      <c r="AA605" s="3"/>
    </row>
    <row r="606" spans="27:27" ht="13">
      <c r="AA606" s="3"/>
    </row>
    <row r="607" spans="27:27" ht="13">
      <c r="AA607" s="3"/>
    </row>
    <row r="608" spans="27:27" ht="13">
      <c r="AA608" s="3"/>
    </row>
    <row r="609" spans="27:27" ht="13">
      <c r="AA609" s="3"/>
    </row>
    <row r="610" spans="27:27" ht="13">
      <c r="AA610" s="3"/>
    </row>
    <row r="611" spans="27:27" ht="13">
      <c r="AA611" s="3"/>
    </row>
    <row r="612" spans="27:27" ht="13">
      <c r="AA612" s="3"/>
    </row>
    <row r="613" spans="27:27" ht="13">
      <c r="AA613" s="3"/>
    </row>
    <row r="614" spans="27:27" ht="13">
      <c r="AA614" s="3"/>
    </row>
    <row r="615" spans="27:27" ht="13">
      <c r="AA615" s="3"/>
    </row>
    <row r="616" spans="27:27" ht="13">
      <c r="AA616" s="3"/>
    </row>
    <row r="617" spans="27:27" ht="13">
      <c r="AA617" s="3"/>
    </row>
    <row r="618" spans="27:27" ht="13">
      <c r="AA618" s="3"/>
    </row>
    <row r="619" spans="27:27" ht="13">
      <c r="AA619" s="3"/>
    </row>
    <row r="620" spans="27:27" ht="13">
      <c r="AA620" s="3"/>
    </row>
    <row r="621" spans="27:27" ht="13">
      <c r="AA621" s="3"/>
    </row>
    <row r="622" spans="27:27" ht="13">
      <c r="AA622" s="3"/>
    </row>
    <row r="623" spans="27:27" ht="13">
      <c r="AA623" s="3"/>
    </row>
    <row r="624" spans="27:27" ht="13">
      <c r="AA624" s="3"/>
    </row>
    <row r="625" spans="27:27" ht="13">
      <c r="AA625" s="3"/>
    </row>
    <row r="626" spans="27:27" ht="13">
      <c r="AA626" s="3"/>
    </row>
    <row r="627" spans="27:27" ht="13">
      <c r="AA627" s="3"/>
    </row>
    <row r="628" spans="27:27" ht="13">
      <c r="AA628" s="3"/>
    </row>
    <row r="629" spans="27:27" ht="13">
      <c r="AA629" s="3"/>
    </row>
    <row r="630" spans="27:27" ht="13">
      <c r="AA630" s="3"/>
    </row>
    <row r="631" spans="27:27" ht="13">
      <c r="AA631" s="3"/>
    </row>
    <row r="632" spans="27:27" ht="13">
      <c r="AA632" s="3"/>
    </row>
    <row r="633" spans="27:27" ht="13">
      <c r="AA633" s="3"/>
    </row>
    <row r="634" spans="27:27" ht="13">
      <c r="AA634" s="3"/>
    </row>
    <row r="635" spans="27:27" ht="13">
      <c r="AA635" s="3"/>
    </row>
    <row r="636" spans="27:27" ht="13">
      <c r="AA636" s="3"/>
    </row>
    <row r="637" spans="27:27" ht="13">
      <c r="AA637" s="3"/>
    </row>
    <row r="638" spans="27:27" ht="13">
      <c r="AA638" s="3"/>
    </row>
    <row r="639" spans="27:27" ht="13">
      <c r="AA639" s="3"/>
    </row>
    <row r="640" spans="27:27" ht="13">
      <c r="AA640" s="3"/>
    </row>
    <row r="641" spans="27:27" ht="13">
      <c r="AA641" s="3"/>
    </row>
    <row r="642" spans="27:27" ht="13">
      <c r="AA642" s="3"/>
    </row>
    <row r="643" spans="27:27" ht="13">
      <c r="AA643" s="3"/>
    </row>
    <row r="644" spans="27:27" ht="13">
      <c r="AA644" s="3"/>
    </row>
    <row r="645" spans="27:27" ht="13">
      <c r="AA645" s="3"/>
    </row>
    <row r="646" spans="27:27" ht="13">
      <c r="AA646" s="3"/>
    </row>
    <row r="647" spans="27:27" ht="13">
      <c r="AA647" s="3"/>
    </row>
    <row r="648" spans="27:27" ht="13">
      <c r="AA648" s="3"/>
    </row>
    <row r="649" spans="27:27" ht="13">
      <c r="AA649" s="3"/>
    </row>
    <row r="650" spans="27:27" ht="13">
      <c r="AA650" s="3"/>
    </row>
    <row r="651" spans="27:27" ht="13">
      <c r="AA651" s="3"/>
    </row>
    <row r="652" spans="27:27" ht="13">
      <c r="AA652" s="3"/>
    </row>
    <row r="653" spans="27:27" ht="13">
      <c r="AA653" s="3"/>
    </row>
    <row r="654" spans="27:27" ht="13">
      <c r="AA654" s="3"/>
    </row>
    <row r="655" spans="27:27" ht="13">
      <c r="AA655" s="3"/>
    </row>
    <row r="656" spans="27:27" ht="13">
      <c r="AA656" s="3"/>
    </row>
    <row r="657" spans="27:27" ht="13">
      <c r="AA657" s="3"/>
    </row>
    <row r="658" spans="27:27" ht="13">
      <c r="AA658" s="3"/>
    </row>
    <row r="659" spans="27:27" ht="13">
      <c r="AA659" s="3"/>
    </row>
    <row r="660" spans="27:27" ht="13">
      <c r="AA660" s="3"/>
    </row>
    <row r="661" spans="27:27" ht="13">
      <c r="AA661" s="3"/>
    </row>
    <row r="662" spans="27:27" ht="13">
      <c r="AA662" s="3"/>
    </row>
    <row r="663" spans="27:27" ht="13">
      <c r="AA663" s="3"/>
    </row>
    <row r="664" spans="27:27" ht="13">
      <c r="AA664" s="3"/>
    </row>
    <row r="665" spans="27:27" ht="13">
      <c r="AA665" s="3"/>
    </row>
    <row r="666" spans="27:27" ht="13">
      <c r="AA666" s="3"/>
    </row>
    <row r="667" spans="27:27" ht="13">
      <c r="AA667" s="3"/>
    </row>
    <row r="668" spans="27:27" ht="13">
      <c r="AA668" s="3"/>
    </row>
    <row r="669" spans="27:27" ht="13">
      <c r="AA669" s="3"/>
    </row>
    <row r="670" spans="27:27" ht="13">
      <c r="AA670" s="3"/>
    </row>
    <row r="671" spans="27:27" ht="13">
      <c r="AA671" s="3"/>
    </row>
    <row r="672" spans="27:27" ht="13">
      <c r="AA672" s="3"/>
    </row>
    <row r="673" spans="27:27" ht="13">
      <c r="AA673" s="3"/>
    </row>
    <row r="674" spans="27:27" ht="13">
      <c r="AA674" s="3"/>
    </row>
    <row r="675" spans="27:27" ht="13">
      <c r="AA675" s="3"/>
    </row>
    <row r="676" spans="27:27" ht="13">
      <c r="AA676" s="3"/>
    </row>
    <row r="677" spans="27:27" ht="13">
      <c r="AA677" s="3"/>
    </row>
    <row r="678" spans="27:27" ht="13">
      <c r="AA678" s="3"/>
    </row>
    <row r="679" spans="27:27" ht="13">
      <c r="AA679" s="3"/>
    </row>
    <row r="680" spans="27:27" ht="13">
      <c r="AA680" s="3"/>
    </row>
    <row r="681" spans="27:27" ht="13">
      <c r="AA681" s="3"/>
    </row>
    <row r="682" spans="27:27" ht="13">
      <c r="AA682" s="3"/>
    </row>
    <row r="683" spans="27:27" ht="13">
      <c r="AA683" s="3"/>
    </row>
    <row r="684" spans="27:27" ht="13">
      <c r="AA684" s="3"/>
    </row>
    <row r="685" spans="27:27" ht="13">
      <c r="AA685" s="3"/>
    </row>
    <row r="686" spans="27:27" ht="13">
      <c r="AA686" s="3"/>
    </row>
    <row r="687" spans="27:27" ht="13">
      <c r="AA687" s="3"/>
    </row>
    <row r="688" spans="27:27" ht="13">
      <c r="AA688" s="3"/>
    </row>
    <row r="689" spans="27:27" ht="13">
      <c r="AA689" s="3"/>
    </row>
    <row r="690" spans="27:27" ht="13">
      <c r="AA690" s="3"/>
    </row>
    <row r="691" spans="27:27" ht="13">
      <c r="AA691" s="3"/>
    </row>
    <row r="692" spans="27:27" ht="13">
      <c r="AA692" s="3"/>
    </row>
    <row r="693" spans="27:27" ht="13">
      <c r="AA693" s="3"/>
    </row>
    <row r="694" spans="27:27" ht="13">
      <c r="AA694" s="3"/>
    </row>
    <row r="695" spans="27:27" ht="13">
      <c r="AA695" s="3"/>
    </row>
    <row r="696" spans="27:27" ht="13">
      <c r="AA696" s="3"/>
    </row>
    <row r="697" spans="27:27" ht="13">
      <c r="AA697" s="3"/>
    </row>
    <row r="698" spans="27:27" ht="13">
      <c r="AA698" s="3"/>
    </row>
    <row r="699" spans="27:27" ht="13">
      <c r="AA699" s="3"/>
    </row>
    <row r="700" spans="27:27" ht="13">
      <c r="AA700" s="3"/>
    </row>
    <row r="701" spans="27:27" ht="13">
      <c r="AA701" s="3"/>
    </row>
    <row r="702" spans="27:27" ht="13">
      <c r="AA702" s="3"/>
    </row>
    <row r="703" spans="27:27" ht="13">
      <c r="AA703" s="3"/>
    </row>
    <row r="704" spans="27:27" ht="13">
      <c r="AA704" s="3"/>
    </row>
    <row r="705" spans="27:27" ht="13">
      <c r="AA705" s="3"/>
    </row>
    <row r="706" spans="27:27" ht="13">
      <c r="AA706" s="3"/>
    </row>
    <row r="707" spans="27:27" ht="13">
      <c r="AA707" s="3"/>
    </row>
    <row r="708" spans="27:27" ht="13">
      <c r="AA708" s="3"/>
    </row>
    <row r="709" spans="27:27" ht="13">
      <c r="AA709" s="3"/>
    </row>
    <row r="710" spans="27:27" ht="13">
      <c r="AA710" s="3"/>
    </row>
    <row r="711" spans="27:27" ht="13">
      <c r="AA711" s="3"/>
    </row>
    <row r="712" spans="27:27" ht="13">
      <c r="AA712" s="3"/>
    </row>
    <row r="713" spans="27:27" ht="13">
      <c r="AA713" s="3"/>
    </row>
    <row r="714" spans="27:27" ht="13">
      <c r="AA714" s="3"/>
    </row>
    <row r="715" spans="27:27" ht="13">
      <c r="AA715" s="3"/>
    </row>
    <row r="716" spans="27:27" ht="13">
      <c r="AA716" s="3"/>
    </row>
    <row r="717" spans="27:27" ht="13">
      <c r="AA717" s="3"/>
    </row>
    <row r="718" spans="27:27" ht="13">
      <c r="AA718" s="3"/>
    </row>
    <row r="719" spans="27:27" ht="13">
      <c r="AA719" s="3"/>
    </row>
    <row r="720" spans="27:27" ht="13">
      <c r="AA720" s="3"/>
    </row>
    <row r="721" spans="27:27" ht="13">
      <c r="AA721" s="3"/>
    </row>
    <row r="722" spans="27:27" ht="13">
      <c r="AA722" s="3"/>
    </row>
    <row r="723" spans="27:27" ht="13">
      <c r="AA723" s="3"/>
    </row>
    <row r="724" spans="27:27" ht="13">
      <c r="AA724" s="3"/>
    </row>
    <row r="725" spans="27:27" ht="13">
      <c r="AA725" s="3"/>
    </row>
    <row r="726" spans="27:27" ht="13">
      <c r="AA726" s="3"/>
    </row>
    <row r="727" spans="27:27" ht="13">
      <c r="AA727" s="3"/>
    </row>
    <row r="728" spans="27:27" ht="13">
      <c r="AA728" s="3"/>
    </row>
    <row r="729" spans="27:27" ht="13">
      <c r="AA729" s="3"/>
    </row>
    <row r="730" spans="27:27" ht="13">
      <c r="AA730" s="3"/>
    </row>
    <row r="731" spans="27:27" ht="13">
      <c r="AA731" s="3"/>
    </row>
    <row r="732" spans="27:27" ht="13">
      <c r="AA732" s="3"/>
    </row>
    <row r="733" spans="27:27" ht="13">
      <c r="AA733" s="3"/>
    </row>
    <row r="734" spans="27:27" ht="13">
      <c r="AA734" s="3"/>
    </row>
    <row r="735" spans="27:27" ht="13">
      <c r="AA735" s="3"/>
    </row>
    <row r="736" spans="27:27" ht="13">
      <c r="AA736" s="3"/>
    </row>
    <row r="737" spans="27:27" ht="13">
      <c r="AA737" s="3"/>
    </row>
    <row r="738" spans="27:27" ht="13">
      <c r="AA738" s="3"/>
    </row>
    <row r="739" spans="27:27" ht="13">
      <c r="AA739" s="3"/>
    </row>
    <row r="740" spans="27:27" ht="13">
      <c r="AA740" s="3"/>
    </row>
    <row r="741" spans="27:27" ht="13">
      <c r="AA741" s="3"/>
    </row>
    <row r="742" spans="27:27" ht="13">
      <c r="AA742" s="3"/>
    </row>
    <row r="743" spans="27:27" ht="13">
      <c r="AA743" s="3"/>
    </row>
    <row r="744" spans="27:27" ht="13">
      <c r="AA744" s="3"/>
    </row>
    <row r="745" spans="27:27" ht="13">
      <c r="AA745" s="3"/>
    </row>
    <row r="746" spans="27:27" ht="13">
      <c r="AA746" s="3"/>
    </row>
    <row r="747" spans="27:27" ht="13">
      <c r="AA747" s="3"/>
    </row>
    <row r="748" spans="27:27" ht="13">
      <c r="AA748" s="3"/>
    </row>
    <row r="749" spans="27:27" ht="13">
      <c r="AA749" s="3"/>
    </row>
    <row r="750" spans="27:27" ht="13">
      <c r="AA750" s="3"/>
    </row>
    <row r="751" spans="27:27" ht="13">
      <c r="AA751" s="3"/>
    </row>
    <row r="752" spans="27:27" ht="13">
      <c r="AA752" s="3"/>
    </row>
    <row r="753" spans="27:27" ht="13">
      <c r="AA753" s="3"/>
    </row>
    <row r="754" spans="27:27" ht="13">
      <c r="AA754" s="3"/>
    </row>
    <row r="755" spans="27:27" ht="13">
      <c r="AA755" s="3"/>
    </row>
    <row r="756" spans="27:27" ht="13">
      <c r="AA756" s="3"/>
    </row>
    <row r="757" spans="27:27" ht="13">
      <c r="AA757" s="3"/>
    </row>
    <row r="758" spans="27:27" ht="13">
      <c r="AA758" s="3"/>
    </row>
    <row r="759" spans="27:27" ht="13">
      <c r="AA759" s="3"/>
    </row>
    <row r="760" spans="27:27" ht="13">
      <c r="AA760" s="3"/>
    </row>
    <row r="761" spans="27:27" ht="13">
      <c r="AA761" s="3"/>
    </row>
    <row r="762" spans="27:27" ht="13">
      <c r="AA762" s="3"/>
    </row>
    <row r="763" spans="27:27" ht="13">
      <c r="AA763" s="3"/>
    </row>
    <row r="764" spans="27:27" ht="13">
      <c r="AA764" s="3"/>
    </row>
    <row r="765" spans="27:27" ht="13">
      <c r="AA765" s="3"/>
    </row>
    <row r="766" spans="27:27" ht="13">
      <c r="AA766" s="3"/>
    </row>
    <row r="767" spans="27:27" ht="13">
      <c r="AA767" s="3"/>
    </row>
    <row r="768" spans="27:27" ht="13">
      <c r="AA768" s="3"/>
    </row>
    <row r="769" spans="27:27" ht="13">
      <c r="AA769" s="3"/>
    </row>
    <row r="770" spans="27:27" ht="13">
      <c r="AA770" s="3"/>
    </row>
    <row r="771" spans="27:27" ht="13">
      <c r="AA771" s="3"/>
    </row>
    <row r="772" spans="27:27" ht="13">
      <c r="AA772" s="3"/>
    </row>
    <row r="773" spans="27:27" ht="13">
      <c r="AA773" s="3"/>
    </row>
    <row r="774" spans="27:27" ht="13">
      <c r="AA774" s="3"/>
    </row>
    <row r="775" spans="27:27" ht="13">
      <c r="AA775" s="3"/>
    </row>
    <row r="776" spans="27:27" ht="13">
      <c r="AA776" s="3"/>
    </row>
    <row r="777" spans="27:27" ht="13">
      <c r="AA777" s="3"/>
    </row>
    <row r="778" spans="27:27" ht="13">
      <c r="AA778" s="3"/>
    </row>
    <row r="779" spans="27:27" ht="13">
      <c r="AA779" s="3"/>
    </row>
    <row r="780" spans="27:27" ht="13">
      <c r="AA780" s="3"/>
    </row>
    <row r="781" spans="27:27" ht="13">
      <c r="AA781" s="3"/>
    </row>
    <row r="782" spans="27:27" ht="13">
      <c r="AA782" s="3"/>
    </row>
    <row r="783" spans="27:27" ht="13">
      <c r="AA783" s="3"/>
    </row>
    <row r="784" spans="27:27" ht="13">
      <c r="AA784" s="3"/>
    </row>
    <row r="785" spans="27:27" ht="13">
      <c r="AA785" s="3"/>
    </row>
    <row r="786" spans="27:27" ht="13">
      <c r="AA786" s="3"/>
    </row>
    <row r="787" spans="27:27" ht="13">
      <c r="AA787" s="3"/>
    </row>
    <row r="788" spans="27:27" ht="13">
      <c r="AA788" s="3"/>
    </row>
    <row r="789" spans="27:27" ht="13">
      <c r="AA789" s="3"/>
    </row>
    <row r="790" spans="27:27" ht="13">
      <c r="AA790" s="3"/>
    </row>
    <row r="791" spans="27:27" ht="13">
      <c r="AA791" s="3"/>
    </row>
    <row r="792" spans="27:27" ht="13">
      <c r="AA792" s="3"/>
    </row>
    <row r="793" spans="27:27" ht="13">
      <c r="AA793" s="3"/>
    </row>
    <row r="794" spans="27:27" ht="13">
      <c r="AA794" s="3"/>
    </row>
    <row r="795" spans="27:27" ht="13">
      <c r="AA795" s="3"/>
    </row>
    <row r="796" spans="27:27" ht="13">
      <c r="AA796" s="3"/>
    </row>
    <row r="797" spans="27:27" ht="13">
      <c r="AA797" s="3"/>
    </row>
    <row r="798" spans="27:27" ht="13">
      <c r="AA798" s="3"/>
    </row>
    <row r="799" spans="27:27" ht="13">
      <c r="AA799" s="3"/>
    </row>
    <row r="800" spans="27:27" ht="13">
      <c r="AA800" s="3"/>
    </row>
    <row r="801" spans="27:27" ht="13">
      <c r="AA801" s="3"/>
    </row>
    <row r="802" spans="27:27" ht="13">
      <c r="AA802" s="3"/>
    </row>
    <row r="803" spans="27:27" ht="13">
      <c r="AA803" s="3"/>
    </row>
    <row r="804" spans="27:27" ht="13">
      <c r="AA804" s="3"/>
    </row>
    <row r="805" spans="27:27" ht="13">
      <c r="AA805" s="3"/>
    </row>
    <row r="806" spans="27:27" ht="13">
      <c r="AA806" s="3"/>
    </row>
    <row r="807" spans="27:27" ht="13">
      <c r="AA807" s="3"/>
    </row>
    <row r="808" spans="27:27" ht="13">
      <c r="AA808" s="3"/>
    </row>
    <row r="809" spans="27:27" ht="13">
      <c r="AA809" s="3"/>
    </row>
    <row r="810" spans="27:27" ht="13">
      <c r="AA810" s="3"/>
    </row>
    <row r="811" spans="27:27" ht="13">
      <c r="AA811" s="3"/>
    </row>
    <row r="812" spans="27:27" ht="13">
      <c r="AA812" s="3"/>
    </row>
    <row r="813" spans="27:27" ht="13">
      <c r="AA813" s="3"/>
    </row>
    <row r="814" spans="27:27" ht="13">
      <c r="AA814" s="3"/>
    </row>
    <row r="815" spans="27:27" ht="13">
      <c r="AA815" s="3"/>
    </row>
    <row r="816" spans="27:27" ht="13">
      <c r="AA816" s="3"/>
    </row>
    <row r="817" spans="27:27" ht="13">
      <c r="AA817" s="3"/>
    </row>
    <row r="818" spans="27:27" ht="13">
      <c r="AA818" s="3"/>
    </row>
    <row r="819" spans="27:27" ht="13">
      <c r="AA819" s="3"/>
    </row>
    <row r="820" spans="27:27" ht="13">
      <c r="AA820" s="3"/>
    </row>
    <row r="821" spans="27:27" ht="13">
      <c r="AA821" s="3"/>
    </row>
    <row r="822" spans="27:27" ht="13">
      <c r="AA822" s="3"/>
    </row>
    <row r="823" spans="27:27" ht="13">
      <c r="AA823" s="3"/>
    </row>
    <row r="824" spans="27:27" ht="13">
      <c r="AA824" s="3"/>
    </row>
    <row r="825" spans="27:27" ht="13">
      <c r="AA825" s="3"/>
    </row>
    <row r="826" spans="27:27" ht="13">
      <c r="AA826" s="3"/>
    </row>
    <row r="827" spans="27:27" ht="13">
      <c r="AA827" s="3"/>
    </row>
    <row r="828" spans="27:27" ht="13">
      <c r="AA828" s="3"/>
    </row>
    <row r="829" spans="27:27" ht="13">
      <c r="AA829" s="3"/>
    </row>
    <row r="830" spans="27:27" ht="13">
      <c r="AA830" s="3"/>
    </row>
    <row r="831" spans="27:27" ht="13">
      <c r="AA831" s="3"/>
    </row>
    <row r="832" spans="27:27" ht="13">
      <c r="AA832" s="3"/>
    </row>
    <row r="833" spans="27:27" ht="13">
      <c r="AA833" s="3"/>
    </row>
    <row r="834" spans="27:27" ht="13">
      <c r="AA834" s="3"/>
    </row>
    <row r="835" spans="27:27" ht="13">
      <c r="AA835" s="3"/>
    </row>
    <row r="836" spans="27:27" ht="13">
      <c r="AA836" s="3"/>
    </row>
    <row r="837" spans="27:27" ht="13">
      <c r="AA837" s="3"/>
    </row>
    <row r="838" spans="27:27" ht="13">
      <c r="AA838" s="3"/>
    </row>
    <row r="839" spans="27:27" ht="13">
      <c r="AA839" s="3"/>
    </row>
    <row r="840" spans="27:27" ht="13">
      <c r="AA840" s="3"/>
    </row>
    <row r="841" spans="27:27" ht="13">
      <c r="AA841" s="3"/>
    </row>
    <row r="842" spans="27:27" ht="13">
      <c r="AA842" s="3"/>
    </row>
    <row r="843" spans="27:27" ht="13">
      <c r="AA843" s="3"/>
    </row>
    <row r="844" spans="27:27" ht="13">
      <c r="AA844" s="3"/>
    </row>
    <row r="845" spans="27:27" ht="13">
      <c r="AA845" s="3"/>
    </row>
    <row r="846" spans="27:27" ht="13">
      <c r="AA846" s="3"/>
    </row>
    <row r="847" spans="27:27" ht="13">
      <c r="AA847" s="3"/>
    </row>
    <row r="848" spans="27:27" ht="13">
      <c r="AA848" s="3"/>
    </row>
    <row r="849" spans="27:27" ht="13">
      <c r="AA849" s="3"/>
    </row>
    <row r="850" spans="27:27" ht="13">
      <c r="AA850" s="3"/>
    </row>
    <row r="851" spans="27:27" ht="13">
      <c r="AA851" s="3"/>
    </row>
    <row r="852" spans="27:27" ht="13">
      <c r="AA852" s="3"/>
    </row>
    <row r="853" spans="27:27" ht="13">
      <c r="AA853" s="3"/>
    </row>
    <row r="854" spans="27:27" ht="13">
      <c r="AA854" s="3"/>
    </row>
    <row r="855" spans="27:27" ht="13">
      <c r="AA855" s="3"/>
    </row>
    <row r="856" spans="27:27" ht="13">
      <c r="AA856" s="3"/>
    </row>
    <row r="857" spans="27:27" ht="13">
      <c r="AA857" s="3"/>
    </row>
    <row r="858" spans="27:27" ht="13">
      <c r="AA858" s="3"/>
    </row>
    <row r="859" spans="27:27" ht="13">
      <c r="AA859" s="3"/>
    </row>
    <row r="860" spans="27:27" ht="13">
      <c r="AA860" s="3"/>
    </row>
    <row r="861" spans="27:27" ht="13">
      <c r="AA861" s="3"/>
    </row>
    <row r="862" spans="27:27" ht="13">
      <c r="AA862" s="3"/>
    </row>
    <row r="863" spans="27:27" ht="13">
      <c r="AA863" s="3"/>
    </row>
    <row r="864" spans="27:27" ht="13">
      <c r="AA864" s="3"/>
    </row>
    <row r="865" spans="27:27" ht="13">
      <c r="AA865" s="3"/>
    </row>
    <row r="866" spans="27:27" ht="13">
      <c r="AA866" s="3"/>
    </row>
    <row r="867" spans="27:27" ht="13">
      <c r="AA867" s="3"/>
    </row>
    <row r="868" spans="27:27" ht="13">
      <c r="AA868" s="3"/>
    </row>
    <row r="869" spans="27:27" ht="13">
      <c r="AA869" s="3"/>
    </row>
    <row r="870" spans="27:27" ht="13">
      <c r="AA870" s="3"/>
    </row>
    <row r="871" spans="27:27" ht="13">
      <c r="AA871" s="3"/>
    </row>
    <row r="872" spans="27:27" ht="13">
      <c r="AA872" s="3"/>
    </row>
    <row r="873" spans="27:27" ht="13">
      <c r="AA873" s="3"/>
    </row>
    <row r="874" spans="27:27" ht="13">
      <c r="AA874" s="3"/>
    </row>
    <row r="875" spans="27:27" ht="13">
      <c r="AA875" s="3"/>
    </row>
    <row r="876" spans="27:27" ht="13">
      <c r="AA876" s="3"/>
    </row>
    <row r="877" spans="27:27" ht="13">
      <c r="AA877" s="3"/>
    </row>
    <row r="878" spans="27:27" ht="13">
      <c r="AA878" s="3"/>
    </row>
    <row r="879" spans="27:27" ht="13">
      <c r="AA879" s="3"/>
    </row>
    <row r="880" spans="27:27" ht="13">
      <c r="AA880" s="3"/>
    </row>
    <row r="881" spans="27:27" ht="13">
      <c r="AA881" s="3"/>
    </row>
    <row r="882" spans="27:27" ht="13">
      <c r="AA882" s="3"/>
    </row>
    <row r="883" spans="27:27" ht="13">
      <c r="AA883" s="3"/>
    </row>
    <row r="884" spans="27:27" ht="13">
      <c r="AA884" s="3"/>
    </row>
    <row r="885" spans="27:27" ht="13">
      <c r="AA885" s="3"/>
    </row>
    <row r="886" spans="27:27" ht="13">
      <c r="AA886" s="3"/>
    </row>
    <row r="887" spans="27:27" ht="13">
      <c r="AA887" s="3"/>
    </row>
    <row r="888" spans="27:27" ht="13">
      <c r="AA888" s="3"/>
    </row>
    <row r="889" spans="27:27" ht="13">
      <c r="AA889" s="3"/>
    </row>
    <row r="890" spans="27:27" ht="13">
      <c r="AA890" s="3"/>
    </row>
    <row r="891" spans="27:27" ht="13">
      <c r="AA891" s="3"/>
    </row>
    <row r="892" spans="27:27" ht="13">
      <c r="AA892" s="3"/>
    </row>
    <row r="893" spans="27:27" ht="13">
      <c r="AA893" s="3"/>
    </row>
    <row r="894" spans="27:27" ht="13">
      <c r="AA894" s="3"/>
    </row>
    <row r="895" spans="27:27" ht="13">
      <c r="AA895" s="3"/>
    </row>
    <row r="896" spans="27:27" ht="13">
      <c r="AA896" s="3"/>
    </row>
    <row r="897" spans="27:27" ht="13">
      <c r="AA897" s="3"/>
    </row>
    <row r="898" spans="27:27" ht="13">
      <c r="AA898" s="3"/>
    </row>
    <row r="899" spans="27:27" ht="13">
      <c r="AA899" s="3"/>
    </row>
    <row r="900" spans="27:27" ht="13">
      <c r="AA900" s="3"/>
    </row>
    <row r="901" spans="27:27" ht="13">
      <c r="AA901" s="3"/>
    </row>
    <row r="902" spans="27:27" ht="13">
      <c r="AA902" s="3"/>
    </row>
    <row r="903" spans="27:27" ht="13">
      <c r="AA903" s="3"/>
    </row>
    <row r="904" spans="27:27" ht="13">
      <c r="AA904" s="3"/>
    </row>
    <row r="905" spans="27:27" ht="13">
      <c r="AA905" s="3"/>
    </row>
    <row r="906" spans="27:27" ht="13">
      <c r="AA906" s="3"/>
    </row>
    <row r="907" spans="27:27" ht="13">
      <c r="AA907" s="3"/>
    </row>
    <row r="908" spans="27:27" ht="13">
      <c r="AA908" s="3"/>
    </row>
    <row r="909" spans="27:27" ht="13">
      <c r="AA909" s="3"/>
    </row>
    <row r="910" spans="27:27" ht="13">
      <c r="AA910" s="3"/>
    </row>
    <row r="911" spans="27:27" ht="13">
      <c r="AA911" s="3"/>
    </row>
    <row r="912" spans="27:27" ht="13">
      <c r="AA912" s="3"/>
    </row>
    <row r="913" spans="27:27" ht="13">
      <c r="AA913" s="3"/>
    </row>
    <row r="914" spans="27:27" ht="13">
      <c r="AA914" s="3"/>
    </row>
    <row r="915" spans="27:27" ht="13">
      <c r="AA915" s="3"/>
    </row>
    <row r="916" spans="27:27" ht="13">
      <c r="AA916" s="3"/>
    </row>
    <row r="917" spans="27:27" ht="13">
      <c r="AA917" s="3"/>
    </row>
    <row r="918" spans="27:27" ht="13">
      <c r="AA918" s="3"/>
    </row>
    <row r="919" spans="27:27" ht="13">
      <c r="AA919" s="3"/>
    </row>
    <row r="920" spans="27:27" ht="13">
      <c r="AA920" s="3"/>
    </row>
    <row r="921" spans="27:27" ht="13">
      <c r="AA921" s="3"/>
    </row>
    <row r="922" spans="27:27" ht="13">
      <c r="AA922" s="3"/>
    </row>
    <row r="923" spans="27:27" ht="13">
      <c r="AA923" s="3"/>
    </row>
    <row r="924" spans="27:27" ht="13">
      <c r="AA924" s="3"/>
    </row>
    <row r="925" spans="27:27" ht="13">
      <c r="AA925" s="3"/>
    </row>
    <row r="926" spans="27:27" ht="13">
      <c r="AA926" s="3"/>
    </row>
    <row r="927" spans="27:27" ht="13">
      <c r="AA927" s="3"/>
    </row>
    <row r="928" spans="27:27" ht="13">
      <c r="AA928" s="3"/>
    </row>
    <row r="929" spans="27:27" ht="13">
      <c r="AA929" s="3"/>
    </row>
    <row r="930" spans="27:27" ht="13">
      <c r="AA930" s="3"/>
    </row>
    <row r="931" spans="27:27" ht="13">
      <c r="AA931" s="3"/>
    </row>
    <row r="932" spans="27:27" ht="13">
      <c r="AA932" s="3"/>
    </row>
    <row r="933" spans="27:27" ht="13">
      <c r="AA933" s="3"/>
    </row>
    <row r="934" spans="27:27" ht="13">
      <c r="AA934" s="3"/>
    </row>
    <row r="935" spans="27:27" ht="13">
      <c r="AA935" s="3"/>
    </row>
    <row r="936" spans="27:27" ht="13">
      <c r="AA936" s="3"/>
    </row>
    <row r="937" spans="27:27" ht="13">
      <c r="AA937" s="3"/>
    </row>
    <row r="938" spans="27:27" ht="13">
      <c r="AA938" s="3"/>
    </row>
    <row r="939" spans="27:27" ht="13">
      <c r="AA939" s="3"/>
    </row>
    <row r="940" spans="27:27" ht="13">
      <c r="AA940" s="3"/>
    </row>
    <row r="941" spans="27:27" ht="13">
      <c r="AA941" s="3"/>
    </row>
    <row r="942" spans="27:27" ht="13">
      <c r="AA942" s="3"/>
    </row>
    <row r="943" spans="27:27" ht="13">
      <c r="AA943" s="3"/>
    </row>
    <row r="944" spans="27:27" ht="13">
      <c r="AA944" s="3"/>
    </row>
    <row r="945" spans="27:27" ht="13">
      <c r="AA945" s="3"/>
    </row>
    <row r="946" spans="27:27" ht="13">
      <c r="AA946" s="3"/>
    </row>
    <row r="947" spans="27:27" ht="13">
      <c r="AA947" s="3"/>
    </row>
    <row r="948" spans="27:27" ht="13">
      <c r="AA948" s="3"/>
    </row>
    <row r="949" spans="27:27" ht="13">
      <c r="AA949" s="3"/>
    </row>
    <row r="950" spans="27:27" ht="13">
      <c r="AA950" s="3"/>
    </row>
    <row r="951" spans="27:27" ht="13">
      <c r="AA951" s="3"/>
    </row>
    <row r="952" spans="27:27" ht="13">
      <c r="AA952" s="3"/>
    </row>
    <row r="953" spans="27:27" ht="13">
      <c r="AA953" s="3"/>
    </row>
    <row r="954" spans="27:27" ht="13">
      <c r="AA954" s="3"/>
    </row>
    <row r="955" spans="27:27" ht="13">
      <c r="AA955" s="3"/>
    </row>
    <row r="956" spans="27:27" ht="13">
      <c r="AA956" s="3"/>
    </row>
    <row r="957" spans="27:27" ht="13">
      <c r="AA957" s="3"/>
    </row>
    <row r="958" spans="27:27" ht="13">
      <c r="AA958" s="3"/>
    </row>
    <row r="959" spans="27:27" ht="13">
      <c r="AA959" s="3"/>
    </row>
    <row r="960" spans="27:27" ht="13">
      <c r="AA960" s="3"/>
    </row>
    <row r="961" spans="27:27" ht="13">
      <c r="AA961" s="3"/>
    </row>
    <row r="962" spans="27:27" ht="13">
      <c r="AA962" s="3"/>
    </row>
    <row r="963" spans="27:27" ht="13">
      <c r="AA963" s="3"/>
    </row>
    <row r="964" spans="27:27" ht="13">
      <c r="AA964" s="3"/>
    </row>
    <row r="965" spans="27:27" ht="13">
      <c r="AA965" s="3"/>
    </row>
    <row r="966" spans="27:27" ht="13">
      <c r="AA966" s="3"/>
    </row>
    <row r="967" spans="27:27" ht="13">
      <c r="AA967" s="3"/>
    </row>
    <row r="968" spans="27:27" ht="13">
      <c r="AA968" s="3"/>
    </row>
    <row r="969" spans="27:27" ht="13">
      <c r="AA969" s="3"/>
    </row>
    <row r="970" spans="27:27" ht="13">
      <c r="AA970" s="3"/>
    </row>
    <row r="971" spans="27:27" ht="13">
      <c r="AA971" s="3"/>
    </row>
    <row r="972" spans="27:27" ht="13">
      <c r="AA972" s="3"/>
    </row>
    <row r="973" spans="27:27" ht="13">
      <c r="AA973" s="3"/>
    </row>
    <row r="974" spans="27:27" ht="13">
      <c r="AA974" s="3"/>
    </row>
    <row r="975" spans="27:27" ht="13">
      <c r="AA975" s="3"/>
    </row>
    <row r="976" spans="27:27" ht="13">
      <c r="AA976" s="3"/>
    </row>
    <row r="977" spans="27:27" ht="13">
      <c r="AA977" s="3"/>
    </row>
    <row r="978" spans="27:27" ht="13">
      <c r="AA978" s="3"/>
    </row>
    <row r="979" spans="27:27" ht="13">
      <c r="AA979" s="17"/>
    </row>
    <row r="980" spans="27:27" ht="13">
      <c r="AA980" s="17"/>
    </row>
  </sheetData>
  <mergeCells count="1">
    <mergeCell ref="H1:I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3"/>
  <sheetViews>
    <sheetView workbookViewId="0"/>
  </sheetViews>
  <sheetFormatPr baseColWidth="10" defaultColWidth="12.6640625" defaultRowHeight="15.75" customHeight="1"/>
  <sheetData>
    <row r="1" spans="1:14" ht="15.75" customHeight="1">
      <c r="A1" s="43" t="s">
        <v>74</v>
      </c>
      <c r="B1" s="38"/>
      <c r="C1" s="38"/>
      <c r="D1" s="38"/>
      <c r="F1" s="3" t="s">
        <v>75</v>
      </c>
      <c r="J1" s="43" t="s">
        <v>74</v>
      </c>
      <c r="K1" s="38"/>
      <c r="L1" s="38"/>
      <c r="M1" s="38"/>
    </row>
    <row r="2" spans="1:14" ht="15.75" customHeight="1">
      <c r="A2" s="5"/>
      <c r="B2" s="29" t="s">
        <v>76</v>
      </c>
      <c r="C2" s="29" t="s">
        <v>77</v>
      </c>
      <c r="D2" s="29" t="s">
        <v>78</v>
      </c>
      <c r="J2" s="5"/>
      <c r="K2" s="29" t="s">
        <v>76</v>
      </c>
      <c r="L2" s="29" t="s">
        <v>77</v>
      </c>
      <c r="M2" s="29" t="s">
        <v>78</v>
      </c>
      <c r="N2" s="3" t="s">
        <v>79</v>
      </c>
    </row>
    <row r="3" spans="1:14" ht="15.75" customHeight="1">
      <c r="A3" s="5"/>
      <c r="B3" s="30">
        <v>1</v>
      </c>
      <c r="C3" s="31">
        <v>3</v>
      </c>
      <c r="D3" s="32">
        <v>0</v>
      </c>
      <c r="E3" s="2"/>
      <c r="J3" s="5"/>
      <c r="K3" s="30">
        <v>1</v>
      </c>
      <c r="L3" s="31">
        <v>3</v>
      </c>
      <c r="M3" s="32">
        <v>0</v>
      </c>
    </row>
    <row r="4" spans="1:14" ht="15.75" customHeight="1">
      <c r="A4" s="5"/>
      <c r="B4" s="30">
        <f t="shared" ref="B4:B15" si="0">C3+1</f>
        <v>4</v>
      </c>
      <c r="C4" s="31">
        <v>6</v>
      </c>
      <c r="D4" s="32">
        <v>0.02</v>
      </c>
      <c r="E4" s="2"/>
      <c r="J4" s="5"/>
      <c r="K4" s="30">
        <f t="shared" ref="K4:K15" si="1">L3+1</f>
        <v>4</v>
      </c>
      <c r="L4" s="31">
        <v>6</v>
      </c>
      <c r="M4" s="32">
        <v>0.02</v>
      </c>
    </row>
    <row r="5" spans="1:14" ht="15.75" customHeight="1">
      <c r="A5" s="5"/>
      <c r="B5" s="30">
        <f t="shared" si="0"/>
        <v>7</v>
      </c>
      <c r="C5" s="31">
        <v>12</v>
      </c>
      <c r="D5" s="32">
        <v>7.4999999999999997E-2</v>
      </c>
      <c r="E5" s="2"/>
      <c r="J5" s="5"/>
      <c r="K5" s="30">
        <f t="shared" si="1"/>
        <v>7</v>
      </c>
      <c r="L5" s="31">
        <v>12</v>
      </c>
      <c r="M5" s="32">
        <v>7.4999999999999997E-2</v>
      </c>
    </row>
    <row r="6" spans="1:14" ht="15.75" customHeight="1">
      <c r="A6" s="5"/>
      <c r="B6" s="30">
        <f t="shared" si="0"/>
        <v>13</v>
      </c>
      <c r="C6" s="31">
        <f t="shared" ref="C6:C14" si="2">C5+12</f>
        <v>24</v>
      </c>
      <c r="D6" s="32">
        <v>0.25</v>
      </c>
      <c r="E6" s="2"/>
      <c r="J6" s="5"/>
      <c r="K6" s="30">
        <f t="shared" si="1"/>
        <v>13</v>
      </c>
      <c r="L6" s="31">
        <f t="shared" ref="L6:L14" si="3">L5+12</f>
        <v>24</v>
      </c>
      <c r="M6" s="32">
        <v>0.25</v>
      </c>
    </row>
    <row r="7" spans="1:14" ht="15.75" customHeight="1">
      <c r="A7" s="5"/>
      <c r="B7" s="30">
        <f t="shared" si="0"/>
        <v>25</v>
      </c>
      <c r="C7" s="31">
        <f t="shared" si="2"/>
        <v>36</v>
      </c>
      <c r="D7" s="32">
        <v>0.2</v>
      </c>
      <c r="J7" s="5"/>
      <c r="K7" s="30">
        <f t="shared" si="1"/>
        <v>25</v>
      </c>
      <c r="L7" s="31">
        <f t="shared" si="3"/>
        <v>36</v>
      </c>
      <c r="M7" s="32">
        <v>0.2</v>
      </c>
    </row>
    <row r="8" spans="1:14" ht="15.75" customHeight="1">
      <c r="A8" s="5"/>
      <c r="B8" s="30">
        <f t="shared" si="0"/>
        <v>37</v>
      </c>
      <c r="C8" s="31">
        <f t="shared" si="2"/>
        <v>48</v>
      </c>
      <c r="D8" s="32">
        <v>0.15</v>
      </c>
      <c r="J8" s="5"/>
      <c r="K8" s="30">
        <f t="shared" si="1"/>
        <v>37</v>
      </c>
      <c r="L8" s="31">
        <f t="shared" si="3"/>
        <v>48</v>
      </c>
      <c r="M8" s="32">
        <v>0.15</v>
      </c>
    </row>
    <row r="9" spans="1:14" ht="15.75" customHeight="1">
      <c r="A9" s="5"/>
      <c r="B9" s="30">
        <f t="shared" si="0"/>
        <v>49</v>
      </c>
      <c r="C9" s="31">
        <f t="shared" si="2"/>
        <v>60</v>
      </c>
      <c r="D9" s="32">
        <v>0.125</v>
      </c>
      <c r="J9" s="5"/>
      <c r="K9" s="30">
        <f t="shared" si="1"/>
        <v>49</v>
      </c>
      <c r="L9" s="31">
        <f t="shared" si="3"/>
        <v>60</v>
      </c>
      <c r="M9" s="32">
        <v>0.125</v>
      </c>
    </row>
    <row r="10" spans="1:14" ht="15.75" customHeight="1">
      <c r="A10" s="5"/>
      <c r="B10" s="30">
        <f t="shared" si="0"/>
        <v>61</v>
      </c>
      <c r="C10" s="31">
        <f t="shared" si="2"/>
        <v>72</v>
      </c>
      <c r="D10" s="32">
        <v>0.1</v>
      </c>
      <c r="J10" s="5"/>
      <c r="K10" s="30">
        <f t="shared" si="1"/>
        <v>61</v>
      </c>
      <c r="L10" s="31">
        <f t="shared" si="3"/>
        <v>72</v>
      </c>
      <c r="M10" s="32">
        <v>0.1</v>
      </c>
    </row>
    <row r="11" spans="1:14" ht="15.75" customHeight="1">
      <c r="A11" s="5"/>
      <c r="B11" s="30">
        <f t="shared" si="0"/>
        <v>73</v>
      </c>
      <c r="C11" s="31">
        <f t="shared" si="2"/>
        <v>84</v>
      </c>
      <c r="D11" s="32">
        <v>7.4999999999999997E-2</v>
      </c>
      <c r="J11" s="5"/>
      <c r="K11" s="30">
        <f t="shared" si="1"/>
        <v>73</v>
      </c>
      <c r="L11" s="31">
        <f t="shared" si="3"/>
        <v>84</v>
      </c>
      <c r="M11" s="32">
        <v>7.4999999999999997E-2</v>
      </c>
    </row>
    <row r="12" spans="1:14" ht="15.75" customHeight="1">
      <c r="A12" s="5"/>
      <c r="B12" s="30">
        <f t="shared" si="0"/>
        <v>85</v>
      </c>
      <c r="C12" s="31">
        <f t="shared" si="2"/>
        <v>96</v>
      </c>
      <c r="D12" s="32">
        <v>5.0000000000000001E-3</v>
      </c>
      <c r="J12" s="5"/>
      <c r="K12" s="30">
        <f t="shared" si="1"/>
        <v>85</v>
      </c>
      <c r="L12" s="31">
        <f t="shared" si="3"/>
        <v>96</v>
      </c>
      <c r="M12" s="32">
        <v>5.0000000000000001E-3</v>
      </c>
    </row>
    <row r="13" spans="1:14" ht="15.75" customHeight="1">
      <c r="A13" s="5"/>
      <c r="B13" s="30">
        <f t="shared" si="0"/>
        <v>97</v>
      </c>
      <c r="C13" s="31">
        <f t="shared" si="2"/>
        <v>108</v>
      </c>
      <c r="D13" s="32">
        <v>0</v>
      </c>
      <c r="J13" s="5"/>
      <c r="K13" s="30">
        <f t="shared" si="1"/>
        <v>97</v>
      </c>
      <c r="L13" s="31">
        <f t="shared" si="3"/>
        <v>108</v>
      </c>
      <c r="M13" s="32">
        <v>0</v>
      </c>
    </row>
    <row r="14" spans="1:14" ht="15.75" customHeight="1">
      <c r="A14" s="5"/>
      <c r="B14" s="30">
        <f t="shared" si="0"/>
        <v>109</v>
      </c>
      <c r="C14" s="31">
        <f t="shared" si="2"/>
        <v>120</v>
      </c>
      <c r="D14" s="32">
        <v>0</v>
      </c>
      <c r="J14" s="5"/>
      <c r="K14" s="30">
        <f t="shared" si="1"/>
        <v>109</v>
      </c>
      <c r="L14" s="31">
        <f t="shared" si="3"/>
        <v>120</v>
      </c>
      <c r="M14" s="32">
        <v>0</v>
      </c>
    </row>
    <row r="15" spans="1:14" ht="15.75" customHeight="1">
      <c r="A15" s="5"/>
      <c r="B15" s="33">
        <f t="shared" si="0"/>
        <v>121</v>
      </c>
      <c r="C15" s="33">
        <v>360</v>
      </c>
      <c r="D15" s="34">
        <f>1-SUM(D3:D14)</f>
        <v>0</v>
      </c>
      <c r="J15" s="5"/>
      <c r="K15" s="33">
        <f t="shared" si="1"/>
        <v>121</v>
      </c>
      <c r="L15" s="33">
        <v>360</v>
      </c>
      <c r="M15" s="34">
        <f>1-SUM(M3:M14)</f>
        <v>0</v>
      </c>
    </row>
    <row r="18" spans="1:6" ht="15.75" customHeight="1">
      <c r="A18" s="44" t="s">
        <v>66</v>
      </c>
      <c r="B18" s="38"/>
      <c r="C18" s="38"/>
      <c r="D18" s="38"/>
      <c r="F18" s="3" t="s">
        <v>80</v>
      </c>
    </row>
    <row r="19" spans="1:6" ht="15.75" customHeight="1">
      <c r="A19" s="5"/>
      <c r="B19" s="29" t="s">
        <v>76</v>
      </c>
      <c r="C19" s="29" t="s">
        <v>77</v>
      </c>
      <c r="D19" s="29">
        <f>D18</f>
        <v>0</v>
      </c>
    </row>
    <row r="20" spans="1:6" ht="15.75" customHeight="1">
      <c r="A20" s="5"/>
      <c r="B20" s="30">
        <v>1</v>
      </c>
      <c r="C20" s="31">
        <v>1</v>
      </c>
      <c r="D20" s="32">
        <v>0</v>
      </c>
    </row>
    <row r="21" spans="1:6" ht="15.75" customHeight="1">
      <c r="A21" s="5"/>
      <c r="B21" s="30">
        <f t="shared" ref="B21:B32" si="4">C20+1</f>
        <v>2</v>
      </c>
      <c r="C21" s="31">
        <v>2</v>
      </c>
      <c r="D21" s="32">
        <v>0.06</v>
      </c>
    </row>
    <row r="22" spans="1:6" ht="15.75" customHeight="1">
      <c r="A22" s="5"/>
      <c r="B22" s="30">
        <f t="shared" si="4"/>
        <v>3</v>
      </c>
      <c r="C22" s="31">
        <v>3</v>
      </c>
      <c r="D22" s="32">
        <v>0.06</v>
      </c>
    </row>
    <row r="23" spans="1:6" ht="15.75" customHeight="1">
      <c r="A23" s="5"/>
      <c r="B23" s="30">
        <f t="shared" si="4"/>
        <v>4</v>
      </c>
      <c r="C23" s="31">
        <v>4</v>
      </c>
      <c r="D23" s="32">
        <v>0.06</v>
      </c>
    </row>
    <row r="24" spans="1:6" ht="15.75" customHeight="1">
      <c r="A24" s="5"/>
      <c r="B24" s="30">
        <f t="shared" si="4"/>
        <v>5</v>
      </c>
      <c r="C24" s="31">
        <v>5</v>
      </c>
      <c r="D24" s="32">
        <v>0.06</v>
      </c>
    </row>
    <row r="25" spans="1:6" ht="15.75" customHeight="1">
      <c r="A25" s="5"/>
      <c r="B25" s="30">
        <f t="shared" si="4"/>
        <v>6</v>
      </c>
      <c r="C25" s="31">
        <v>353</v>
      </c>
      <c r="D25" s="32">
        <v>0.06</v>
      </c>
    </row>
    <row r="26" spans="1:6" ht="15.75" customHeight="1">
      <c r="A26" s="5"/>
      <c r="B26" s="30">
        <f t="shared" si="4"/>
        <v>354</v>
      </c>
      <c r="C26" s="31">
        <v>354</v>
      </c>
      <c r="D26" s="32">
        <v>0.06</v>
      </c>
    </row>
    <row r="27" spans="1:6" ht="15.75" customHeight="1">
      <c r="A27" s="5"/>
      <c r="B27" s="30">
        <f t="shared" si="4"/>
        <v>355</v>
      </c>
      <c r="C27" s="31">
        <v>355</v>
      </c>
      <c r="D27" s="32">
        <v>0.06</v>
      </c>
    </row>
    <row r="28" spans="1:6" ht="15.75" customHeight="1">
      <c r="A28" s="5"/>
      <c r="B28" s="30">
        <f t="shared" si="4"/>
        <v>356</v>
      </c>
      <c r="C28" s="31">
        <v>356</v>
      </c>
      <c r="D28" s="32">
        <v>0.06</v>
      </c>
    </row>
    <row r="29" spans="1:6" ht="15.75" customHeight="1">
      <c r="A29" s="5"/>
      <c r="B29" s="30">
        <f t="shared" si="4"/>
        <v>357</v>
      </c>
      <c r="C29" s="31">
        <v>357</v>
      </c>
      <c r="D29" s="32">
        <v>0.06</v>
      </c>
    </row>
    <row r="30" spans="1:6" ht="15.75" customHeight="1">
      <c r="A30" s="5"/>
      <c r="B30" s="30">
        <f t="shared" si="4"/>
        <v>358</v>
      </c>
      <c r="C30" s="31">
        <v>358</v>
      </c>
      <c r="D30" s="32">
        <v>0.06</v>
      </c>
    </row>
    <row r="31" spans="1:6" ht="15.75" customHeight="1">
      <c r="A31" s="5"/>
      <c r="B31" s="30">
        <f t="shared" si="4"/>
        <v>359</v>
      </c>
      <c r="C31" s="31">
        <v>359</v>
      </c>
      <c r="D31" s="32">
        <v>0.06</v>
      </c>
    </row>
    <row r="32" spans="1:6" ht="15.75" customHeight="1">
      <c r="A32" s="5"/>
      <c r="B32" s="33">
        <f t="shared" si="4"/>
        <v>360</v>
      </c>
      <c r="C32" s="33">
        <f>360+D12</f>
        <v>360.005</v>
      </c>
      <c r="D32" s="35">
        <v>0.06</v>
      </c>
    </row>
    <row r="33" spans="1:4" ht="15.75" customHeight="1">
      <c r="A33" s="5" t="s">
        <v>81</v>
      </c>
      <c r="B33" s="5"/>
      <c r="C33" s="5"/>
      <c r="D33" s="36">
        <f>SUM(Amoritization!Z5:Z363)</f>
        <v>0</v>
      </c>
    </row>
  </sheetData>
  <mergeCells count="3">
    <mergeCell ref="A1:D1"/>
    <mergeCell ref="A18:D18"/>
    <mergeCell ref="J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Amoritization</vt:lpstr>
      <vt:lpstr>Waterfall</vt:lpstr>
      <vt:lpstr>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Adityasinh Rathod</cp:lastModifiedBy>
  <dcterms:created xsi:type="dcterms:W3CDTF">2025-01-21T01:05:37Z</dcterms:created>
  <dcterms:modified xsi:type="dcterms:W3CDTF">2025-02-13T07:13:38Z</dcterms:modified>
</cp:coreProperties>
</file>