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estekcorp-my.sharepoint.com/personal/wfhq_jadams_mestekcorp_com/Documents/DocumentsBak/Price Increase Literature/"/>
    </mc:Choice>
  </mc:AlternateContent>
  <xr:revisionPtr revIDLastSave="1165" documentId="8_{A2154612-82AA-45EC-B811-69711A0378BC}" xr6:coauthVersionLast="47" xr6:coauthVersionMax="47" xr10:uidLastSave="{2153E9A3-CA93-4D57-974B-0FE61BCB3D3E}"/>
  <bookViews>
    <workbookView xWindow="28680" yWindow="-120" windowWidth="29040" windowHeight="15720" tabRatio="614" firstSheet="1" activeTab="1" xr2:uid="{00000000-000D-0000-FFFF-FFFF00000000}"/>
  </bookViews>
  <sheets>
    <sheet name="Maintenance" sheetId="70" state="hidden" r:id="rId1"/>
    <sheet name="Summary" sheetId="67" r:id="rId2"/>
    <sheet name="Table of Contents" sheetId="1" r:id="rId3"/>
    <sheet name="Page 2" sheetId="56" r:id="rId4"/>
    <sheet name="Page 2 Maintenance" sheetId="68" state="veryHidden" r:id="rId5"/>
    <sheet name="Page 3" sheetId="57" r:id="rId6"/>
    <sheet name="Page 3 Maintenance" sheetId="69" state="veryHidden" r:id="rId7"/>
    <sheet name="Page 4" sheetId="16" r:id="rId8"/>
    <sheet name="Page 4 Maintenance" sheetId="74" state="veryHidden" r:id="rId9"/>
    <sheet name="Page 5" sheetId="94" r:id="rId10"/>
    <sheet name="Page 5 Maintenance" sheetId="95" state="veryHidden" r:id="rId11"/>
    <sheet name="Page 6" sheetId="9" r:id="rId12"/>
    <sheet name="Page 6 Maintenance" sheetId="71" state="veryHidden" r:id="rId13"/>
    <sheet name="Page 7" sheetId="10" r:id="rId14"/>
    <sheet name="Page 7 Maintenance" sheetId="72" state="veryHidden" r:id="rId15"/>
    <sheet name="Page 8" sheetId="45" r:id="rId16"/>
    <sheet name="Page 8 Maintenance" sheetId="85" state="veryHidden" r:id="rId17"/>
    <sheet name="Page 9" sheetId="47" r:id="rId18"/>
    <sheet name="Page 9 Maintenance" sheetId="86" state="veryHidden" r:id="rId19"/>
    <sheet name="Page 10" sheetId="12" r:id="rId20"/>
    <sheet name="Page 10 Maintenance" sheetId="73" state="veryHidden" r:id="rId21"/>
    <sheet name="Page 11" sheetId="61" r:id="rId22"/>
    <sheet name="Page 11 Maintenance" sheetId="87" state="veryHidden" r:id="rId23"/>
    <sheet name="Page 12" sheetId="22" r:id="rId24"/>
    <sheet name="Page 12 Maintenance" sheetId="76" state="veryHidden" r:id="rId25"/>
    <sheet name="Page 13" sheetId="18" r:id="rId26"/>
    <sheet name="Page 13 Maintenance" sheetId="75" state="veryHidden" r:id="rId27"/>
    <sheet name="Page 14" sheetId="28" r:id="rId28"/>
    <sheet name="Page 14 Maintenance" sheetId="78" state="veryHidden" r:id="rId29"/>
    <sheet name="Page 15" sheetId="26" r:id="rId30"/>
    <sheet name="Page 15 Maintenance" sheetId="77" state="veryHidden" r:id="rId31"/>
    <sheet name="Page 16" sheetId="92" r:id="rId32"/>
    <sheet name="Page 16 Maintenance" sheetId="93" state="veryHidden" r:id="rId33"/>
    <sheet name="Page 17" sheetId="31" r:id="rId34"/>
    <sheet name="Page 17 Maintenance" sheetId="79" state="veryHidden" r:id="rId35"/>
    <sheet name="Page 18" sheetId="37" r:id="rId36"/>
    <sheet name="Page 18 Maintenance" sheetId="82" state="veryHidden" r:id="rId37"/>
    <sheet name="Page 19" sheetId="34" r:id="rId38"/>
    <sheet name="Page 19 Maintenance" sheetId="81" state="veryHidden" r:id="rId39"/>
    <sheet name="Page 20" sheetId="32" r:id="rId40"/>
    <sheet name="Page 20 Maintenance" sheetId="80" state="veryHidden" r:id="rId41"/>
    <sheet name="Page 21" sheetId="39" r:id="rId42"/>
    <sheet name="Page 21 Maintenance" sheetId="83" state="veryHidden" r:id="rId43"/>
    <sheet name="Page 22" sheetId="43" r:id="rId44"/>
    <sheet name="Page 22 Maintenance" sheetId="84" state="veryHidden" r:id="rId45"/>
    <sheet name="Page 23" sheetId="54" r:id="rId46"/>
    <sheet name="Page 23 Maintenance" sheetId="88" state="veryHidden" r:id="rId47"/>
    <sheet name="Page 24" sheetId="52" r:id="rId48"/>
    <sheet name="Page 24 Maintenance" sheetId="89" state="veryHidden" r:id="rId49"/>
    <sheet name="Page 25" sheetId="63" r:id="rId50"/>
    <sheet name="Page 25 Maintenance" sheetId="90" state="veryHidden" r:id="rId51"/>
    <sheet name="Page 26" sheetId="50" r:id="rId52"/>
    <sheet name="Page 27" sheetId="98" r:id="rId53"/>
    <sheet name="Page 28" sheetId="51" r:id="rId54"/>
    <sheet name="Page 29" sheetId="49" r:id="rId55"/>
    <sheet name="Page 30" sheetId="97" r:id="rId56"/>
  </sheets>
  <definedNames>
    <definedName name="_xlnm.Print_Area" localSheetId="19">'Page 10'!$A$1:$X$62</definedName>
    <definedName name="_xlnm.Print_Area" localSheetId="20">'Page 10 Maintenance'!$A$1:$X$63</definedName>
    <definedName name="_xlnm.Print_Area" localSheetId="21">'Page 11'!$A$1:$L$55</definedName>
    <definedName name="_xlnm.Print_Area" localSheetId="22">'Page 11 Maintenance'!$A$1:$J$55</definedName>
    <definedName name="_xlnm.Print_Area" localSheetId="23">'Page 12'!$A$1:$Y$45</definedName>
    <definedName name="_xlnm.Print_Area" localSheetId="24">'Page 12 Maintenance'!$A$1:$Y$44</definedName>
    <definedName name="_xlnm.Print_Area" localSheetId="25">'Page 13'!$A$1:$Y$44</definedName>
    <definedName name="_xlnm.Print_Area" localSheetId="26">'Page 13 Maintenance'!$A$1:$Y$44</definedName>
    <definedName name="_xlnm.Print_Area" localSheetId="27">'Page 14'!$A$1:$M$49</definedName>
    <definedName name="_xlnm.Print_Area" localSheetId="28">'Page 14 Maintenance'!$A$1:$M$49</definedName>
    <definedName name="_xlnm.Print_Area" localSheetId="29">'Page 15'!$A$1:$M$48</definedName>
    <definedName name="_xlnm.Print_Area" localSheetId="30">'Page 15 Maintenance'!$A$1:$M$48</definedName>
    <definedName name="_xlnm.Print_Area" localSheetId="31">'Page 16'!$A$1:$L$45</definedName>
    <definedName name="_xlnm.Print_Area" localSheetId="32">'Page 16 Maintenance'!$A$1:$S$41</definedName>
    <definedName name="_xlnm.Print_Area" localSheetId="33">'Page 17'!$A$1:$S$41</definedName>
    <definedName name="_xlnm.Print_Area" localSheetId="34">'Page 17 Maintenance'!$A$1:$S$41</definedName>
    <definedName name="_xlnm.Print_Area" localSheetId="35">'Page 18'!$A$1:$L$41</definedName>
    <definedName name="_xlnm.Print_Area" localSheetId="36">'Page 18 Maintenance'!$A$1:$L$39</definedName>
    <definedName name="_xlnm.Print_Area" localSheetId="37">'Page 19'!$A$1:$L$40</definedName>
    <definedName name="_xlnm.Print_Area" localSheetId="38">'Page 19 Maintenance'!$A$1:$L$40</definedName>
    <definedName name="_xlnm.Print_Area" localSheetId="3">'Page 2'!$A$1:$L$59</definedName>
    <definedName name="_xlnm.Print_Area" localSheetId="4">'Page 2 Maintenance'!$A$1:$L$59</definedName>
    <definedName name="_xlnm.Print_Area" localSheetId="39">'Page 20'!$A$1:$M$45</definedName>
    <definedName name="_xlnm.Print_Area" localSheetId="40">'Page 20 Maintenance'!$A$1:$M$45</definedName>
    <definedName name="_xlnm.Print_Area" localSheetId="41">'Page 21'!$A$1:$V$65</definedName>
    <definedName name="_xlnm.Print_Area" localSheetId="42">'Page 21 Maintenance'!$A$1:$V$65</definedName>
    <definedName name="_xlnm.Print_Area" localSheetId="43">'Page 22'!$A$1:$L$68</definedName>
    <definedName name="_xlnm.Print_Area" localSheetId="44">'Page 22 Maintenance'!$A$1:$L$66</definedName>
    <definedName name="_xlnm.Print_Area" localSheetId="45">'Page 23'!$A$1:$Q$43</definedName>
    <definedName name="_xlnm.Print_Area" localSheetId="46">'Page 23 Maintenance'!$A$1:$Q$43</definedName>
    <definedName name="_xlnm.Print_Area" localSheetId="47">'Page 24'!$A$1:$G$37</definedName>
    <definedName name="_xlnm.Print_Area" localSheetId="48">'Page 24 Maintenance'!$A$1:$G$37</definedName>
    <definedName name="_xlnm.Print_Area" localSheetId="49">'Page 25'!$A$1:$P$56</definedName>
    <definedName name="_xlnm.Print_Area" localSheetId="50">'Page 25 Maintenance'!$A$1:$O$56</definedName>
    <definedName name="_xlnm.Print_Area" localSheetId="51">'Page 26'!$A$2:$J$47</definedName>
    <definedName name="_xlnm.Print_Area" localSheetId="52">'Page 27'!$A$1:$J$46</definedName>
    <definedName name="_xlnm.Print_Area" localSheetId="53">'Page 28'!$A$1:$J$49</definedName>
    <definedName name="_xlnm.Print_Area" localSheetId="54">'Page 29'!$A$1:$B$55</definedName>
    <definedName name="_xlnm.Print_Area" localSheetId="5">'Page 3'!$A$1:$O$93</definedName>
    <definedName name="_xlnm.Print_Area" localSheetId="6">'Page 3 Maintenance'!$A$1:$O$93</definedName>
    <definedName name="_xlnm.Print_Area" localSheetId="7">'Page 4'!$A$1:$W$48</definedName>
    <definedName name="_xlnm.Print_Area" localSheetId="8">'Page 4 Maintenance'!$A$1:$W$47</definedName>
    <definedName name="_xlnm.Print_Area" localSheetId="9">'Page 5'!$A$1:$R$66</definedName>
    <definedName name="_xlnm.Print_Area" localSheetId="10">'Page 5 Maintenance'!$A$1:$W$46</definedName>
    <definedName name="_xlnm.Print_Area" localSheetId="11">'Page 6'!$A$1:$P$72</definedName>
    <definedName name="_xlnm.Print_Area" localSheetId="12">'Page 6 Maintenance'!$A$1:$N$68</definedName>
    <definedName name="_xlnm.Print_Area" localSheetId="13">'Page 7'!$A$1:$S$44</definedName>
    <definedName name="_xlnm.Print_Area" localSheetId="14">'Page 7 Maintenance'!$A$1:$O$39</definedName>
    <definedName name="_xlnm.Print_Area" localSheetId="15">'Page 8'!$A$1:$J$41</definedName>
    <definedName name="_xlnm.Print_Area" localSheetId="16">'Page 8 Maintenance'!$A$1:$J$41</definedName>
    <definedName name="_xlnm.Print_Area" localSheetId="17">'Page 9'!$A$1:$M$46</definedName>
    <definedName name="_xlnm.Print_Area" localSheetId="18">'Page 9 Maintenance'!$A$1:$M$44</definedName>
    <definedName name="_xlnm.Print_Area" localSheetId="1">Summary!$A$1:$H$45</definedName>
    <definedName name="_xlnm.Print_Area" localSheetId="2">'Table of Contents'!$A$1:$K$37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6" l="1"/>
  <c r="E30" i="67"/>
  <c r="D30" i="67"/>
  <c r="E24" i="67"/>
  <c r="B15" i="37"/>
  <c r="G13" i="61" l="1"/>
  <c r="E38" i="43"/>
  <c r="F38" i="43"/>
  <c r="I38" i="43"/>
  <c r="J38" i="43"/>
  <c r="E39" i="43"/>
  <c r="F39" i="43"/>
  <c r="I39" i="43"/>
  <c r="J39" i="43"/>
  <c r="A38" i="43"/>
  <c r="A39" i="43"/>
  <c r="E40" i="26"/>
  <c r="F40" i="26"/>
  <c r="I40" i="26"/>
  <c r="J40" i="26"/>
  <c r="A40" i="26"/>
  <c r="E41" i="28"/>
  <c r="F41" i="28"/>
  <c r="I41" i="28"/>
  <c r="J41" i="28"/>
  <c r="A41" i="28"/>
  <c r="W16" i="16"/>
  <c r="A36" i="43"/>
  <c r="A37" i="43"/>
  <c r="A35" i="43"/>
  <c r="B23" i="26"/>
  <c r="B24" i="26"/>
  <c r="B25" i="26"/>
  <c r="B26" i="26"/>
  <c r="B27" i="26"/>
  <c r="B28" i="26"/>
  <c r="B29" i="26"/>
  <c r="B30" i="26"/>
  <c r="B31" i="26"/>
  <c r="B32" i="26"/>
  <c r="B22" i="26"/>
  <c r="E36" i="43" l="1"/>
  <c r="F36" i="43"/>
  <c r="E37" i="43"/>
  <c r="F37" i="43"/>
  <c r="F35" i="43"/>
  <c r="E35" i="43"/>
  <c r="J37" i="43"/>
  <c r="I37" i="43"/>
  <c r="J36" i="43"/>
  <c r="I36" i="43"/>
  <c r="J35" i="43"/>
  <c r="I35" i="43"/>
  <c r="A37" i="26"/>
  <c r="A38" i="26"/>
  <c r="A39" i="26"/>
  <c r="A36" i="26"/>
  <c r="F36" i="26" l="1"/>
  <c r="F37" i="26"/>
  <c r="F38" i="26"/>
  <c r="F39" i="26"/>
  <c r="E37" i="26"/>
  <c r="E38" i="26"/>
  <c r="E39" i="26"/>
  <c r="E36" i="26"/>
  <c r="J39" i="26"/>
  <c r="I39" i="26"/>
  <c r="J38" i="26"/>
  <c r="I38" i="26"/>
  <c r="J37" i="26"/>
  <c r="I37" i="26"/>
  <c r="J36" i="26"/>
  <c r="I36" i="26"/>
  <c r="I38" i="28"/>
  <c r="J38" i="28"/>
  <c r="I39" i="28"/>
  <c r="J39" i="28"/>
  <c r="I40" i="28"/>
  <c r="J40" i="28"/>
  <c r="J37" i="28"/>
  <c r="I37" i="28"/>
  <c r="F37" i="28"/>
  <c r="F38" i="28"/>
  <c r="F39" i="28"/>
  <c r="F40" i="28"/>
  <c r="E38" i="28"/>
  <c r="E39" i="28"/>
  <c r="E40" i="28"/>
  <c r="E37" i="28"/>
  <c r="A38" i="28"/>
  <c r="A39" i="28"/>
  <c r="A40" i="28"/>
  <c r="A37" i="28"/>
  <c r="K49" i="61"/>
  <c r="L49" i="61" s="1"/>
  <c r="K43" i="61"/>
  <c r="L43" i="61" s="1"/>
  <c r="K44" i="61"/>
  <c r="L44" i="61" s="1"/>
  <c r="K45" i="61"/>
  <c r="L45" i="61" s="1"/>
  <c r="K46" i="61"/>
  <c r="L46" i="61" s="1"/>
  <c r="K47" i="61"/>
  <c r="L47" i="61" s="1"/>
  <c r="K48" i="61"/>
  <c r="L48" i="61" s="1"/>
  <c r="K50" i="61"/>
  <c r="L50" i="61" s="1"/>
  <c r="K51" i="61"/>
  <c r="H89" i="57"/>
  <c r="G89" i="57"/>
  <c r="B89" i="57"/>
  <c r="A89" i="57"/>
  <c r="E23" i="45"/>
  <c r="F23" i="45"/>
  <c r="B23" i="45"/>
  <c r="C23" i="45"/>
  <c r="A23" i="45"/>
  <c r="J89" i="57" l="1"/>
  <c r="K89" i="57"/>
  <c r="K23" i="61"/>
  <c r="L23" i="61" s="1"/>
  <c r="K22" i="61"/>
  <c r="L22" i="61" s="1"/>
  <c r="A40" i="32" l="1"/>
  <c r="A41" i="32"/>
  <c r="A42" i="32"/>
  <c r="A44" i="32"/>
  <c r="A45" i="32"/>
  <c r="A47" i="32"/>
  <c r="A39" i="32"/>
  <c r="A34" i="34"/>
  <c r="A35" i="34"/>
  <c r="A36" i="34"/>
  <c r="A38" i="34"/>
  <c r="A39" i="34"/>
  <c r="A33" i="34"/>
  <c r="A34" i="37"/>
  <c r="A35" i="37"/>
  <c r="A36" i="37"/>
  <c r="A38" i="37"/>
  <c r="A40" i="37"/>
  <c r="A33" i="37"/>
  <c r="A36" i="31"/>
  <c r="A37" i="31"/>
  <c r="A38" i="31"/>
  <c r="A40" i="31"/>
  <c r="A41" i="31"/>
  <c r="A43" i="31"/>
  <c r="A35" i="31"/>
  <c r="A43" i="92"/>
  <c r="A36" i="92"/>
  <c r="A37" i="92"/>
  <c r="A38" i="92"/>
  <c r="A40" i="92"/>
  <c r="A41" i="92"/>
  <c r="A35" i="92"/>
  <c r="A43" i="26"/>
  <c r="A44" i="26"/>
  <c r="A45" i="26"/>
  <c r="A47" i="26"/>
  <c r="A48" i="26"/>
  <c r="A50" i="26"/>
  <c r="A42" i="26"/>
  <c r="A44" i="28" l="1"/>
  <c r="A45" i="28"/>
  <c r="A46" i="28"/>
  <c r="A48" i="28"/>
  <c r="A49" i="28"/>
  <c r="A51" i="28"/>
  <c r="A43" i="28"/>
  <c r="A39" i="18"/>
  <c r="A40" i="18"/>
  <c r="A41" i="18"/>
  <c r="A43" i="18"/>
  <c r="A44" i="18"/>
  <c r="A46" i="18"/>
  <c r="A38" i="18"/>
  <c r="A40" i="22"/>
  <c r="A41" i="22"/>
  <c r="A42" i="22"/>
  <c r="A44" i="22"/>
  <c r="A45" i="22"/>
  <c r="A47" i="22"/>
  <c r="A39" i="22"/>
  <c r="G11" i="52" l="1"/>
  <c r="I22" i="45" l="1"/>
  <c r="J22" i="45" s="1"/>
  <c r="D24" i="63" l="1"/>
  <c r="D25" i="63"/>
  <c r="D26" i="63"/>
  <c r="D27" i="63"/>
  <c r="D28" i="63"/>
  <c r="D29" i="63"/>
  <c r="D30" i="63"/>
  <c r="D31" i="63"/>
  <c r="D32" i="63"/>
  <c r="D33" i="63"/>
  <c r="D34" i="63"/>
  <c r="D35" i="63"/>
  <c r="D36" i="63"/>
  <c r="D37" i="63"/>
  <c r="D38" i="63"/>
  <c r="D39" i="63"/>
  <c r="D40" i="63"/>
  <c r="D41" i="63"/>
  <c r="D42" i="63"/>
  <c r="D43" i="63"/>
  <c r="D44" i="63"/>
  <c r="D45" i="63"/>
  <c r="K24" i="63"/>
  <c r="K25" i="63"/>
  <c r="K26" i="63"/>
  <c r="K27" i="63"/>
  <c r="K28" i="63"/>
  <c r="K29" i="63"/>
  <c r="K30" i="63"/>
  <c r="K31" i="63"/>
  <c r="K32" i="63"/>
  <c r="K33" i="63"/>
  <c r="K34" i="63"/>
  <c r="K35" i="63"/>
  <c r="K36" i="63"/>
  <c r="K37" i="63"/>
  <c r="K38" i="63"/>
  <c r="K39" i="63"/>
  <c r="K40" i="63"/>
  <c r="K41" i="63"/>
  <c r="K42" i="63"/>
  <c r="K43" i="63"/>
  <c r="D52" i="63"/>
  <c r="D53" i="63"/>
  <c r="D54" i="63"/>
  <c r="D55" i="63"/>
  <c r="F11" i="52"/>
  <c r="F12" i="52"/>
  <c r="F13" i="52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B30" i="31"/>
  <c r="B31" i="31"/>
  <c r="B32" i="31"/>
  <c r="E16" i="31"/>
  <c r="E17" i="31"/>
  <c r="E18" i="31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K16" i="31"/>
  <c r="K17" i="31"/>
  <c r="K18" i="31"/>
  <c r="K19" i="31"/>
  <c r="K20" i="31"/>
  <c r="K21" i="31"/>
  <c r="K22" i="31"/>
  <c r="K23" i="31"/>
  <c r="K24" i="31"/>
  <c r="K25" i="31"/>
  <c r="K26" i="31"/>
  <c r="K27" i="31"/>
  <c r="K28" i="31"/>
  <c r="K29" i="31"/>
  <c r="K30" i="31"/>
  <c r="K31" i="31"/>
  <c r="K32" i="31"/>
  <c r="N16" i="31"/>
  <c r="N17" i="31"/>
  <c r="N18" i="31"/>
  <c r="N19" i="31"/>
  <c r="N20" i="31"/>
  <c r="N21" i="31"/>
  <c r="N22" i="31"/>
  <c r="N23" i="31"/>
  <c r="N24" i="31"/>
  <c r="N25" i="31"/>
  <c r="N26" i="31"/>
  <c r="N27" i="31"/>
  <c r="N28" i="31"/>
  <c r="N29" i="31"/>
  <c r="N30" i="31"/>
  <c r="N31" i="31"/>
  <c r="N32" i="31"/>
  <c r="B17" i="47"/>
  <c r="B18" i="47"/>
  <c r="B19" i="47"/>
  <c r="B20" i="47"/>
  <c r="B21" i="47"/>
  <c r="B22" i="47"/>
  <c r="B23" i="47"/>
  <c r="B24" i="47"/>
  <c r="B25" i="47"/>
  <c r="B26" i="47"/>
  <c r="B27" i="47"/>
  <c r="B28" i="47"/>
  <c r="B29" i="47"/>
  <c r="B30" i="47"/>
  <c r="B31" i="47"/>
  <c r="B32" i="47"/>
  <c r="B33" i="47"/>
  <c r="B34" i="47"/>
  <c r="B35" i="47"/>
  <c r="B36" i="47"/>
  <c r="B37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H17" i="47"/>
  <c r="H18" i="47"/>
  <c r="H19" i="47"/>
  <c r="H20" i="47"/>
  <c r="H21" i="47"/>
  <c r="H22" i="47"/>
  <c r="H23" i="47"/>
  <c r="H24" i="47"/>
  <c r="H25" i="47"/>
  <c r="H26" i="47"/>
  <c r="H27" i="47"/>
  <c r="H28" i="47"/>
  <c r="H29" i="47"/>
  <c r="H30" i="47"/>
  <c r="H31" i="47"/>
  <c r="H32" i="47"/>
  <c r="H33" i="47"/>
  <c r="H34" i="47"/>
  <c r="H35" i="47"/>
  <c r="H36" i="47"/>
  <c r="H37" i="47"/>
  <c r="B61" i="94"/>
  <c r="B60" i="94"/>
  <c r="B57" i="94"/>
  <c r="B56" i="94"/>
  <c r="B53" i="94"/>
  <c r="B52" i="94"/>
  <c r="B49" i="94"/>
  <c r="B48" i="94"/>
  <c r="B45" i="94"/>
  <c r="B44" i="94"/>
  <c r="B46" i="94"/>
  <c r="B47" i="94"/>
  <c r="B50" i="94"/>
  <c r="B51" i="94"/>
  <c r="B54" i="94"/>
  <c r="B55" i="94"/>
  <c r="B58" i="94"/>
  <c r="B59" i="94"/>
  <c r="B62" i="94"/>
  <c r="B23" i="9" l="1"/>
  <c r="O25" i="63" l="1"/>
  <c r="E25" i="63"/>
  <c r="O40" i="63"/>
  <c r="P40" i="63" s="1"/>
  <c r="O41" i="63"/>
  <c r="P41" i="63" s="1"/>
  <c r="O42" i="63"/>
  <c r="P42" i="63" s="1"/>
  <c r="C7" i="56" l="1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9" i="56"/>
  <c r="C30" i="56"/>
  <c r="C31" i="56"/>
  <c r="C32" i="56"/>
  <c r="C33" i="56"/>
  <c r="C34" i="56"/>
  <c r="C35" i="56"/>
  <c r="C36" i="56"/>
  <c r="C37" i="56"/>
  <c r="C38" i="56"/>
  <c r="C39" i="56"/>
  <c r="C40" i="56"/>
  <c r="C41" i="56"/>
  <c r="C42" i="56"/>
  <c r="C43" i="56"/>
  <c r="C44" i="56"/>
  <c r="C45" i="56"/>
  <c r="C46" i="56"/>
  <c r="C47" i="56"/>
  <c r="C48" i="56"/>
  <c r="C49" i="56"/>
  <c r="C50" i="56"/>
  <c r="C51" i="56"/>
  <c r="C52" i="56"/>
  <c r="C53" i="56"/>
  <c r="C54" i="56"/>
  <c r="C55" i="56"/>
  <c r="B53" i="63" l="1"/>
  <c r="B54" i="63"/>
  <c r="B55" i="63"/>
  <c r="B52" i="63"/>
  <c r="A55" i="63"/>
  <c r="A53" i="63"/>
  <c r="A54" i="63"/>
  <c r="A52" i="63"/>
  <c r="O38" i="63"/>
  <c r="P38" i="63" s="1"/>
  <c r="X18" i="22" l="1"/>
  <c r="U18" i="22"/>
  <c r="T18" i="22"/>
  <c r="R18" i="22"/>
  <c r="Q18" i="22"/>
  <c r="O18" i="22"/>
  <c r="N18" i="22"/>
  <c r="L18" i="22"/>
  <c r="K18" i="22"/>
  <c r="I18" i="22"/>
  <c r="H18" i="22"/>
  <c r="F18" i="22"/>
  <c r="E18" i="22"/>
  <c r="C18" i="22"/>
  <c r="B18" i="22"/>
  <c r="A18" i="22"/>
  <c r="C19" i="12"/>
  <c r="A5" i="57"/>
  <c r="B5" i="57"/>
  <c r="C5" i="57"/>
  <c r="D5" i="57"/>
  <c r="E5" i="57"/>
  <c r="F5" i="57"/>
  <c r="H5" i="57"/>
  <c r="I5" i="57"/>
  <c r="A6" i="57"/>
  <c r="B6" i="57"/>
  <c r="C6" i="57"/>
  <c r="D6" i="57"/>
  <c r="E6" i="57"/>
  <c r="F6" i="57"/>
  <c r="H6" i="57"/>
  <c r="I6" i="57"/>
  <c r="A7" i="57"/>
  <c r="B7" i="57"/>
  <c r="C7" i="57"/>
  <c r="D7" i="57"/>
  <c r="E7" i="57"/>
  <c r="F7" i="57"/>
  <c r="H7" i="57"/>
  <c r="I7" i="57"/>
  <c r="A8" i="57"/>
  <c r="B8" i="57"/>
  <c r="C8" i="57"/>
  <c r="D8" i="57"/>
  <c r="E8" i="57"/>
  <c r="F8" i="57"/>
  <c r="H8" i="57"/>
  <c r="I8" i="57"/>
  <c r="A9" i="57"/>
  <c r="B9" i="57"/>
  <c r="C9" i="57"/>
  <c r="D9" i="57"/>
  <c r="E9" i="57"/>
  <c r="F9" i="57"/>
  <c r="H9" i="57"/>
  <c r="I9" i="57"/>
  <c r="A10" i="57"/>
  <c r="B10" i="57"/>
  <c r="C10" i="57"/>
  <c r="D10" i="57"/>
  <c r="E10" i="57"/>
  <c r="F10" i="57"/>
  <c r="H10" i="57"/>
  <c r="I10" i="57"/>
  <c r="A11" i="57"/>
  <c r="B11" i="57"/>
  <c r="C11" i="57"/>
  <c r="D11" i="57"/>
  <c r="E11" i="57"/>
  <c r="F11" i="57"/>
  <c r="H11" i="57"/>
  <c r="I11" i="57"/>
  <c r="A12" i="57"/>
  <c r="B12" i="57"/>
  <c r="C12" i="57"/>
  <c r="D12" i="57"/>
  <c r="E12" i="57"/>
  <c r="F12" i="57"/>
  <c r="H12" i="57"/>
  <c r="I12" i="57"/>
  <c r="A13" i="57"/>
  <c r="B13" i="57"/>
  <c r="C13" i="57"/>
  <c r="D13" i="57"/>
  <c r="E13" i="57"/>
  <c r="F13" i="57"/>
  <c r="H13" i="57"/>
  <c r="I13" i="57"/>
  <c r="A14" i="57"/>
  <c r="B14" i="57"/>
  <c r="C14" i="57"/>
  <c r="D14" i="57"/>
  <c r="E14" i="57"/>
  <c r="F14" i="57"/>
  <c r="H14" i="57"/>
  <c r="I14" i="57"/>
  <c r="A15" i="57"/>
  <c r="B15" i="57"/>
  <c r="C15" i="57"/>
  <c r="D15" i="57"/>
  <c r="E15" i="57"/>
  <c r="F15" i="57"/>
  <c r="H15" i="57"/>
  <c r="I15" i="57"/>
  <c r="A16" i="57"/>
  <c r="B16" i="57"/>
  <c r="C16" i="57"/>
  <c r="D16" i="57"/>
  <c r="E16" i="57"/>
  <c r="F16" i="57"/>
  <c r="H16" i="57"/>
  <c r="I16" i="57"/>
  <c r="E33" i="63"/>
  <c r="E30" i="63"/>
  <c r="E27" i="63"/>
  <c r="E24" i="63"/>
  <c r="E35" i="63"/>
  <c r="C35" i="63"/>
  <c r="O34" i="63"/>
  <c r="E34" i="63"/>
  <c r="C34" i="63"/>
  <c r="B34" i="63"/>
  <c r="C33" i="63"/>
  <c r="B33" i="63"/>
  <c r="O32" i="63"/>
  <c r="P32" i="63" s="1"/>
  <c r="E32" i="63"/>
  <c r="C32" i="63"/>
  <c r="E31" i="63"/>
  <c r="C31" i="63"/>
  <c r="B31" i="63"/>
  <c r="O30" i="63"/>
  <c r="P30" i="63" s="1"/>
  <c r="C30" i="63"/>
  <c r="B30" i="63"/>
  <c r="E29" i="63"/>
  <c r="C29" i="63"/>
  <c r="O28" i="63"/>
  <c r="P28" i="63" s="1"/>
  <c r="E28" i="63"/>
  <c r="C28" i="63"/>
  <c r="B28" i="63"/>
  <c r="C27" i="63"/>
  <c r="B27" i="63"/>
  <c r="O26" i="63"/>
  <c r="E26" i="63"/>
  <c r="C26" i="63"/>
  <c r="C25" i="63"/>
  <c r="B25" i="63"/>
  <c r="C24" i="63"/>
  <c r="O27" i="63"/>
  <c r="P27" i="63" s="1"/>
  <c r="O29" i="63"/>
  <c r="O31" i="63"/>
  <c r="P31" i="63" s="1"/>
  <c r="O33" i="63"/>
  <c r="P33" i="63" s="1"/>
  <c r="O35" i="63"/>
  <c r="P35" i="63" s="1"/>
  <c r="O36" i="63"/>
  <c r="P36" i="63" s="1"/>
  <c r="O37" i="63"/>
  <c r="P37" i="63" s="1"/>
  <c r="O39" i="63"/>
  <c r="P39" i="63" s="1"/>
  <c r="O43" i="63"/>
  <c r="P43" i="63" s="1"/>
  <c r="H24" i="63"/>
  <c r="H27" i="63"/>
  <c r="I25" i="63"/>
  <c r="J25" i="63"/>
  <c r="L25" i="63"/>
  <c r="J26" i="63"/>
  <c r="L26" i="63"/>
  <c r="I27" i="63"/>
  <c r="L27" i="63"/>
  <c r="H28" i="63"/>
  <c r="I28" i="63"/>
  <c r="J28" i="63"/>
  <c r="L28" i="63"/>
  <c r="I29" i="63"/>
  <c r="J29" i="63"/>
  <c r="L29" i="63"/>
  <c r="J30" i="63"/>
  <c r="L30" i="63"/>
  <c r="H31" i="63"/>
  <c r="I31" i="63"/>
  <c r="L31" i="63"/>
  <c r="H32" i="63"/>
  <c r="I32" i="63"/>
  <c r="J32" i="63"/>
  <c r="L32" i="63"/>
  <c r="I33" i="63"/>
  <c r="J33" i="63"/>
  <c r="L33" i="63"/>
  <c r="J34" i="63"/>
  <c r="L34" i="63"/>
  <c r="H35" i="63"/>
  <c r="I35" i="63"/>
  <c r="L35" i="63"/>
  <c r="H36" i="63"/>
  <c r="I36" i="63"/>
  <c r="J36" i="63"/>
  <c r="L36" i="63"/>
  <c r="I37" i="63"/>
  <c r="J37" i="63"/>
  <c r="L37" i="63"/>
  <c r="J38" i="63"/>
  <c r="L38" i="63"/>
  <c r="H39" i="63"/>
  <c r="I39" i="63"/>
  <c r="L39" i="63"/>
  <c r="I40" i="63"/>
  <c r="J40" i="63"/>
  <c r="L40" i="63"/>
  <c r="H40" i="63"/>
  <c r="I41" i="63"/>
  <c r="J41" i="63"/>
  <c r="L41" i="63"/>
  <c r="I42" i="63"/>
  <c r="J42" i="63"/>
  <c r="L42" i="63"/>
  <c r="H43" i="63"/>
  <c r="I43" i="63"/>
  <c r="L43" i="63"/>
  <c r="O44" i="63"/>
  <c r="P44" i="63" s="1"/>
  <c r="P23" i="54"/>
  <c r="M23" i="54"/>
  <c r="L23" i="54"/>
  <c r="J23" i="54"/>
  <c r="I23" i="54"/>
  <c r="G23" i="54"/>
  <c r="F23" i="54"/>
  <c r="D23" i="54"/>
  <c r="C23" i="54"/>
  <c r="A23" i="54"/>
  <c r="I48" i="43"/>
  <c r="F48" i="43"/>
  <c r="E48" i="43"/>
  <c r="C48" i="43"/>
  <c r="B48" i="43"/>
  <c r="A48" i="43"/>
  <c r="I18" i="43"/>
  <c r="F18" i="43"/>
  <c r="E18" i="43"/>
  <c r="C18" i="43"/>
  <c r="B18" i="43"/>
  <c r="A18" i="43"/>
  <c r="I42" i="39"/>
  <c r="F42" i="39"/>
  <c r="E42" i="39"/>
  <c r="C42" i="39"/>
  <c r="B42" i="39"/>
  <c r="A42" i="39"/>
  <c r="U18" i="39"/>
  <c r="R18" i="39"/>
  <c r="Q18" i="39"/>
  <c r="O18" i="39"/>
  <c r="N18" i="39"/>
  <c r="L18" i="39"/>
  <c r="K18" i="39"/>
  <c r="I18" i="39"/>
  <c r="H18" i="39"/>
  <c r="F18" i="39"/>
  <c r="E18" i="39"/>
  <c r="C18" i="39"/>
  <c r="B18" i="39"/>
  <c r="A18" i="39"/>
  <c r="L18" i="32"/>
  <c r="I18" i="32"/>
  <c r="H18" i="32"/>
  <c r="F18" i="32"/>
  <c r="E18" i="32"/>
  <c r="C18" i="32"/>
  <c r="B18" i="32"/>
  <c r="A18" i="32"/>
  <c r="I17" i="34"/>
  <c r="E17" i="34"/>
  <c r="B17" i="34"/>
  <c r="A17" i="34"/>
  <c r="F17" i="34"/>
  <c r="C17" i="34"/>
  <c r="I17" i="37"/>
  <c r="F17" i="37"/>
  <c r="E17" i="37"/>
  <c r="C17" i="37"/>
  <c r="B17" i="37"/>
  <c r="A17" i="37"/>
  <c r="R18" i="31"/>
  <c r="O18" i="31"/>
  <c r="L18" i="31"/>
  <c r="I18" i="31"/>
  <c r="F18" i="31"/>
  <c r="C18" i="31"/>
  <c r="A18" i="31"/>
  <c r="I18" i="92"/>
  <c r="F18" i="92"/>
  <c r="E18" i="92"/>
  <c r="C18" i="92"/>
  <c r="B18" i="92"/>
  <c r="A18" i="92"/>
  <c r="I19" i="26"/>
  <c r="F19" i="26"/>
  <c r="E19" i="26"/>
  <c r="C19" i="26"/>
  <c r="B19" i="26"/>
  <c r="A19" i="26"/>
  <c r="I19" i="28"/>
  <c r="F19" i="28"/>
  <c r="E19" i="28"/>
  <c r="C19" i="28"/>
  <c r="B19" i="28"/>
  <c r="A19" i="28"/>
  <c r="X18" i="18"/>
  <c r="U18" i="18"/>
  <c r="T18" i="18"/>
  <c r="R18" i="18"/>
  <c r="Q18" i="18"/>
  <c r="O18" i="18"/>
  <c r="N18" i="18"/>
  <c r="L18" i="18"/>
  <c r="K18" i="18"/>
  <c r="I18" i="18"/>
  <c r="H18" i="18"/>
  <c r="F18" i="18"/>
  <c r="E18" i="18"/>
  <c r="C18" i="18"/>
  <c r="B18" i="18"/>
  <c r="A18" i="18"/>
  <c r="T16" i="12"/>
  <c r="T20" i="12"/>
  <c r="T19" i="12"/>
  <c r="P20" i="12"/>
  <c r="P19" i="12"/>
  <c r="M20" i="12"/>
  <c r="M19" i="12"/>
  <c r="J20" i="12"/>
  <c r="J19" i="12"/>
  <c r="F20" i="12"/>
  <c r="F19" i="12"/>
  <c r="A19" i="12"/>
  <c r="B19" i="12"/>
  <c r="E19" i="12"/>
  <c r="I19" i="12"/>
  <c r="L19" i="12"/>
  <c r="O19" i="12"/>
  <c r="S19" i="12"/>
  <c r="W19" i="12"/>
  <c r="F46" i="61"/>
  <c r="F43" i="61"/>
  <c r="G43" i="61"/>
  <c r="H43" i="61"/>
  <c r="F44" i="61"/>
  <c r="G44" i="61"/>
  <c r="H44" i="61"/>
  <c r="F45" i="61"/>
  <c r="G45" i="61"/>
  <c r="H45" i="61"/>
  <c r="G46" i="61"/>
  <c r="H46" i="61"/>
  <c r="F47" i="61"/>
  <c r="G47" i="61"/>
  <c r="H47" i="61"/>
  <c r="F48" i="61"/>
  <c r="G48" i="61"/>
  <c r="H48" i="61"/>
  <c r="F49" i="61"/>
  <c r="G49" i="61"/>
  <c r="H49" i="61"/>
  <c r="L51" i="61"/>
  <c r="C46" i="61"/>
  <c r="B46" i="61"/>
  <c r="A46" i="61"/>
  <c r="H23" i="61"/>
  <c r="G23" i="61"/>
  <c r="F23" i="61"/>
  <c r="H22" i="61"/>
  <c r="G22" i="61"/>
  <c r="F22" i="61"/>
  <c r="K21" i="61"/>
  <c r="L21" i="61" s="1"/>
  <c r="H21" i="61"/>
  <c r="G21" i="61"/>
  <c r="F21" i="61"/>
  <c r="K20" i="61"/>
  <c r="L20" i="61" s="1"/>
  <c r="H20" i="61"/>
  <c r="G20" i="61"/>
  <c r="F20" i="61"/>
  <c r="K19" i="61"/>
  <c r="L19" i="61" s="1"/>
  <c r="H19" i="61"/>
  <c r="G19" i="61"/>
  <c r="F19" i="61"/>
  <c r="K18" i="61"/>
  <c r="L18" i="61" s="1"/>
  <c r="H18" i="61"/>
  <c r="G18" i="61"/>
  <c r="F18" i="61"/>
  <c r="K17" i="61"/>
  <c r="L17" i="61" s="1"/>
  <c r="H17" i="61"/>
  <c r="G17" i="61"/>
  <c r="F17" i="61"/>
  <c r="K16" i="61"/>
  <c r="L16" i="61" s="1"/>
  <c r="H16" i="61"/>
  <c r="G16" i="61"/>
  <c r="F16" i="61"/>
  <c r="C16" i="61"/>
  <c r="B16" i="61"/>
  <c r="A16" i="61"/>
  <c r="W45" i="12"/>
  <c r="T45" i="12"/>
  <c r="S45" i="12"/>
  <c r="P45" i="12"/>
  <c r="O45" i="12"/>
  <c r="M45" i="12"/>
  <c r="L45" i="12"/>
  <c r="J45" i="12"/>
  <c r="I45" i="12"/>
  <c r="F45" i="12"/>
  <c r="E45" i="12"/>
  <c r="C45" i="12"/>
  <c r="B45" i="12"/>
  <c r="A45" i="12"/>
  <c r="W20" i="12"/>
  <c r="S20" i="12"/>
  <c r="O20" i="12"/>
  <c r="L20" i="12"/>
  <c r="I20" i="12"/>
  <c r="E20" i="12"/>
  <c r="B20" i="12"/>
  <c r="A20" i="12"/>
  <c r="L21" i="47" l="1"/>
  <c r="I21" i="47"/>
  <c r="F21" i="47"/>
  <c r="C21" i="47"/>
  <c r="A21" i="47"/>
  <c r="I20" i="45"/>
  <c r="F20" i="45"/>
  <c r="E20" i="45"/>
  <c r="C20" i="45"/>
  <c r="B20" i="45"/>
  <c r="A20" i="45"/>
  <c r="R18" i="10"/>
  <c r="O18" i="10"/>
  <c r="N18" i="10"/>
  <c r="L18" i="10"/>
  <c r="K18" i="10"/>
  <c r="I18" i="10"/>
  <c r="H18" i="10"/>
  <c r="F18" i="10"/>
  <c r="E18" i="10"/>
  <c r="C18" i="10"/>
  <c r="B18" i="10"/>
  <c r="A18" i="10"/>
  <c r="K47" i="9"/>
  <c r="I47" i="9"/>
  <c r="H47" i="9"/>
  <c r="F47" i="9"/>
  <c r="E47" i="9"/>
  <c r="C47" i="9"/>
  <c r="B47" i="9"/>
  <c r="A47" i="9"/>
  <c r="H20" i="9"/>
  <c r="F20" i="9"/>
  <c r="E20" i="9"/>
  <c r="C20" i="9"/>
  <c r="B20" i="9"/>
  <c r="A20" i="9"/>
  <c r="A47" i="94"/>
  <c r="I47" i="94"/>
  <c r="C47" i="94"/>
  <c r="I20" i="94"/>
  <c r="F20" i="94"/>
  <c r="E20" i="94"/>
  <c r="C20" i="94"/>
  <c r="B20" i="94"/>
  <c r="J52" i="57"/>
  <c r="A20" i="94"/>
  <c r="V20" i="16"/>
  <c r="S20" i="16"/>
  <c r="R20" i="16"/>
  <c r="P20" i="16"/>
  <c r="O20" i="16"/>
  <c r="M20" i="16"/>
  <c r="L20" i="16"/>
  <c r="I20" i="16"/>
  <c r="H20" i="16"/>
  <c r="F20" i="16"/>
  <c r="E20" i="16"/>
  <c r="C20" i="16"/>
  <c r="B20" i="16"/>
  <c r="A20" i="16"/>
  <c r="I24" i="63" l="1"/>
  <c r="J24" i="63"/>
  <c r="O24" i="63"/>
  <c r="P24" i="63" s="1"/>
  <c r="B37" i="63"/>
  <c r="B38" i="63"/>
  <c r="B39" i="63"/>
  <c r="B40" i="63"/>
  <c r="B41" i="63"/>
  <c r="B42" i="63"/>
  <c r="B43" i="63"/>
  <c r="B44" i="63"/>
  <c r="B45" i="63"/>
  <c r="B36" i="63"/>
  <c r="A36" i="63"/>
  <c r="A37" i="63"/>
  <c r="A38" i="63"/>
  <c r="A39" i="63"/>
  <c r="A40" i="63"/>
  <c r="A41" i="63"/>
  <c r="A42" i="63"/>
  <c r="A43" i="63"/>
  <c r="A44" i="63"/>
  <c r="A45" i="63"/>
  <c r="A33" i="63"/>
  <c r="A27" i="63"/>
  <c r="A30" i="63"/>
  <c r="A24" i="63"/>
  <c r="B24" i="63"/>
  <c r="D14" i="52"/>
  <c r="D12" i="52"/>
  <c r="D13" i="52"/>
  <c r="D11" i="52"/>
  <c r="D33" i="89"/>
  <c r="D33" i="52" s="1"/>
  <c r="D32" i="89"/>
  <c r="D32" i="52" s="1"/>
  <c r="D31" i="89"/>
  <c r="D31" i="52" s="1"/>
  <c r="A19" i="54"/>
  <c r="A20" i="54"/>
  <c r="A21" i="54"/>
  <c r="A22" i="54"/>
  <c r="A24" i="54"/>
  <c r="A25" i="54"/>
  <c r="A26" i="54"/>
  <c r="A27" i="54"/>
  <c r="A28" i="54"/>
  <c r="A29" i="54"/>
  <c r="A30" i="54"/>
  <c r="A31" i="54"/>
  <c r="A32" i="54"/>
  <c r="A33" i="54"/>
  <c r="A18" i="54"/>
  <c r="J88" i="57" l="1"/>
  <c r="K88" i="57"/>
  <c r="J87" i="57"/>
  <c r="A88" i="57"/>
  <c r="B88" i="57"/>
  <c r="G88" i="57"/>
  <c r="H88" i="57"/>
  <c r="A32" i="56"/>
  <c r="B32" i="56"/>
  <c r="D32" i="56"/>
  <c r="E32" i="56"/>
  <c r="A33" i="56"/>
  <c r="B33" i="56"/>
  <c r="D33" i="56"/>
  <c r="E33" i="56"/>
  <c r="A34" i="56"/>
  <c r="B34" i="56"/>
  <c r="D34" i="56"/>
  <c r="E34" i="56"/>
  <c r="A35" i="56"/>
  <c r="B35" i="56"/>
  <c r="D35" i="56"/>
  <c r="E35" i="56"/>
  <c r="A36" i="56"/>
  <c r="B36" i="56"/>
  <c r="D36" i="56"/>
  <c r="E36" i="56"/>
  <c r="A37" i="56"/>
  <c r="B37" i="56"/>
  <c r="D37" i="56"/>
  <c r="E37" i="56"/>
  <c r="K17" i="1" l="1"/>
  <c r="A7" i="56"/>
  <c r="A8" i="56"/>
  <c r="A9" i="56"/>
  <c r="A10" i="56"/>
  <c r="A11" i="56"/>
  <c r="A12" i="56"/>
  <c r="A13" i="56"/>
  <c r="A14" i="56"/>
  <c r="A15" i="56"/>
  <c r="A16" i="56"/>
  <c r="A17" i="56"/>
  <c r="A18" i="56"/>
  <c r="A19" i="56"/>
  <c r="A20" i="56"/>
  <c r="A21" i="56"/>
  <c r="A22" i="56"/>
  <c r="A29" i="56"/>
  <c r="B8" i="56" l="1"/>
  <c r="D8" i="56"/>
  <c r="E8" i="56"/>
  <c r="B9" i="56"/>
  <c r="D9" i="56"/>
  <c r="E9" i="56"/>
  <c r="B10" i="56"/>
  <c r="D10" i="56"/>
  <c r="E10" i="56"/>
  <c r="B11" i="56"/>
  <c r="D11" i="56"/>
  <c r="E11" i="56"/>
  <c r="B12" i="56"/>
  <c r="D12" i="56"/>
  <c r="E12" i="56"/>
  <c r="B13" i="56"/>
  <c r="D13" i="56"/>
  <c r="E13" i="56"/>
  <c r="B14" i="56"/>
  <c r="D14" i="56"/>
  <c r="E14" i="56"/>
  <c r="B15" i="56"/>
  <c r="D15" i="56"/>
  <c r="E15" i="56"/>
  <c r="B16" i="56"/>
  <c r="D16" i="56"/>
  <c r="E16" i="56"/>
  <c r="B17" i="56"/>
  <c r="D17" i="56"/>
  <c r="E17" i="56"/>
  <c r="B18" i="56"/>
  <c r="D18" i="56"/>
  <c r="E18" i="56"/>
  <c r="B19" i="56"/>
  <c r="D19" i="56"/>
  <c r="E19" i="56"/>
  <c r="B20" i="56"/>
  <c r="D20" i="56"/>
  <c r="E20" i="56"/>
  <c r="B21" i="56"/>
  <c r="D21" i="56"/>
  <c r="E21" i="56"/>
  <c r="B22" i="56"/>
  <c r="D22" i="56"/>
  <c r="E22" i="56"/>
  <c r="E7" i="56"/>
  <c r="D7" i="56"/>
  <c r="B7" i="56"/>
  <c r="F7" i="56"/>
  <c r="A30" i="56"/>
  <c r="B30" i="56"/>
  <c r="D30" i="56"/>
  <c r="A31" i="56"/>
  <c r="B31" i="56"/>
  <c r="D31" i="56"/>
  <c r="A38" i="56"/>
  <c r="B38" i="56"/>
  <c r="D38" i="56"/>
  <c r="A39" i="56"/>
  <c r="B39" i="56"/>
  <c r="D39" i="56"/>
  <c r="A40" i="56"/>
  <c r="B40" i="56"/>
  <c r="D40" i="56"/>
  <c r="A41" i="56"/>
  <c r="B41" i="56"/>
  <c r="D41" i="56"/>
  <c r="A42" i="56"/>
  <c r="B42" i="56"/>
  <c r="D42" i="56"/>
  <c r="A43" i="56"/>
  <c r="B43" i="56"/>
  <c r="D43" i="56"/>
  <c r="A44" i="56"/>
  <c r="B44" i="56"/>
  <c r="D44" i="56"/>
  <c r="A45" i="56"/>
  <c r="B45" i="56"/>
  <c r="D45" i="56"/>
  <c r="A46" i="56"/>
  <c r="B46" i="56"/>
  <c r="D46" i="56"/>
  <c r="A47" i="56"/>
  <c r="B47" i="56"/>
  <c r="D47" i="56"/>
  <c r="A48" i="56"/>
  <c r="B48" i="56"/>
  <c r="D48" i="56"/>
  <c r="A49" i="56"/>
  <c r="B49" i="56"/>
  <c r="D49" i="56"/>
  <c r="A50" i="56"/>
  <c r="B50" i="56"/>
  <c r="D50" i="56"/>
  <c r="A51" i="56"/>
  <c r="B51" i="56"/>
  <c r="D51" i="56"/>
  <c r="A52" i="56"/>
  <c r="B52" i="56"/>
  <c r="D52" i="56"/>
  <c r="A53" i="56"/>
  <c r="B53" i="56"/>
  <c r="D53" i="56"/>
  <c r="A54" i="56"/>
  <c r="B54" i="56"/>
  <c r="D54" i="56"/>
  <c r="A55" i="56"/>
  <c r="B55" i="56"/>
  <c r="D55" i="56"/>
  <c r="B29" i="56"/>
  <c r="D29" i="56"/>
  <c r="E29" i="56"/>
  <c r="D55" i="57"/>
  <c r="E55" i="57"/>
  <c r="D56" i="57"/>
  <c r="E56" i="57"/>
  <c r="D57" i="57"/>
  <c r="E57" i="57"/>
  <c r="D58" i="57"/>
  <c r="E58" i="57"/>
  <c r="D59" i="57"/>
  <c r="E59" i="57"/>
  <c r="D60" i="57"/>
  <c r="E60" i="57"/>
  <c r="D61" i="57"/>
  <c r="E61" i="57"/>
  <c r="D62" i="57"/>
  <c r="E62" i="57"/>
  <c r="D63" i="57"/>
  <c r="E63" i="57"/>
  <c r="D64" i="57"/>
  <c r="E64" i="57"/>
  <c r="D65" i="57"/>
  <c r="E65" i="57"/>
  <c r="D66" i="57"/>
  <c r="E66" i="57"/>
  <c r="D67" i="57"/>
  <c r="E67" i="57"/>
  <c r="D68" i="57"/>
  <c r="E68" i="57"/>
  <c r="D69" i="57"/>
  <c r="E69" i="57"/>
  <c r="D70" i="57"/>
  <c r="E70" i="57"/>
  <c r="D71" i="57"/>
  <c r="E71" i="57"/>
  <c r="D72" i="57"/>
  <c r="E72" i="57"/>
  <c r="D73" i="57"/>
  <c r="E73" i="57"/>
  <c r="D74" i="57"/>
  <c r="E74" i="57"/>
  <c r="D75" i="57"/>
  <c r="E75" i="57"/>
  <c r="D76" i="57"/>
  <c r="E76" i="57"/>
  <c r="D77" i="57"/>
  <c r="E77" i="57"/>
  <c r="D78" i="57"/>
  <c r="E78" i="57"/>
  <c r="D79" i="57"/>
  <c r="E79" i="57"/>
  <c r="D80" i="57"/>
  <c r="D81" i="57"/>
  <c r="D82" i="57"/>
  <c r="D83" i="57"/>
  <c r="D84" i="57"/>
  <c r="D85" i="57"/>
  <c r="D86" i="57"/>
  <c r="D87" i="57"/>
  <c r="A53" i="57"/>
  <c r="B53" i="57"/>
  <c r="A54" i="57"/>
  <c r="B54" i="57"/>
  <c r="A55" i="57"/>
  <c r="B55" i="57"/>
  <c r="A56" i="57"/>
  <c r="B56" i="57"/>
  <c r="A57" i="57"/>
  <c r="B57" i="57"/>
  <c r="A58" i="57"/>
  <c r="B58" i="57"/>
  <c r="A59" i="57"/>
  <c r="B59" i="57"/>
  <c r="A60" i="57"/>
  <c r="B60" i="57"/>
  <c r="A61" i="57"/>
  <c r="B61" i="57"/>
  <c r="A62" i="57"/>
  <c r="B62" i="57"/>
  <c r="A63" i="57"/>
  <c r="B63" i="57"/>
  <c r="A64" i="57"/>
  <c r="B64" i="57"/>
  <c r="A65" i="57"/>
  <c r="B65" i="57"/>
  <c r="A66" i="57"/>
  <c r="B66" i="57"/>
  <c r="A67" i="57"/>
  <c r="B67" i="57"/>
  <c r="A68" i="57"/>
  <c r="B68" i="57"/>
  <c r="A69" i="57"/>
  <c r="B69" i="57"/>
  <c r="A70" i="57"/>
  <c r="B70" i="57"/>
  <c r="A71" i="57"/>
  <c r="B71" i="57"/>
  <c r="A72" i="57"/>
  <c r="B72" i="57"/>
  <c r="A73" i="57"/>
  <c r="B73" i="57"/>
  <c r="A74" i="57"/>
  <c r="B74" i="57"/>
  <c r="A75" i="57"/>
  <c r="B75" i="57"/>
  <c r="A76" i="57"/>
  <c r="B76" i="57"/>
  <c r="A77" i="57"/>
  <c r="B77" i="57"/>
  <c r="A78" i="57"/>
  <c r="B78" i="57"/>
  <c r="A79" i="57"/>
  <c r="B79" i="57"/>
  <c r="A80" i="57"/>
  <c r="B80" i="57"/>
  <c r="A81" i="57"/>
  <c r="B81" i="57"/>
  <c r="A82" i="57"/>
  <c r="B82" i="57"/>
  <c r="A83" i="57"/>
  <c r="B83" i="57"/>
  <c r="A84" i="57"/>
  <c r="B84" i="57"/>
  <c r="A85" i="57"/>
  <c r="B85" i="57"/>
  <c r="A86" i="57"/>
  <c r="B86" i="57"/>
  <c r="A87" i="57"/>
  <c r="B87" i="57"/>
  <c r="A90" i="57"/>
  <c r="B90" i="57"/>
  <c r="A91" i="57"/>
  <c r="B91" i="57"/>
  <c r="A92" i="57"/>
  <c r="B92" i="57"/>
  <c r="E54" i="57"/>
  <c r="D54" i="57"/>
  <c r="G54" i="57"/>
  <c r="A52" i="57"/>
  <c r="B52" i="57"/>
  <c r="G52" i="57"/>
  <c r="A41" i="57"/>
  <c r="B41" i="57"/>
  <c r="A42" i="57"/>
  <c r="B42" i="57"/>
  <c r="A43" i="57"/>
  <c r="B43" i="57"/>
  <c r="A44" i="57"/>
  <c r="B44" i="57"/>
  <c r="A45" i="57"/>
  <c r="B45" i="57"/>
  <c r="A46" i="57"/>
  <c r="B46" i="57"/>
  <c r="A47" i="57"/>
  <c r="B47" i="57"/>
  <c r="A40" i="57"/>
  <c r="B40" i="57"/>
  <c r="A18" i="57"/>
  <c r="B18" i="57"/>
  <c r="C18" i="57"/>
  <c r="D18" i="57"/>
  <c r="A19" i="57"/>
  <c r="B19" i="57"/>
  <c r="C19" i="57"/>
  <c r="D19" i="57"/>
  <c r="A20" i="57"/>
  <c r="B20" i="57"/>
  <c r="C20" i="57"/>
  <c r="D20" i="57"/>
  <c r="A21" i="57"/>
  <c r="B21" i="57"/>
  <c r="C21" i="57"/>
  <c r="D21" i="57"/>
  <c r="A22" i="57"/>
  <c r="B22" i="57"/>
  <c r="C22" i="57"/>
  <c r="D22" i="57"/>
  <c r="A23" i="57"/>
  <c r="B23" i="57"/>
  <c r="C23" i="57"/>
  <c r="D23" i="57"/>
  <c r="A24" i="57"/>
  <c r="B24" i="57"/>
  <c r="C24" i="57"/>
  <c r="D24" i="57"/>
  <c r="A25" i="57"/>
  <c r="B25" i="57"/>
  <c r="C25" i="57"/>
  <c r="D25" i="57"/>
  <c r="A26" i="57"/>
  <c r="B26" i="57"/>
  <c r="C26" i="57"/>
  <c r="D26" i="57"/>
  <c r="A27" i="57"/>
  <c r="B27" i="57"/>
  <c r="C27" i="57"/>
  <c r="D27" i="57"/>
  <c r="A28" i="57"/>
  <c r="B28" i="57"/>
  <c r="C28" i="57"/>
  <c r="D28" i="57"/>
  <c r="A29" i="57"/>
  <c r="B29" i="57"/>
  <c r="C29" i="57"/>
  <c r="D29" i="57"/>
  <c r="A30" i="57"/>
  <c r="B30" i="57"/>
  <c r="C30" i="57"/>
  <c r="D30" i="57"/>
  <c r="A31" i="57"/>
  <c r="B31" i="57"/>
  <c r="C31" i="57"/>
  <c r="D31" i="57"/>
  <c r="A32" i="57"/>
  <c r="B32" i="57"/>
  <c r="C32" i="57"/>
  <c r="D32" i="57"/>
  <c r="A33" i="57"/>
  <c r="B33" i="57"/>
  <c r="C33" i="57"/>
  <c r="D33" i="57"/>
  <c r="A34" i="57"/>
  <c r="B34" i="57"/>
  <c r="C34" i="57"/>
  <c r="D34" i="57"/>
  <c r="A17" i="57"/>
  <c r="B17" i="57"/>
  <c r="C17" i="57"/>
  <c r="D17" i="57"/>
  <c r="E17" i="57"/>
  <c r="R18" i="16"/>
  <c r="S18" i="16"/>
  <c r="R19" i="16"/>
  <c r="S19" i="16"/>
  <c r="R21" i="16"/>
  <c r="S21" i="16"/>
  <c r="R22" i="16"/>
  <c r="S22" i="16"/>
  <c r="R23" i="16"/>
  <c r="S23" i="16"/>
  <c r="R24" i="16"/>
  <c r="S24" i="16"/>
  <c r="R25" i="16"/>
  <c r="S25" i="16"/>
  <c r="R26" i="16"/>
  <c r="S26" i="16"/>
  <c r="R27" i="16"/>
  <c r="S27" i="16"/>
  <c r="R28" i="16"/>
  <c r="S28" i="16"/>
  <c r="R29" i="16"/>
  <c r="S29" i="16"/>
  <c r="R30" i="16"/>
  <c r="S30" i="16"/>
  <c r="R31" i="16"/>
  <c r="S31" i="16"/>
  <c r="R32" i="16"/>
  <c r="S32" i="16"/>
  <c r="R33" i="16"/>
  <c r="S33" i="16"/>
  <c r="R35" i="16"/>
  <c r="S35" i="16"/>
  <c r="R36" i="16"/>
  <c r="S36" i="16"/>
  <c r="O18" i="16"/>
  <c r="P18" i="16"/>
  <c r="O19" i="16"/>
  <c r="P19" i="16"/>
  <c r="O21" i="16"/>
  <c r="P21" i="16"/>
  <c r="O22" i="16"/>
  <c r="P22" i="16"/>
  <c r="O23" i="16"/>
  <c r="P23" i="16"/>
  <c r="O24" i="16"/>
  <c r="P24" i="16"/>
  <c r="O25" i="16"/>
  <c r="P25" i="16"/>
  <c r="O26" i="16"/>
  <c r="P26" i="16"/>
  <c r="O27" i="16"/>
  <c r="P27" i="16"/>
  <c r="O28" i="16"/>
  <c r="P28" i="16"/>
  <c r="O29" i="16"/>
  <c r="P29" i="16"/>
  <c r="O30" i="16"/>
  <c r="P30" i="16"/>
  <c r="O31" i="16"/>
  <c r="P31" i="16"/>
  <c r="O32" i="16"/>
  <c r="P32" i="16"/>
  <c r="O33" i="16"/>
  <c r="P33" i="16"/>
  <c r="O35" i="16"/>
  <c r="P35" i="16"/>
  <c r="O36" i="16"/>
  <c r="P36" i="16"/>
  <c r="L18" i="16"/>
  <c r="M18" i="16"/>
  <c r="L19" i="16"/>
  <c r="M19" i="16"/>
  <c r="L21" i="16"/>
  <c r="M21" i="16"/>
  <c r="L22" i="16"/>
  <c r="M22" i="16"/>
  <c r="L23" i="16"/>
  <c r="M23" i="16"/>
  <c r="L24" i="16"/>
  <c r="M24" i="16"/>
  <c r="L25" i="16"/>
  <c r="M25" i="16"/>
  <c r="L26" i="16"/>
  <c r="M26" i="16"/>
  <c r="L27" i="16"/>
  <c r="M27" i="16"/>
  <c r="L28" i="16"/>
  <c r="M28" i="16"/>
  <c r="L29" i="16"/>
  <c r="M29" i="16"/>
  <c r="L30" i="16"/>
  <c r="M30" i="16"/>
  <c r="L31" i="16"/>
  <c r="M31" i="16"/>
  <c r="L32" i="16"/>
  <c r="M32" i="16"/>
  <c r="L33" i="16"/>
  <c r="M33" i="16"/>
  <c r="L35" i="16"/>
  <c r="M35" i="16"/>
  <c r="L36" i="16"/>
  <c r="M36" i="16"/>
  <c r="H17" i="16"/>
  <c r="I17" i="16"/>
  <c r="H18" i="16"/>
  <c r="I18" i="16"/>
  <c r="H19" i="16"/>
  <c r="I19" i="16"/>
  <c r="H21" i="16"/>
  <c r="I21" i="16"/>
  <c r="H22" i="16"/>
  <c r="I22" i="16"/>
  <c r="H23" i="16"/>
  <c r="I23" i="16"/>
  <c r="H24" i="16"/>
  <c r="I24" i="16"/>
  <c r="H25" i="16"/>
  <c r="I25" i="16"/>
  <c r="H26" i="16"/>
  <c r="I26" i="16"/>
  <c r="H27" i="16"/>
  <c r="I27" i="16"/>
  <c r="H28" i="16"/>
  <c r="I28" i="16"/>
  <c r="H29" i="16"/>
  <c r="I29" i="16"/>
  <c r="H30" i="16"/>
  <c r="I30" i="16"/>
  <c r="H31" i="16"/>
  <c r="I31" i="16"/>
  <c r="H32" i="16"/>
  <c r="I32" i="16"/>
  <c r="H33" i="16"/>
  <c r="I33" i="16"/>
  <c r="H34" i="16"/>
  <c r="I34" i="16"/>
  <c r="H35" i="16"/>
  <c r="I35" i="16"/>
  <c r="H36" i="16"/>
  <c r="I36" i="16"/>
  <c r="E17" i="16"/>
  <c r="F17" i="16"/>
  <c r="E18" i="16"/>
  <c r="F18" i="16"/>
  <c r="E19" i="16"/>
  <c r="F19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E32" i="16"/>
  <c r="F32" i="16"/>
  <c r="E33" i="16"/>
  <c r="F33" i="16"/>
  <c r="E34" i="16"/>
  <c r="F34" i="16"/>
  <c r="E35" i="16"/>
  <c r="F35" i="16"/>
  <c r="E36" i="16"/>
  <c r="F36" i="16"/>
  <c r="A17" i="16"/>
  <c r="B17" i="16"/>
  <c r="C17" i="16"/>
  <c r="A18" i="16"/>
  <c r="B18" i="16"/>
  <c r="C18" i="16"/>
  <c r="A19" i="16"/>
  <c r="B19" i="16"/>
  <c r="C19" i="16"/>
  <c r="A21" i="16"/>
  <c r="B21" i="16"/>
  <c r="C21" i="16"/>
  <c r="A22" i="16"/>
  <c r="B22" i="16"/>
  <c r="C22" i="16"/>
  <c r="A23" i="16"/>
  <c r="B23" i="16"/>
  <c r="C23" i="16"/>
  <c r="A24" i="16"/>
  <c r="B24" i="16"/>
  <c r="C24" i="16"/>
  <c r="A25" i="16"/>
  <c r="B25" i="16"/>
  <c r="C25" i="16"/>
  <c r="A26" i="16"/>
  <c r="B26" i="16"/>
  <c r="C26" i="16"/>
  <c r="A27" i="16"/>
  <c r="B27" i="16"/>
  <c r="C27" i="16"/>
  <c r="A28" i="16"/>
  <c r="B28" i="16"/>
  <c r="C28" i="16"/>
  <c r="A29" i="16"/>
  <c r="B29" i="16"/>
  <c r="C29" i="16"/>
  <c r="A30" i="16"/>
  <c r="B30" i="16"/>
  <c r="C30" i="16"/>
  <c r="A31" i="16"/>
  <c r="B31" i="16"/>
  <c r="C31" i="16"/>
  <c r="A32" i="16"/>
  <c r="B32" i="16"/>
  <c r="C32" i="16"/>
  <c r="A33" i="16"/>
  <c r="B33" i="16"/>
  <c r="C33" i="16"/>
  <c r="A34" i="16"/>
  <c r="B34" i="16"/>
  <c r="C34" i="16"/>
  <c r="A35" i="16"/>
  <c r="B35" i="16"/>
  <c r="C35" i="16"/>
  <c r="A36" i="16"/>
  <c r="B36" i="16"/>
  <c r="C36" i="16"/>
  <c r="A16" i="16"/>
  <c r="B16" i="16"/>
  <c r="I64" i="94" l="1"/>
  <c r="J64" i="94" s="1"/>
  <c r="I63" i="94"/>
  <c r="J63" i="94" s="1"/>
  <c r="I62" i="94"/>
  <c r="J62" i="94" s="1"/>
  <c r="I61" i="94"/>
  <c r="J61" i="94" s="1"/>
  <c r="I60" i="94"/>
  <c r="J60" i="94" s="1"/>
  <c r="I59" i="94"/>
  <c r="J59" i="94" s="1"/>
  <c r="I58" i="94"/>
  <c r="J58" i="94" s="1"/>
  <c r="I57" i="94"/>
  <c r="J57" i="94" s="1"/>
  <c r="I56" i="94"/>
  <c r="J56" i="94" s="1"/>
  <c r="I55" i="94"/>
  <c r="J55" i="94" s="1"/>
  <c r="I54" i="94"/>
  <c r="J54" i="94" s="1"/>
  <c r="I53" i="94"/>
  <c r="J53" i="94" s="1"/>
  <c r="I52" i="94"/>
  <c r="J52" i="94" s="1"/>
  <c r="I51" i="94"/>
  <c r="J51" i="94" s="1"/>
  <c r="I50" i="94"/>
  <c r="J50" i="94" s="1"/>
  <c r="I49" i="94"/>
  <c r="J49" i="94" s="1"/>
  <c r="I48" i="94"/>
  <c r="J48" i="94" s="1"/>
  <c r="I46" i="94"/>
  <c r="I45" i="94"/>
  <c r="J45" i="94" s="1"/>
  <c r="I44" i="94"/>
  <c r="J44" i="94" s="1"/>
  <c r="A45" i="94"/>
  <c r="C45" i="94"/>
  <c r="A46" i="94"/>
  <c r="C46" i="94"/>
  <c r="A48" i="94"/>
  <c r="C48" i="94"/>
  <c r="A49" i="94"/>
  <c r="C49" i="94"/>
  <c r="A50" i="94"/>
  <c r="C50" i="94"/>
  <c r="A51" i="94"/>
  <c r="C51" i="94"/>
  <c r="A52" i="94"/>
  <c r="C52" i="94"/>
  <c r="A53" i="94"/>
  <c r="C53" i="94"/>
  <c r="A54" i="94"/>
  <c r="C54" i="94"/>
  <c r="A55" i="94"/>
  <c r="C55" i="94"/>
  <c r="A56" i="94"/>
  <c r="C56" i="94"/>
  <c r="A57" i="94"/>
  <c r="C57" i="94"/>
  <c r="A58" i="94"/>
  <c r="C58" i="94"/>
  <c r="A59" i="94"/>
  <c r="C59" i="94"/>
  <c r="A60" i="94"/>
  <c r="C60" i="94"/>
  <c r="A61" i="94"/>
  <c r="C61" i="94"/>
  <c r="A62" i="94"/>
  <c r="C62" i="94"/>
  <c r="C44" i="94"/>
  <c r="A44" i="94"/>
  <c r="I17" i="94"/>
  <c r="J17" i="94" s="1"/>
  <c r="I18" i="94"/>
  <c r="J18" i="94" s="1"/>
  <c r="I19" i="94"/>
  <c r="I21" i="94"/>
  <c r="J21" i="94" s="1"/>
  <c r="I22" i="94"/>
  <c r="J22" i="94" s="1"/>
  <c r="I23" i="94"/>
  <c r="J23" i="94" s="1"/>
  <c r="I24" i="94"/>
  <c r="J24" i="94" s="1"/>
  <c r="I25" i="94"/>
  <c r="J25" i="94" s="1"/>
  <c r="I26" i="94"/>
  <c r="J26" i="94" s="1"/>
  <c r="I27" i="94"/>
  <c r="J27" i="94" s="1"/>
  <c r="I28" i="94"/>
  <c r="J28" i="94" s="1"/>
  <c r="I29" i="94"/>
  <c r="J29" i="94" s="1"/>
  <c r="I30" i="94"/>
  <c r="J30" i="94" s="1"/>
  <c r="I31" i="94"/>
  <c r="J31" i="94" s="1"/>
  <c r="I32" i="94"/>
  <c r="J32" i="94" s="1"/>
  <c r="I33" i="94"/>
  <c r="J33" i="94" s="1"/>
  <c r="I34" i="94"/>
  <c r="J34" i="94" s="1"/>
  <c r="I35" i="94"/>
  <c r="J35" i="94" s="1"/>
  <c r="I36" i="94"/>
  <c r="J36" i="94" s="1"/>
  <c r="E17" i="94"/>
  <c r="F17" i="94"/>
  <c r="E18" i="94"/>
  <c r="F18" i="94"/>
  <c r="E19" i="94"/>
  <c r="F19" i="94"/>
  <c r="E21" i="94"/>
  <c r="F21" i="94"/>
  <c r="E22" i="94"/>
  <c r="F22" i="94"/>
  <c r="E23" i="94"/>
  <c r="F23" i="94"/>
  <c r="E24" i="94"/>
  <c r="F24" i="94"/>
  <c r="E25" i="94"/>
  <c r="F25" i="94"/>
  <c r="E26" i="94"/>
  <c r="F26" i="94"/>
  <c r="E27" i="94"/>
  <c r="F27" i="94"/>
  <c r="E28" i="94"/>
  <c r="F28" i="94"/>
  <c r="E29" i="94"/>
  <c r="F29" i="94"/>
  <c r="E30" i="94"/>
  <c r="F30" i="94"/>
  <c r="E31" i="94"/>
  <c r="F31" i="94"/>
  <c r="E32" i="94"/>
  <c r="F32" i="94"/>
  <c r="E33" i="94"/>
  <c r="F33" i="94"/>
  <c r="E34" i="94"/>
  <c r="F34" i="94"/>
  <c r="E35" i="94"/>
  <c r="F35" i="94"/>
  <c r="E36" i="94"/>
  <c r="F36" i="94"/>
  <c r="F16" i="94"/>
  <c r="E16" i="94"/>
  <c r="I16" i="94" s="1"/>
  <c r="J16" i="94" s="1"/>
  <c r="B16" i="94"/>
  <c r="A17" i="94"/>
  <c r="A18" i="94"/>
  <c r="A19" i="94"/>
  <c r="A21" i="94"/>
  <c r="A22" i="94"/>
  <c r="A23" i="94"/>
  <c r="A24" i="94"/>
  <c r="A25" i="94"/>
  <c r="A26" i="94"/>
  <c r="A27" i="94"/>
  <c r="A28" i="94"/>
  <c r="A29" i="94"/>
  <c r="A30" i="94"/>
  <c r="A31" i="94"/>
  <c r="A32" i="94"/>
  <c r="A33" i="94"/>
  <c r="A34" i="94"/>
  <c r="A35" i="94"/>
  <c r="A36" i="94"/>
  <c r="A16" i="94"/>
  <c r="B17" i="94"/>
  <c r="C17" i="94"/>
  <c r="B18" i="94"/>
  <c r="C18" i="94"/>
  <c r="B19" i="94"/>
  <c r="C19" i="94"/>
  <c r="B21" i="94"/>
  <c r="C21" i="94"/>
  <c r="B22" i="94"/>
  <c r="C22" i="94"/>
  <c r="B23" i="94"/>
  <c r="C23" i="94"/>
  <c r="B24" i="94"/>
  <c r="C24" i="94"/>
  <c r="B25" i="94"/>
  <c r="C25" i="94"/>
  <c r="B26" i="94"/>
  <c r="C26" i="94"/>
  <c r="B27" i="94"/>
  <c r="C27" i="94"/>
  <c r="B28" i="94"/>
  <c r="C28" i="94"/>
  <c r="B29" i="94"/>
  <c r="C29" i="94"/>
  <c r="B30" i="94"/>
  <c r="C30" i="94"/>
  <c r="B31" i="94"/>
  <c r="C31" i="94"/>
  <c r="B32" i="94"/>
  <c r="C32" i="94"/>
  <c r="B33" i="94"/>
  <c r="C33" i="94"/>
  <c r="B34" i="94"/>
  <c r="C34" i="94"/>
  <c r="B35" i="94"/>
  <c r="C35" i="94"/>
  <c r="B36" i="94"/>
  <c r="C36" i="94"/>
  <c r="C16" i="94"/>
  <c r="H44" i="9"/>
  <c r="I44" i="9"/>
  <c r="H45" i="9"/>
  <c r="I45" i="9"/>
  <c r="H46" i="9"/>
  <c r="I46" i="9"/>
  <c r="H48" i="9"/>
  <c r="I48" i="9"/>
  <c r="H49" i="9"/>
  <c r="I49" i="9"/>
  <c r="H50" i="9"/>
  <c r="I50" i="9"/>
  <c r="H51" i="9"/>
  <c r="I51" i="9"/>
  <c r="H52" i="9"/>
  <c r="I52" i="9"/>
  <c r="H53" i="9"/>
  <c r="I53" i="9"/>
  <c r="H54" i="9"/>
  <c r="I54" i="9"/>
  <c r="H55" i="9"/>
  <c r="I55" i="9"/>
  <c r="H56" i="9"/>
  <c r="I56" i="9"/>
  <c r="H57" i="9"/>
  <c r="I57" i="9"/>
  <c r="H58" i="9"/>
  <c r="I58" i="9"/>
  <c r="H59" i="9"/>
  <c r="I59" i="9"/>
  <c r="H60" i="9"/>
  <c r="I60" i="9"/>
  <c r="H61" i="9"/>
  <c r="I61" i="9"/>
  <c r="H62" i="9"/>
  <c r="I62" i="9"/>
  <c r="H63" i="9"/>
  <c r="I63" i="9"/>
  <c r="E44" i="9"/>
  <c r="F44" i="9"/>
  <c r="E45" i="9"/>
  <c r="F45" i="9"/>
  <c r="E46" i="9"/>
  <c r="F46" i="9"/>
  <c r="E48" i="9"/>
  <c r="F48" i="9"/>
  <c r="E49" i="9"/>
  <c r="F49" i="9"/>
  <c r="E50" i="9"/>
  <c r="F50" i="9"/>
  <c r="E51" i="9"/>
  <c r="F51" i="9"/>
  <c r="E52" i="9"/>
  <c r="F52" i="9"/>
  <c r="E53" i="9"/>
  <c r="F53" i="9"/>
  <c r="E54" i="9"/>
  <c r="F54" i="9"/>
  <c r="E55" i="9"/>
  <c r="F55" i="9"/>
  <c r="E56" i="9"/>
  <c r="F56" i="9"/>
  <c r="E57" i="9"/>
  <c r="F57" i="9"/>
  <c r="E58" i="9"/>
  <c r="F58" i="9"/>
  <c r="E59" i="9"/>
  <c r="F59" i="9"/>
  <c r="E60" i="9"/>
  <c r="F60" i="9"/>
  <c r="E61" i="9"/>
  <c r="F61" i="9"/>
  <c r="E62" i="9"/>
  <c r="F62" i="9"/>
  <c r="E63" i="9"/>
  <c r="F63" i="9"/>
  <c r="B44" i="9"/>
  <c r="C44" i="9"/>
  <c r="B45" i="9"/>
  <c r="C45" i="9"/>
  <c r="B46" i="9"/>
  <c r="C46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K43" i="9"/>
  <c r="A44" i="9"/>
  <c r="A45" i="9"/>
  <c r="A46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43" i="9"/>
  <c r="B43" i="9"/>
  <c r="E17" i="9"/>
  <c r="F17" i="9"/>
  <c r="E18" i="9"/>
  <c r="F18" i="9"/>
  <c r="E19" i="9"/>
  <c r="F19" i="9"/>
  <c r="E21" i="9"/>
  <c r="F21" i="9"/>
  <c r="E22" i="9"/>
  <c r="F22" i="9"/>
  <c r="E23" i="9"/>
  <c r="F23" i="9"/>
  <c r="E24" i="9"/>
  <c r="F24" i="9"/>
  <c r="E25" i="9"/>
  <c r="F25" i="9"/>
  <c r="E26" i="9"/>
  <c r="F26" i="9"/>
  <c r="E27" i="9"/>
  <c r="F27" i="9"/>
  <c r="E28" i="9"/>
  <c r="F28" i="9"/>
  <c r="E29" i="9"/>
  <c r="F29" i="9"/>
  <c r="E30" i="9"/>
  <c r="F30" i="9"/>
  <c r="E31" i="9"/>
  <c r="F31" i="9"/>
  <c r="E32" i="9"/>
  <c r="F32" i="9"/>
  <c r="E33" i="9"/>
  <c r="F33" i="9"/>
  <c r="E34" i="9"/>
  <c r="F34" i="9"/>
  <c r="E35" i="9"/>
  <c r="F35" i="9"/>
  <c r="E36" i="9"/>
  <c r="F36" i="9"/>
  <c r="F16" i="9"/>
  <c r="E16" i="9"/>
  <c r="A17" i="9"/>
  <c r="B17" i="9"/>
  <c r="C17" i="9"/>
  <c r="A18" i="9"/>
  <c r="B18" i="9"/>
  <c r="C18" i="9"/>
  <c r="A19" i="9"/>
  <c r="B19" i="9"/>
  <c r="C19" i="9"/>
  <c r="A21" i="9"/>
  <c r="B21" i="9"/>
  <c r="C21" i="9"/>
  <c r="A22" i="9"/>
  <c r="B22" i="9"/>
  <c r="C22" i="9"/>
  <c r="A23" i="9"/>
  <c r="C23" i="9"/>
  <c r="A24" i="9"/>
  <c r="B24" i="9"/>
  <c r="C24" i="9"/>
  <c r="A25" i="9"/>
  <c r="B25" i="9"/>
  <c r="C25" i="9"/>
  <c r="A26" i="9"/>
  <c r="B26" i="9"/>
  <c r="C26" i="9"/>
  <c r="A27" i="9"/>
  <c r="B27" i="9"/>
  <c r="C27" i="9"/>
  <c r="A28" i="9"/>
  <c r="B28" i="9"/>
  <c r="C28" i="9"/>
  <c r="A29" i="9"/>
  <c r="B29" i="9"/>
  <c r="C29" i="9"/>
  <c r="A30" i="9"/>
  <c r="B30" i="9"/>
  <c r="C30" i="9"/>
  <c r="A31" i="9"/>
  <c r="B31" i="9"/>
  <c r="C31" i="9"/>
  <c r="A32" i="9"/>
  <c r="B32" i="9"/>
  <c r="C32" i="9"/>
  <c r="A33" i="9"/>
  <c r="B33" i="9"/>
  <c r="C33" i="9"/>
  <c r="A34" i="9"/>
  <c r="B34" i="9"/>
  <c r="C34" i="9"/>
  <c r="A35" i="9"/>
  <c r="B35" i="9"/>
  <c r="C35" i="9"/>
  <c r="A36" i="9"/>
  <c r="B36" i="9"/>
  <c r="C36" i="9"/>
  <c r="C16" i="9"/>
  <c r="A16" i="9"/>
  <c r="B16" i="9"/>
  <c r="R16" i="10"/>
  <c r="S16" i="10" s="1"/>
  <c r="R17" i="10"/>
  <c r="R19" i="10"/>
  <c r="S19" i="10" s="1"/>
  <c r="R20" i="10"/>
  <c r="S20" i="10" s="1"/>
  <c r="R21" i="10"/>
  <c r="S21" i="10" s="1"/>
  <c r="R22" i="10"/>
  <c r="S22" i="10" s="1"/>
  <c r="R23" i="10"/>
  <c r="S23" i="10" s="1"/>
  <c r="R24" i="10"/>
  <c r="S24" i="10" s="1"/>
  <c r="R25" i="10"/>
  <c r="S25" i="10" s="1"/>
  <c r="R26" i="10"/>
  <c r="S26" i="10" s="1"/>
  <c r="R27" i="10"/>
  <c r="S27" i="10" s="1"/>
  <c r="R28" i="10"/>
  <c r="S28" i="10" s="1"/>
  <c r="R29" i="10"/>
  <c r="S29" i="10" s="1"/>
  <c r="R30" i="10"/>
  <c r="S30" i="10" s="1"/>
  <c r="R31" i="10"/>
  <c r="S31" i="10" s="1"/>
  <c r="R32" i="10"/>
  <c r="S32" i="10" s="1"/>
  <c r="R33" i="10"/>
  <c r="S33" i="10" s="1"/>
  <c r="R15" i="10"/>
  <c r="S15" i="10" s="1"/>
  <c r="N16" i="10"/>
  <c r="O16" i="10"/>
  <c r="N17" i="10"/>
  <c r="O17" i="10"/>
  <c r="N19" i="10"/>
  <c r="O19" i="10"/>
  <c r="N20" i="10"/>
  <c r="O20" i="10"/>
  <c r="N21" i="10"/>
  <c r="O21" i="10"/>
  <c r="N22" i="10"/>
  <c r="O22" i="10"/>
  <c r="N23" i="10"/>
  <c r="O23" i="10"/>
  <c r="N24" i="10"/>
  <c r="O24" i="10"/>
  <c r="N25" i="10"/>
  <c r="O25" i="10"/>
  <c r="N26" i="10"/>
  <c r="O26" i="10"/>
  <c r="N27" i="10"/>
  <c r="O27" i="10"/>
  <c r="N28" i="10"/>
  <c r="O28" i="10"/>
  <c r="N29" i="10"/>
  <c r="O29" i="10"/>
  <c r="N30" i="10"/>
  <c r="O30" i="10"/>
  <c r="N31" i="10"/>
  <c r="O31" i="10"/>
  <c r="N32" i="10"/>
  <c r="O32" i="10"/>
  <c r="N33" i="10"/>
  <c r="O33" i="10"/>
  <c r="O15" i="10"/>
  <c r="N15" i="10"/>
  <c r="K16" i="10"/>
  <c r="L16" i="10"/>
  <c r="K17" i="10"/>
  <c r="L17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L15" i="10"/>
  <c r="K15" i="10"/>
  <c r="H16" i="10"/>
  <c r="I16" i="10"/>
  <c r="H17" i="10"/>
  <c r="I17" i="10"/>
  <c r="H19" i="10"/>
  <c r="I19" i="10"/>
  <c r="H20" i="10"/>
  <c r="I20" i="10"/>
  <c r="H21" i="10"/>
  <c r="I21" i="10"/>
  <c r="H22" i="10"/>
  <c r="I22" i="10"/>
  <c r="H23" i="10"/>
  <c r="I23" i="10"/>
  <c r="H24" i="10"/>
  <c r="I24" i="10"/>
  <c r="H25" i="10"/>
  <c r="I25" i="10"/>
  <c r="H26" i="10"/>
  <c r="I26" i="10"/>
  <c r="H27" i="10"/>
  <c r="I27" i="10"/>
  <c r="H28" i="10"/>
  <c r="I28" i="10"/>
  <c r="H29" i="10"/>
  <c r="I29" i="10"/>
  <c r="H30" i="10"/>
  <c r="I30" i="10"/>
  <c r="H31" i="10"/>
  <c r="I31" i="10"/>
  <c r="H32" i="10"/>
  <c r="I32" i="10"/>
  <c r="H33" i="10"/>
  <c r="I33" i="10"/>
  <c r="E16" i="10"/>
  <c r="F16" i="10"/>
  <c r="E17" i="10"/>
  <c r="F17" i="10"/>
  <c r="E19" i="10"/>
  <c r="F19" i="10"/>
  <c r="E20" i="10"/>
  <c r="F20" i="10"/>
  <c r="E21" i="10"/>
  <c r="F21" i="10"/>
  <c r="E22" i="10"/>
  <c r="F22" i="10"/>
  <c r="E23" i="10"/>
  <c r="F23" i="10"/>
  <c r="E24" i="10"/>
  <c r="F24" i="10"/>
  <c r="E25" i="10"/>
  <c r="F25" i="10"/>
  <c r="E26" i="10"/>
  <c r="F26" i="10"/>
  <c r="E27" i="10"/>
  <c r="F27" i="10"/>
  <c r="E28" i="10"/>
  <c r="F28" i="10"/>
  <c r="E29" i="10"/>
  <c r="F29" i="10"/>
  <c r="E30" i="10"/>
  <c r="F30" i="10"/>
  <c r="E31" i="10"/>
  <c r="F31" i="10"/>
  <c r="E32" i="10"/>
  <c r="F32" i="10"/>
  <c r="E33" i="10"/>
  <c r="F33" i="10"/>
  <c r="A16" i="10"/>
  <c r="A17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15" i="10"/>
  <c r="B15" i="10"/>
  <c r="B16" i="10"/>
  <c r="C16" i="10"/>
  <c r="B17" i="10"/>
  <c r="C17" i="10"/>
  <c r="B19" i="10"/>
  <c r="C19" i="10"/>
  <c r="B20" i="10"/>
  <c r="C20" i="10"/>
  <c r="B21" i="10"/>
  <c r="C21" i="10"/>
  <c r="B22" i="10"/>
  <c r="C22" i="10"/>
  <c r="B23" i="10"/>
  <c r="C23" i="10"/>
  <c r="B24" i="10"/>
  <c r="C24" i="10"/>
  <c r="B25" i="10"/>
  <c r="C25" i="10"/>
  <c r="B26" i="10"/>
  <c r="C26" i="10"/>
  <c r="B27" i="10"/>
  <c r="C27" i="10"/>
  <c r="B28" i="10"/>
  <c r="C28" i="10"/>
  <c r="B29" i="10"/>
  <c r="C29" i="10"/>
  <c r="B30" i="10"/>
  <c r="C30" i="10"/>
  <c r="B31" i="10"/>
  <c r="C31" i="10"/>
  <c r="B32" i="10"/>
  <c r="C32" i="10"/>
  <c r="B33" i="10"/>
  <c r="C33" i="10"/>
  <c r="A18" i="45"/>
  <c r="A19" i="45"/>
  <c r="A21" i="45"/>
  <c r="A22" i="45"/>
  <c r="A24" i="45"/>
  <c r="A25" i="45"/>
  <c r="A26" i="45"/>
  <c r="A27" i="45"/>
  <c r="A28" i="45"/>
  <c r="A29" i="45"/>
  <c r="A30" i="45"/>
  <c r="A31" i="45"/>
  <c r="A32" i="45"/>
  <c r="A17" i="45"/>
  <c r="B17" i="45"/>
  <c r="E18" i="45"/>
  <c r="F18" i="45"/>
  <c r="E19" i="45"/>
  <c r="F19" i="45"/>
  <c r="E21" i="45"/>
  <c r="F21" i="45"/>
  <c r="E22" i="45"/>
  <c r="F22" i="45"/>
  <c r="E24" i="45"/>
  <c r="F24" i="45"/>
  <c r="E25" i="45"/>
  <c r="F25" i="45"/>
  <c r="E26" i="45"/>
  <c r="F26" i="45"/>
  <c r="E27" i="45"/>
  <c r="F27" i="45"/>
  <c r="E28" i="45"/>
  <c r="F28" i="45"/>
  <c r="E29" i="45"/>
  <c r="F29" i="45"/>
  <c r="E30" i="45"/>
  <c r="F30" i="45"/>
  <c r="E31" i="45"/>
  <c r="F31" i="45"/>
  <c r="E32" i="45"/>
  <c r="F32" i="45"/>
  <c r="B18" i="45"/>
  <c r="C18" i="45"/>
  <c r="B19" i="45"/>
  <c r="C19" i="45"/>
  <c r="B21" i="45"/>
  <c r="C21" i="45"/>
  <c r="B22" i="45"/>
  <c r="C22" i="45"/>
  <c r="B24" i="45"/>
  <c r="C24" i="45"/>
  <c r="B25" i="45"/>
  <c r="C25" i="45"/>
  <c r="B26" i="45"/>
  <c r="C26" i="45"/>
  <c r="B27" i="45"/>
  <c r="C27" i="45"/>
  <c r="B28" i="45"/>
  <c r="C28" i="45"/>
  <c r="B29" i="45"/>
  <c r="C29" i="45"/>
  <c r="B30" i="45"/>
  <c r="C30" i="45"/>
  <c r="B31" i="45"/>
  <c r="C31" i="45"/>
  <c r="B32" i="45"/>
  <c r="C32" i="45"/>
  <c r="A18" i="47"/>
  <c r="A19" i="47"/>
  <c r="A20" i="47"/>
  <c r="A22" i="47"/>
  <c r="A23" i="47"/>
  <c r="A24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17" i="47"/>
  <c r="A42" i="12"/>
  <c r="A43" i="12"/>
  <c r="A44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41" i="12"/>
  <c r="B41" i="12"/>
  <c r="E17" i="12"/>
  <c r="F17" i="12"/>
  <c r="E18" i="12"/>
  <c r="F18" i="12"/>
  <c r="E21" i="12"/>
  <c r="F21" i="12"/>
  <c r="E22" i="12"/>
  <c r="F22" i="12"/>
  <c r="E27" i="12"/>
  <c r="F27" i="12"/>
  <c r="E28" i="12"/>
  <c r="F28" i="12"/>
  <c r="E29" i="12"/>
  <c r="F29" i="12"/>
  <c r="E30" i="12"/>
  <c r="F30" i="12"/>
  <c r="E31" i="12"/>
  <c r="F31" i="12"/>
  <c r="E32" i="12"/>
  <c r="F32" i="12"/>
  <c r="E33" i="12"/>
  <c r="F33" i="12"/>
  <c r="A17" i="12"/>
  <c r="A18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16" i="12"/>
  <c r="B16" i="12"/>
  <c r="B17" i="12"/>
  <c r="C17" i="12"/>
  <c r="B18" i="12"/>
  <c r="C18" i="12"/>
  <c r="B21" i="12"/>
  <c r="C21" i="12"/>
  <c r="B22" i="12"/>
  <c r="C22" i="12"/>
  <c r="B27" i="12"/>
  <c r="C27" i="12"/>
  <c r="B28" i="12"/>
  <c r="C28" i="12"/>
  <c r="B29" i="12"/>
  <c r="C29" i="12"/>
  <c r="B30" i="12"/>
  <c r="C30" i="12"/>
  <c r="B31" i="12"/>
  <c r="C31" i="12"/>
  <c r="B32" i="12"/>
  <c r="C32" i="12"/>
  <c r="B33" i="12"/>
  <c r="C33" i="12"/>
  <c r="F39" i="61"/>
  <c r="G39" i="61"/>
  <c r="H39" i="61"/>
  <c r="F40" i="61"/>
  <c r="G40" i="61"/>
  <c r="H40" i="61"/>
  <c r="F41" i="61"/>
  <c r="G41" i="61"/>
  <c r="H41" i="61"/>
  <c r="F42" i="61"/>
  <c r="G42" i="61"/>
  <c r="H42" i="61"/>
  <c r="F38" i="61"/>
  <c r="G38" i="61"/>
  <c r="A39" i="61"/>
  <c r="B39" i="61"/>
  <c r="C39" i="61"/>
  <c r="A40" i="61"/>
  <c r="B40" i="61"/>
  <c r="C40" i="61"/>
  <c r="A41" i="61"/>
  <c r="B41" i="61"/>
  <c r="C41" i="61"/>
  <c r="A42" i="61"/>
  <c r="B42" i="61"/>
  <c r="C42" i="61"/>
  <c r="A43" i="61"/>
  <c r="B43" i="61"/>
  <c r="C43" i="61"/>
  <c r="A44" i="61"/>
  <c r="B44" i="61"/>
  <c r="C44" i="61"/>
  <c r="A45" i="61"/>
  <c r="B45" i="61"/>
  <c r="C45" i="61"/>
  <c r="A47" i="61"/>
  <c r="B47" i="61"/>
  <c r="C47" i="61"/>
  <c r="A48" i="61"/>
  <c r="B48" i="61"/>
  <c r="C48" i="61"/>
  <c r="A49" i="61"/>
  <c r="B49" i="61"/>
  <c r="C49" i="61"/>
  <c r="A50" i="61"/>
  <c r="B50" i="61"/>
  <c r="C50" i="61"/>
  <c r="A51" i="61"/>
  <c r="B51" i="61"/>
  <c r="C51" i="61"/>
  <c r="A38" i="61"/>
  <c r="B38" i="61"/>
  <c r="F14" i="61"/>
  <c r="G14" i="61"/>
  <c r="H14" i="61"/>
  <c r="F15" i="61"/>
  <c r="G15" i="61"/>
  <c r="H15" i="61"/>
  <c r="F24" i="61"/>
  <c r="G24" i="61"/>
  <c r="H24" i="61"/>
  <c r="F13" i="61"/>
  <c r="B14" i="61"/>
  <c r="C14" i="61"/>
  <c r="B15" i="61"/>
  <c r="C15" i="61"/>
  <c r="B17" i="61"/>
  <c r="C17" i="61"/>
  <c r="B18" i="61"/>
  <c r="C18" i="61"/>
  <c r="B19" i="61"/>
  <c r="C19" i="61"/>
  <c r="B20" i="61"/>
  <c r="C20" i="61"/>
  <c r="B21" i="61"/>
  <c r="C21" i="61"/>
  <c r="B22" i="61"/>
  <c r="C22" i="61"/>
  <c r="B23" i="61"/>
  <c r="C23" i="61"/>
  <c r="A14" i="61"/>
  <c r="A15" i="61"/>
  <c r="A17" i="61"/>
  <c r="A18" i="61"/>
  <c r="A19" i="61"/>
  <c r="A20" i="61"/>
  <c r="A21" i="61"/>
  <c r="A22" i="61"/>
  <c r="A23" i="61"/>
  <c r="A13" i="61"/>
  <c r="B13" i="61"/>
  <c r="T17" i="22"/>
  <c r="U17" i="22"/>
  <c r="T19" i="22"/>
  <c r="U19" i="22"/>
  <c r="T20" i="22"/>
  <c r="U20" i="22"/>
  <c r="T21" i="22"/>
  <c r="U21" i="22"/>
  <c r="T22" i="22"/>
  <c r="U22" i="22"/>
  <c r="T23" i="22"/>
  <c r="U23" i="22"/>
  <c r="T24" i="22"/>
  <c r="U24" i="22"/>
  <c r="T25" i="22"/>
  <c r="U25" i="22"/>
  <c r="T26" i="22"/>
  <c r="U26" i="22"/>
  <c r="T27" i="22"/>
  <c r="U27" i="22"/>
  <c r="T28" i="22"/>
  <c r="U28" i="22"/>
  <c r="T29" i="22"/>
  <c r="U29" i="22"/>
  <c r="T30" i="22"/>
  <c r="U30" i="22"/>
  <c r="T31" i="22"/>
  <c r="U31" i="22"/>
  <c r="T32" i="22"/>
  <c r="U32" i="22"/>
  <c r="T33" i="22"/>
  <c r="U33" i="22"/>
  <c r="T34" i="22"/>
  <c r="U34" i="22"/>
  <c r="T35" i="22"/>
  <c r="U35" i="22"/>
  <c r="T36" i="22"/>
  <c r="U36" i="22"/>
  <c r="Q17" i="22"/>
  <c r="R17" i="22"/>
  <c r="Q19" i="22"/>
  <c r="R19" i="22"/>
  <c r="Q20" i="22"/>
  <c r="R20" i="22"/>
  <c r="Q21" i="22"/>
  <c r="R21" i="22"/>
  <c r="Q22" i="22"/>
  <c r="R22" i="22"/>
  <c r="Q23" i="22"/>
  <c r="R23" i="22"/>
  <c r="Q24" i="22"/>
  <c r="R24" i="22"/>
  <c r="Q25" i="22"/>
  <c r="R25" i="22"/>
  <c r="Q26" i="22"/>
  <c r="R26" i="22"/>
  <c r="Q27" i="22"/>
  <c r="R27" i="22"/>
  <c r="Q28" i="22"/>
  <c r="R28" i="22"/>
  <c r="Q29" i="22"/>
  <c r="R29" i="22"/>
  <c r="Q30" i="22"/>
  <c r="R30" i="22"/>
  <c r="Q31" i="22"/>
  <c r="R31" i="22"/>
  <c r="Q32" i="22"/>
  <c r="R32" i="22"/>
  <c r="Q33" i="22"/>
  <c r="R33" i="22"/>
  <c r="Q34" i="22"/>
  <c r="R34" i="22"/>
  <c r="Q35" i="22"/>
  <c r="R35" i="22"/>
  <c r="Q36" i="22"/>
  <c r="R36" i="22"/>
  <c r="N17" i="22"/>
  <c r="O17" i="22"/>
  <c r="N19" i="22"/>
  <c r="O19" i="22"/>
  <c r="N20" i="22"/>
  <c r="O20" i="22"/>
  <c r="N21" i="22"/>
  <c r="O21" i="22"/>
  <c r="N22" i="22"/>
  <c r="O22" i="22"/>
  <c r="N23" i="22"/>
  <c r="O23" i="22"/>
  <c r="N24" i="22"/>
  <c r="O24" i="22"/>
  <c r="N25" i="22"/>
  <c r="O25" i="22"/>
  <c r="N26" i="22"/>
  <c r="O26" i="22"/>
  <c r="N27" i="22"/>
  <c r="O27" i="22"/>
  <c r="N28" i="22"/>
  <c r="O28" i="22"/>
  <c r="N29" i="22"/>
  <c r="O29" i="22"/>
  <c r="N30" i="22"/>
  <c r="O30" i="22"/>
  <c r="N31" i="22"/>
  <c r="O31" i="22"/>
  <c r="N32" i="22"/>
  <c r="O32" i="22"/>
  <c r="N33" i="22"/>
  <c r="O33" i="22"/>
  <c r="N34" i="22"/>
  <c r="O34" i="22"/>
  <c r="N35" i="22"/>
  <c r="O35" i="22"/>
  <c r="N36" i="22"/>
  <c r="O36" i="22"/>
  <c r="K17" i="22"/>
  <c r="L17" i="22"/>
  <c r="K19" i="22"/>
  <c r="L19" i="22"/>
  <c r="K20" i="22"/>
  <c r="L20" i="22"/>
  <c r="K21" i="22"/>
  <c r="L21" i="22"/>
  <c r="K22" i="22"/>
  <c r="L22" i="22"/>
  <c r="K23" i="22"/>
  <c r="L23" i="22"/>
  <c r="K24" i="22"/>
  <c r="L24" i="22"/>
  <c r="K25" i="22"/>
  <c r="L25" i="22"/>
  <c r="K26" i="22"/>
  <c r="L26" i="22"/>
  <c r="K27" i="22"/>
  <c r="L27" i="22"/>
  <c r="K28" i="22"/>
  <c r="L28" i="22"/>
  <c r="K29" i="22"/>
  <c r="L29" i="22"/>
  <c r="K30" i="22"/>
  <c r="L30" i="22"/>
  <c r="K31" i="22"/>
  <c r="L31" i="22"/>
  <c r="K32" i="22"/>
  <c r="L32" i="22"/>
  <c r="K33" i="22"/>
  <c r="L33" i="22"/>
  <c r="K34" i="22"/>
  <c r="L34" i="22"/>
  <c r="K35" i="22"/>
  <c r="L35" i="22"/>
  <c r="K36" i="22"/>
  <c r="L36" i="22"/>
  <c r="H17" i="22"/>
  <c r="I17" i="22"/>
  <c r="H19" i="22"/>
  <c r="I19" i="22"/>
  <c r="H20" i="22"/>
  <c r="I20" i="22"/>
  <c r="I21" i="22"/>
  <c r="H22" i="22"/>
  <c r="I22" i="22"/>
  <c r="H23" i="22"/>
  <c r="I23" i="22"/>
  <c r="H24" i="22"/>
  <c r="I24" i="22"/>
  <c r="H25" i="22"/>
  <c r="I25" i="22"/>
  <c r="H26" i="22"/>
  <c r="I26" i="22"/>
  <c r="H27" i="22"/>
  <c r="I27" i="22"/>
  <c r="H28" i="22"/>
  <c r="I28" i="22"/>
  <c r="H29" i="22"/>
  <c r="I29" i="22"/>
  <c r="H30" i="22"/>
  <c r="I30" i="22"/>
  <c r="H31" i="22"/>
  <c r="I31" i="22"/>
  <c r="H32" i="22"/>
  <c r="I32" i="22"/>
  <c r="H33" i="22"/>
  <c r="I33" i="22"/>
  <c r="H34" i="22"/>
  <c r="I34" i="22"/>
  <c r="H35" i="22"/>
  <c r="I35" i="22"/>
  <c r="H36" i="22"/>
  <c r="I36" i="22"/>
  <c r="E17" i="22"/>
  <c r="F17" i="22"/>
  <c r="E19" i="22"/>
  <c r="F19" i="22"/>
  <c r="E20" i="22"/>
  <c r="F20" i="22"/>
  <c r="E21" i="22"/>
  <c r="F21" i="22"/>
  <c r="E22" i="22"/>
  <c r="F22" i="22"/>
  <c r="E23" i="22"/>
  <c r="F23" i="22"/>
  <c r="E24" i="22"/>
  <c r="F24" i="22"/>
  <c r="E25" i="22"/>
  <c r="F25" i="22"/>
  <c r="E26" i="22"/>
  <c r="F26" i="22"/>
  <c r="E27" i="22"/>
  <c r="F27" i="22"/>
  <c r="E28" i="22"/>
  <c r="F28" i="22"/>
  <c r="E29" i="22"/>
  <c r="F29" i="22"/>
  <c r="E30" i="22"/>
  <c r="F30" i="22"/>
  <c r="E31" i="22"/>
  <c r="F31" i="22"/>
  <c r="E32" i="22"/>
  <c r="F32" i="22"/>
  <c r="E33" i="22"/>
  <c r="F33" i="22"/>
  <c r="E34" i="22"/>
  <c r="F34" i="22"/>
  <c r="E35" i="22"/>
  <c r="F35" i="22"/>
  <c r="E36" i="22"/>
  <c r="F36" i="22"/>
  <c r="B17" i="22"/>
  <c r="C17" i="22"/>
  <c r="B19" i="22"/>
  <c r="C19" i="22"/>
  <c r="B20" i="22"/>
  <c r="C20" i="22"/>
  <c r="B21" i="22"/>
  <c r="C21" i="22"/>
  <c r="B22" i="22"/>
  <c r="C22" i="22"/>
  <c r="B23" i="22"/>
  <c r="C23" i="22"/>
  <c r="B24" i="22"/>
  <c r="C24" i="22"/>
  <c r="B25" i="22"/>
  <c r="C25" i="22"/>
  <c r="B26" i="22"/>
  <c r="C26" i="22"/>
  <c r="B27" i="22"/>
  <c r="C27" i="22"/>
  <c r="B28" i="22"/>
  <c r="C28" i="22"/>
  <c r="B29" i="22"/>
  <c r="C29" i="22"/>
  <c r="B30" i="22"/>
  <c r="C30" i="22"/>
  <c r="B31" i="22"/>
  <c r="C31" i="22"/>
  <c r="B32" i="22"/>
  <c r="C32" i="22"/>
  <c r="B33" i="22"/>
  <c r="C33" i="22"/>
  <c r="B34" i="22"/>
  <c r="C34" i="22"/>
  <c r="B35" i="22"/>
  <c r="C35" i="22"/>
  <c r="B36" i="22"/>
  <c r="C36" i="22"/>
  <c r="A17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16" i="22"/>
  <c r="B16" i="22"/>
  <c r="T17" i="18"/>
  <c r="U17" i="18"/>
  <c r="T19" i="18"/>
  <c r="U19" i="18"/>
  <c r="T20" i="18"/>
  <c r="U20" i="18"/>
  <c r="T21" i="18"/>
  <c r="U21" i="18"/>
  <c r="T22" i="18"/>
  <c r="U22" i="18"/>
  <c r="T23" i="18"/>
  <c r="U23" i="18"/>
  <c r="T24" i="18"/>
  <c r="U24" i="18"/>
  <c r="T25" i="18"/>
  <c r="U25" i="18"/>
  <c r="T26" i="18"/>
  <c r="U26" i="18"/>
  <c r="T27" i="18"/>
  <c r="U27" i="18"/>
  <c r="T28" i="18"/>
  <c r="U28" i="18"/>
  <c r="T29" i="18"/>
  <c r="U29" i="18"/>
  <c r="T30" i="18"/>
  <c r="U30" i="18"/>
  <c r="T31" i="18"/>
  <c r="U31" i="18"/>
  <c r="T32" i="18"/>
  <c r="U32" i="18"/>
  <c r="T33" i="18"/>
  <c r="U33" i="18"/>
  <c r="T34" i="18"/>
  <c r="U34" i="18"/>
  <c r="T35" i="18"/>
  <c r="U35" i="18"/>
  <c r="T36" i="18"/>
  <c r="U36" i="18"/>
  <c r="Q17" i="18"/>
  <c r="R17" i="18"/>
  <c r="Q19" i="18"/>
  <c r="R19" i="18"/>
  <c r="Q20" i="18"/>
  <c r="R20" i="18"/>
  <c r="Q21" i="18"/>
  <c r="R21" i="18"/>
  <c r="Q22" i="18"/>
  <c r="R22" i="18"/>
  <c r="Q23" i="18"/>
  <c r="R23" i="18"/>
  <c r="Q24" i="18"/>
  <c r="R24" i="18"/>
  <c r="Q25" i="18"/>
  <c r="R25" i="18"/>
  <c r="Q26" i="18"/>
  <c r="R26" i="18"/>
  <c r="Q27" i="18"/>
  <c r="R27" i="18"/>
  <c r="Q28" i="18"/>
  <c r="R28" i="18"/>
  <c r="Q29" i="18"/>
  <c r="R29" i="18"/>
  <c r="Q30" i="18"/>
  <c r="R30" i="18"/>
  <c r="Q31" i="18"/>
  <c r="R31" i="18"/>
  <c r="Q32" i="18"/>
  <c r="R32" i="18"/>
  <c r="Q33" i="18"/>
  <c r="R33" i="18"/>
  <c r="Q34" i="18"/>
  <c r="R34" i="18"/>
  <c r="Q35" i="18"/>
  <c r="R35" i="18"/>
  <c r="Q36" i="18"/>
  <c r="R36" i="18"/>
  <c r="N17" i="18"/>
  <c r="O17" i="18"/>
  <c r="N19" i="18"/>
  <c r="O19" i="18"/>
  <c r="N20" i="18"/>
  <c r="O20" i="18"/>
  <c r="N21" i="18"/>
  <c r="O21" i="18"/>
  <c r="N22" i="18"/>
  <c r="O22" i="18"/>
  <c r="N23" i="18"/>
  <c r="O23" i="18"/>
  <c r="N24" i="18"/>
  <c r="O24" i="18"/>
  <c r="N25" i="18"/>
  <c r="O25" i="18"/>
  <c r="N26" i="18"/>
  <c r="O26" i="18"/>
  <c r="N27" i="18"/>
  <c r="O27" i="18"/>
  <c r="N28" i="18"/>
  <c r="O28" i="18"/>
  <c r="N29" i="18"/>
  <c r="O29" i="18"/>
  <c r="N30" i="18"/>
  <c r="O30" i="18"/>
  <c r="N31" i="18"/>
  <c r="O31" i="18"/>
  <c r="N32" i="18"/>
  <c r="O32" i="18"/>
  <c r="N33" i="18"/>
  <c r="O33" i="18"/>
  <c r="N34" i="18"/>
  <c r="O34" i="18"/>
  <c r="N35" i="18"/>
  <c r="O35" i="18"/>
  <c r="N36" i="18"/>
  <c r="O36" i="18"/>
  <c r="K17" i="18"/>
  <c r="L17" i="18"/>
  <c r="K19" i="18"/>
  <c r="L19" i="18"/>
  <c r="K20" i="18"/>
  <c r="L20" i="18"/>
  <c r="K21" i="18"/>
  <c r="L21" i="18"/>
  <c r="K22" i="18"/>
  <c r="L22" i="18"/>
  <c r="K23" i="18"/>
  <c r="L23" i="18"/>
  <c r="K24" i="18"/>
  <c r="L24" i="18"/>
  <c r="K25" i="18"/>
  <c r="L25" i="18"/>
  <c r="K26" i="18"/>
  <c r="L26" i="18"/>
  <c r="K27" i="18"/>
  <c r="L27" i="18"/>
  <c r="K28" i="18"/>
  <c r="L28" i="18"/>
  <c r="K29" i="18"/>
  <c r="L29" i="18"/>
  <c r="K30" i="18"/>
  <c r="L30" i="18"/>
  <c r="K31" i="18"/>
  <c r="L31" i="18"/>
  <c r="K32" i="18"/>
  <c r="L32" i="18"/>
  <c r="K33" i="18"/>
  <c r="L33" i="18"/>
  <c r="K34" i="18"/>
  <c r="L34" i="18"/>
  <c r="K35" i="18"/>
  <c r="L35" i="18"/>
  <c r="K36" i="18"/>
  <c r="L36" i="18"/>
  <c r="H17" i="18"/>
  <c r="I17" i="18"/>
  <c r="H19" i="18"/>
  <c r="I19" i="18"/>
  <c r="H20" i="18"/>
  <c r="I20" i="18"/>
  <c r="H21" i="18"/>
  <c r="I21" i="18"/>
  <c r="H22" i="18"/>
  <c r="I22" i="18"/>
  <c r="H23" i="18"/>
  <c r="I23" i="18"/>
  <c r="H24" i="18"/>
  <c r="I24" i="18"/>
  <c r="H25" i="18"/>
  <c r="I25" i="18"/>
  <c r="H26" i="18"/>
  <c r="I26" i="18"/>
  <c r="H27" i="18"/>
  <c r="I27" i="18"/>
  <c r="H28" i="18"/>
  <c r="I28" i="18"/>
  <c r="H29" i="18"/>
  <c r="I29" i="18"/>
  <c r="H30" i="18"/>
  <c r="I30" i="18"/>
  <c r="H31" i="18"/>
  <c r="I31" i="18"/>
  <c r="H32" i="18"/>
  <c r="I32" i="18"/>
  <c r="H33" i="18"/>
  <c r="I33" i="18"/>
  <c r="H34" i="18"/>
  <c r="I34" i="18"/>
  <c r="H35" i="18"/>
  <c r="I35" i="18"/>
  <c r="H36" i="18"/>
  <c r="I36" i="18"/>
  <c r="E17" i="18"/>
  <c r="F17" i="18"/>
  <c r="E19" i="18"/>
  <c r="F19" i="18"/>
  <c r="E20" i="18"/>
  <c r="F20" i="18"/>
  <c r="E21" i="18"/>
  <c r="F21" i="18"/>
  <c r="E22" i="18"/>
  <c r="F22" i="18"/>
  <c r="E23" i="18"/>
  <c r="F23" i="18"/>
  <c r="E24" i="18"/>
  <c r="F24" i="18"/>
  <c r="E25" i="18"/>
  <c r="F25" i="18"/>
  <c r="E26" i="18"/>
  <c r="F26" i="18"/>
  <c r="E27" i="18"/>
  <c r="F27" i="18"/>
  <c r="E28" i="18"/>
  <c r="F28" i="18"/>
  <c r="E29" i="18"/>
  <c r="F29" i="18"/>
  <c r="E30" i="18"/>
  <c r="F30" i="18"/>
  <c r="E31" i="18"/>
  <c r="F31" i="18"/>
  <c r="E32" i="18"/>
  <c r="F32" i="18"/>
  <c r="E33" i="18"/>
  <c r="F33" i="18"/>
  <c r="E34" i="18"/>
  <c r="F34" i="18"/>
  <c r="E35" i="18"/>
  <c r="F35" i="18"/>
  <c r="E36" i="18"/>
  <c r="F36" i="18"/>
  <c r="B17" i="18"/>
  <c r="C17" i="18"/>
  <c r="B19" i="18"/>
  <c r="C19" i="18"/>
  <c r="B20" i="18"/>
  <c r="C20" i="18"/>
  <c r="B21" i="18"/>
  <c r="C21" i="18"/>
  <c r="B22" i="18"/>
  <c r="C22" i="18"/>
  <c r="B23" i="18"/>
  <c r="C23" i="18"/>
  <c r="B24" i="18"/>
  <c r="C24" i="18"/>
  <c r="B25" i="18"/>
  <c r="C25" i="18"/>
  <c r="B26" i="18"/>
  <c r="C26" i="18"/>
  <c r="B27" i="18"/>
  <c r="C27" i="18"/>
  <c r="B28" i="18"/>
  <c r="C28" i="18"/>
  <c r="B29" i="18"/>
  <c r="C29" i="18"/>
  <c r="B30" i="18"/>
  <c r="C30" i="18"/>
  <c r="B31" i="18"/>
  <c r="C31" i="18"/>
  <c r="B32" i="18"/>
  <c r="C32" i="18"/>
  <c r="B33" i="18"/>
  <c r="C33" i="18"/>
  <c r="B34" i="18"/>
  <c r="C34" i="18"/>
  <c r="B35" i="18"/>
  <c r="C35" i="18"/>
  <c r="B36" i="18"/>
  <c r="C36" i="18"/>
  <c r="A17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B16" i="18"/>
  <c r="A16" i="18"/>
  <c r="C16" i="18"/>
  <c r="A18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17" i="28"/>
  <c r="B18" i="28"/>
  <c r="C18" i="28"/>
  <c r="C20" i="28"/>
  <c r="B21" i="28"/>
  <c r="C21" i="28"/>
  <c r="B22" i="28"/>
  <c r="C22" i="28"/>
  <c r="B23" i="28"/>
  <c r="C23" i="28"/>
  <c r="B24" i="28"/>
  <c r="C24" i="28"/>
  <c r="B25" i="28"/>
  <c r="C25" i="28"/>
  <c r="B26" i="28"/>
  <c r="C26" i="28"/>
  <c r="B27" i="28"/>
  <c r="C27" i="28"/>
  <c r="B28" i="28"/>
  <c r="C28" i="28"/>
  <c r="B29" i="28"/>
  <c r="C29" i="28"/>
  <c r="B30" i="28"/>
  <c r="C30" i="28"/>
  <c r="B31" i="28"/>
  <c r="C31" i="28"/>
  <c r="B32" i="28"/>
  <c r="C32" i="28"/>
  <c r="B33" i="28"/>
  <c r="C33" i="28"/>
  <c r="E18" i="28"/>
  <c r="F18" i="28"/>
  <c r="E20" i="28"/>
  <c r="F20" i="28"/>
  <c r="E21" i="28"/>
  <c r="F21" i="28"/>
  <c r="E22" i="28"/>
  <c r="F22" i="28"/>
  <c r="E23" i="28"/>
  <c r="F23" i="28"/>
  <c r="E24" i="28"/>
  <c r="F24" i="28"/>
  <c r="E25" i="28"/>
  <c r="F25" i="28"/>
  <c r="E26" i="28"/>
  <c r="F26" i="28"/>
  <c r="E27" i="28"/>
  <c r="F27" i="28"/>
  <c r="E28" i="28"/>
  <c r="F28" i="28"/>
  <c r="E29" i="28"/>
  <c r="F29" i="28"/>
  <c r="E30" i="28"/>
  <c r="F30" i="28"/>
  <c r="E31" i="28"/>
  <c r="F31" i="28"/>
  <c r="E32" i="28"/>
  <c r="F32" i="28"/>
  <c r="E33" i="28"/>
  <c r="F33" i="28"/>
  <c r="A18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17" i="26"/>
  <c r="E18" i="26"/>
  <c r="F18" i="26"/>
  <c r="F20" i="26"/>
  <c r="E21" i="26"/>
  <c r="F21" i="26"/>
  <c r="E22" i="26"/>
  <c r="F22" i="26"/>
  <c r="E23" i="26"/>
  <c r="F23" i="26"/>
  <c r="E24" i="26"/>
  <c r="F24" i="26"/>
  <c r="E25" i="26"/>
  <c r="F25" i="26"/>
  <c r="E26" i="26"/>
  <c r="F26" i="26"/>
  <c r="E27" i="26"/>
  <c r="F27" i="26"/>
  <c r="E28" i="26"/>
  <c r="F28" i="26"/>
  <c r="E29" i="26"/>
  <c r="F29" i="26"/>
  <c r="E30" i="26"/>
  <c r="F30" i="26"/>
  <c r="E31" i="26"/>
  <c r="F31" i="26"/>
  <c r="E32" i="26"/>
  <c r="F32" i="26"/>
  <c r="B18" i="26"/>
  <c r="C18" i="26"/>
  <c r="B20" i="26"/>
  <c r="C20" i="26"/>
  <c r="B21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17" i="92"/>
  <c r="C19" i="92"/>
  <c r="C20" i="92"/>
  <c r="C21" i="92"/>
  <c r="C22" i="92"/>
  <c r="C23" i="92"/>
  <c r="C24" i="92"/>
  <c r="C25" i="92"/>
  <c r="C26" i="92"/>
  <c r="C27" i="92"/>
  <c r="C28" i="92"/>
  <c r="C29" i="92"/>
  <c r="C30" i="92"/>
  <c r="C31" i="92"/>
  <c r="C32" i="92"/>
  <c r="I17" i="92"/>
  <c r="J17" i="92" s="1"/>
  <c r="I20" i="92"/>
  <c r="J20" i="92" s="1"/>
  <c r="I21" i="92"/>
  <c r="J21" i="92" s="1"/>
  <c r="I22" i="92"/>
  <c r="J22" i="92" s="1"/>
  <c r="I23" i="92"/>
  <c r="J23" i="92" s="1"/>
  <c r="I24" i="92"/>
  <c r="J24" i="92" s="1"/>
  <c r="I25" i="92"/>
  <c r="J25" i="92" s="1"/>
  <c r="I26" i="92"/>
  <c r="J26" i="92" s="1"/>
  <c r="I27" i="92"/>
  <c r="J27" i="92" s="1"/>
  <c r="I28" i="92"/>
  <c r="J28" i="92" s="1"/>
  <c r="I29" i="92"/>
  <c r="J29" i="92" s="1"/>
  <c r="I30" i="92"/>
  <c r="J30" i="92" s="1"/>
  <c r="I31" i="92"/>
  <c r="J31" i="92" s="1"/>
  <c r="I32" i="92"/>
  <c r="J32" i="92" s="1"/>
  <c r="I16" i="92"/>
  <c r="J16" i="92" s="1"/>
  <c r="A17" i="92"/>
  <c r="A19" i="92"/>
  <c r="A20" i="92"/>
  <c r="A21" i="92"/>
  <c r="A22" i="92"/>
  <c r="A23" i="92"/>
  <c r="A24" i="92"/>
  <c r="A25" i="92"/>
  <c r="A26" i="92"/>
  <c r="A27" i="92"/>
  <c r="A28" i="92"/>
  <c r="A29" i="92"/>
  <c r="A30" i="92"/>
  <c r="A31" i="92"/>
  <c r="A32" i="92"/>
  <c r="A16" i="92"/>
  <c r="B16" i="92"/>
  <c r="E17" i="92"/>
  <c r="F17" i="92"/>
  <c r="E19" i="92"/>
  <c r="F19" i="92"/>
  <c r="E20" i="92"/>
  <c r="F20" i="92"/>
  <c r="E21" i="92"/>
  <c r="F21" i="92"/>
  <c r="E22" i="92"/>
  <c r="F22" i="92"/>
  <c r="E23" i="92"/>
  <c r="F23" i="92"/>
  <c r="E24" i="92"/>
  <c r="F24" i="92"/>
  <c r="E25" i="92"/>
  <c r="F25" i="92"/>
  <c r="E26" i="92"/>
  <c r="F26" i="92"/>
  <c r="E27" i="92"/>
  <c r="F27" i="92"/>
  <c r="E28" i="92"/>
  <c r="F28" i="92"/>
  <c r="E29" i="92"/>
  <c r="F29" i="92"/>
  <c r="E30" i="92"/>
  <c r="F30" i="92"/>
  <c r="E31" i="92"/>
  <c r="F31" i="92"/>
  <c r="E32" i="92"/>
  <c r="F32" i="92"/>
  <c r="F16" i="92"/>
  <c r="E16" i="92"/>
  <c r="C16" i="92"/>
  <c r="B17" i="92"/>
  <c r="B19" i="92"/>
  <c r="B20" i="92"/>
  <c r="B21" i="92"/>
  <c r="B22" i="92"/>
  <c r="B23" i="92"/>
  <c r="B24" i="92"/>
  <c r="B25" i="92"/>
  <c r="B26" i="92"/>
  <c r="B27" i="92"/>
  <c r="B28" i="92"/>
  <c r="B29" i="92"/>
  <c r="B30" i="92"/>
  <c r="B31" i="92"/>
  <c r="B32" i="92"/>
  <c r="O17" i="31"/>
  <c r="O19" i="31"/>
  <c r="O20" i="31"/>
  <c r="O21" i="31"/>
  <c r="O22" i="31"/>
  <c r="O23" i="31"/>
  <c r="O24" i="31"/>
  <c r="O25" i="31"/>
  <c r="O26" i="31"/>
  <c r="O27" i="31"/>
  <c r="O28" i="31"/>
  <c r="O29" i="31"/>
  <c r="O30" i="31"/>
  <c r="O31" i="31"/>
  <c r="O32" i="31"/>
  <c r="O16" i="31"/>
  <c r="L17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16" i="31"/>
  <c r="I17" i="31"/>
  <c r="I19" i="31"/>
  <c r="I20" i="31"/>
  <c r="I21" i="31"/>
  <c r="I22" i="31"/>
  <c r="I23" i="31"/>
  <c r="I24" i="31"/>
  <c r="I25" i="31"/>
  <c r="I26" i="31"/>
  <c r="I27" i="31"/>
  <c r="I28" i="31"/>
  <c r="I29" i="31"/>
  <c r="I30" i="31"/>
  <c r="I31" i="31"/>
  <c r="I32" i="31"/>
  <c r="I16" i="31"/>
  <c r="F17" i="31"/>
  <c r="F19" i="31"/>
  <c r="F20" i="31"/>
  <c r="F21" i="31"/>
  <c r="F22" i="31"/>
  <c r="F23" i="31"/>
  <c r="F24" i="31"/>
  <c r="F25" i="31"/>
  <c r="F26" i="31"/>
  <c r="F27" i="31"/>
  <c r="F28" i="31"/>
  <c r="F29" i="31"/>
  <c r="F30" i="31"/>
  <c r="F31" i="31"/>
  <c r="F32" i="31"/>
  <c r="F16" i="31"/>
  <c r="C17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16" i="31"/>
  <c r="A17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16" i="31"/>
  <c r="D13" i="67" l="1"/>
  <c r="E13" i="67" s="1"/>
  <c r="D15" i="67"/>
  <c r="E15" i="67" s="1"/>
  <c r="D24" i="67"/>
  <c r="A16" i="37"/>
  <c r="A18" i="37"/>
  <c r="A19" i="37"/>
  <c r="A20" i="37"/>
  <c r="A21" i="37"/>
  <c r="A22" i="37"/>
  <c r="A23" i="37"/>
  <c r="A24" i="37"/>
  <c r="A25" i="37"/>
  <c r="A26" i="37"/>
  <c r="A27" i="37"/>
  <c r="A28" i="37"/>
  <c r="A15" i="37"/>
  <c r="A16" i="34"/>
  <c r="A18" i="34"/>
  <c r="A19" i="34"/>
  <c r="A20" i="34"/>
  <c r="A21" i="34"/>
  <c r="A22" i="34"/>
  <c r="A23" i="34"/>
  <c r="A24" i="34"/>
  <c r="A25" i="34"/>
  <c r="A26" i="34"/>
  <c r="A27" i="34"/>
  <c r="A28" i="34"/>
  <c r="A15" i="34"/>
  <c r="B15" i="34"/>
  <c r="A17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16" i="32"/>
  <c r="B16" i="32"/>
  <c r="E41" i="39"/>
  <c r="F41" i="39"/>
  <c r="E43" i="39"/>
  <c r="F43" i="39"/>
  <c r="E44" i="39"/>
  <c r="F44" i="39"/>
  <c r="E45" i="39"/>
  <c r="F45" i="39"/>
  <c r="E46" i="39"/>
  <c r="F46" i="39"/>
  <c r="E47" i="39"/>
  <c r="F47" i="39"/>
  <c r="E48" i="39"/>
  <c r="F48" i="39"/>
  <c r="E49" i="39"/>
  <c r="F49" i="39"/>
  <c r="E50" i="39"/>
  <c r="F50" i="39"/>
  <c r="E51" i="39"/>
  <c r="F51" i="39"/>
  <c r="E52" i="39"/>
  <c r="F52" i="39"/>
  <c r="E53" i="39"/>
  <c r="F53" i="39"/>
  <c r="E54" i="39"/>
  <c r="F54" i="39"/>
  <c r="E55" i="39"/>
  <c r="F55" i="39"/>
  <c r="E56" i="39"/>
  <c r="F56" i="39"/>
  <c r="E57" i="39"/>
  <c r="F57" i="39"/>
  <c r="B41" i="39"/>
  <c r="C41" i="39"/>
  <c r="B43" i="39"/>
  <c r="C43" i="39"/>
  <c r="B44" i="39"/>
  <c r="C44" i="39"/>
  <c r="B45" i="39"/>
  <c r="C45" i="39"/>
  <c r="B46" i="39"/>
  <c r="C46" i="39"/>
  <c r="B47" i="39"/>
  <c r="C47" i="39"/>
  <c r="B48" i="39"/>
  <c r="C48" i="39"/>
  <c r="B49" i="39"/>
  <c r="C49" i="39"/>
  <c r="B50" i="39"/>
  <c r="C50" i="39"/>
  <c r="B51" i="39"/>
  <c r="C51" i="39"/>
  <c r="B52" i="39"/>
  <c r="C52" i="39"/>
  <c r="B53" i="39"/>
  <c r="C53" i="39"/>
  <c r="B54" i="39"/>
  <c r="C54" i="39"/>
  <c r="B55" i="39"/>
  <c r="C55" i="39"/>
  <c r="B56" i="39"/>
  <c r="C56" i="39"/>
  <c r="B57" i="39"/>
  <c r="C57" i="39"/>
  <c r="A41" i="39"/>
  <c r="A43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40" i="39"/>
  <c r="B40" i="39"/>
  <c r="Q17" i="39"/>
  <c r="R17" i="39"/>
  <c r="Q19" i="39"/>
  <c r="R19" i="39"/>
  <c r="Q20" i="39"/>
  <c r="R20" i="39"/>
  <c r="Q21" i="39"/>
  <c r="R21" i="39"/>
  <c r="Q22" i="39"/>
  <c r="R22" i="39"/>
  <c r="Q23" i="39"/>
  <c r="R23" i="39"/>
  <c r="Q24" i="39"/>
  <c r="R24" i="39"/>
  <c r="Q25" i="39"/>
  <c r="R25" i="39"/>
  <c r="Q26" i="39"/>
  <c r="R26" i="39"/>
  <c r="Q27" i="39"/>
  <c r="R27" i="39"/>
  <c r="Q28" i="39"/>
  <c r="R28" i="39"/>
  <c r="Q29" i="39"/>
  <c r="R29" i="39"/>
  <c r="Q30" i="39"/>
  <c r="R30" i="39"/>
  <c r="Q31" i="39"/>
  <c r="R31" i="39"/>
  <c r="Q32" i="39"/>
  <c r="R32" i="39"/>
  <c r="Q33" i="39"/>
  <c r="R33" i="39"/>
  <c r="N17" i="39"/>
  <c r="O17" i="39"/>
  <c r="N19" i="39"/>
  <c r="O19" i="39"/>
  <c r="N20" i="39"/>
  <c r="O20" i="39"/>
  <c r="N21" i="39"/>
  <c r="O21" i="39"/>
  <c r="N22" i="39"/>
  <c r="O22" i="39"/>
  <c r="N23" i="39"/>
  <c r="O23" i="39"/>
  <c r="N24" i="39"/>
  <c r="O24" i="39"/>
  <c r="N25" i="39"/>
  <c r="O25" i="39"/>
  <c r="N26" i="39"/>
  <c r="O26" i="39"/>
  <c r="N27" i="39"/>
  <c r="O27" i="39"/>
  <c r="N28" i="39"/>
  <c r="O28" i="39"/>
  <c r="N29" i="39"/>
  <c r="O29" i="39"/>
  <c r="N30" i="39"/>
  <c r="O30" i="39"/>
  <c r="N31" i="39"/>
  <c r="O31" i="39"/>
  <c r="N32" i="39"/>
  <c r="O32" i="39"/>
  <c r="N33" i="39"/>
  <c r="O33" i="39"/>
  <c r="K17" i="39"/>
  <c r="L17" i="39"/>
  <c r="K19" i="39"/>
  <c r="L19" i="39"/>
  <c r="K20" i="39"/>
  <c r="L20" i="39"/>
  <c r="K21" i="39"/>
  <c r="L21" i="39"/>
  <c r="K22" i="39"/>
  <c r="L22" i="39"/>
  <c r="K23" i="39"/>
  <c r="L23" i="39"/>
  <c r="K24" i="39"/>
  <c r="L24" i="39"/>
  <c r="K25" i="39"/>
  <c r="L25" i="39"/>
  <c r="K26" i="39"/>
  <c r="L26" i="39"/>
  <c r="K27" i="39"/>
  <c r="L27" i="39"/>
  <c r="K28" i="39"/>
  <c r="L28" i="39"/>
  <c r="K29" i="39"/>
  <c r="L29" i="39"/>
  <c r="K30" i="39"/>
  <c r="L30" i="39"/>
  <c r="K31" i="39"/>
  <c r="L31" i="39"/>
  <c r="K32" i="39"/>
  <c r="L32" i="39"/>
  <c r="K33" i="39"/>
  <c r="L33" i="39"/>
  <c r="H17" i="39"/>
  <c r="I17" i="39"/>
  <c r="H19" i="39"/>
  <c r="I19" i="39"/>
  <c r="H20" i="39"/>
  <c r="I20" i="39"/>
  <c r="H21" i="39"/>
  <c r="I21" i="39"/>
  <c r="H22" i="39"/>
  <c r="I22" i="39"/>
  <c r="H23" i="39"/>
  <c r="I23" i="39"/>
  <c r="H24" i="39"/>
  <c r="I24" i="39"/>
  <c r="H25" i="39"/>
  <c r="I25" i="39"/>
  <c r="H26" i="39"/>
  <c r="I26" i="39"/>
  <c r="H27" i="39"/>
  <c r="I27" i="39"/>
  <c r="H28" i="39"/>
  <c r="I28" i="39"/>
  <c r="H29" i="39"/>
  <c r="I29" i="39"/>
  <c r="H30" i="39"/>
  <c r="I30" i="39"/>
  <c r="H31" i="39"/>
  <c r="I31" i="39"/>
  <c r="H32" i="39"/>
  <c r="I32" i="39"/>
  <c r="H33" i="39"/>
  <c r="I33" i="39"/>
  <c r="E17" i="39"/>
  <c r="F17" i="39"/>
  <c r="E19" i="39"/>
  <c r="F19" i="39"/>
  <c r="E20" i="39"/>
  <c r="F20" i="39"/>
  <c r="E21" i="39"/>
  <c r="F21" i="39"/>
  <c r="E22" i="39"/>
  <c r="F22" i="39"/>
  <c r="E23" i="39"/>
  <c r="F23" i="39"/>
  <c r="E24" i="39"/>
  <c r="F24" i="39"/>
  <c r="E25" i="39"/>
  <c r="F25" i="39"/>
  <c r="E26" i="39"/>
  <c r="F26" i="39"/>
  <c r="E27" i="39"/>
  <c r="F27" i="39"/>
  <c r="E28" i="39"/>
  <c r="F28" i="39"/>
  <c r="E29" i="39"/>
  <c r="F29" i="39"/>
  <c r="E30" i="39"/>
  <c r="F30" i="39"/>
  <c r="E31" i="39"/>
  <c r="F31" i="39"/>
  <c r="E32" i="39"/>
  <c r="F32" i="39"/>
  <c r="E33" i="39"/>
  <c r="F33" i="39"/>
  <c r="B17" i="39"/>
  <c r="C17" i="39"/>
  <c r="B19" i="39"/>
  <c r="C19" i="39"/>
  <c r="B20" i="39"/>
  <c r="C20" i="39"/>
  <c r="B21" i="39"/>
  <c r="C21" i="39"/>
  <c r="B22" i="39"/>
  <c r="C22" i="39"/>
  <c r="B23" i="39"/>
  <c r="C23" i="39"/>
  <c r="B24" i="39"/>
  <c r="C24" i="39"/>
  <c r="B25" i="39"/>
  <c r="C25" i="39"/>
  <c r="B26" i="39"/>
  <c r="C26" i="39"/>
  <c r="B27" i="39"/>
  <c r="C27" i="39"/>
  <c r="B28" i="39"/>
  <c r="C28" i="39"/>
  <c r="B29" i="39"/>
  <c r="C29" i="39"/>
  <c r="B30" i="39"/>
  <c r="C30" i="39"/>
  <c r="B31" i="39"/>
  <c r="C31" i="39"/>
  <c r="B32" i="39"/>
  <c r="C32" i="39"/>
  <c r="B33" i="39"/>
  <c r="C33" i="39"/>
  <c r="A17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16" i="39"/>
  <c r="B16" i="39"/>
  <c r="A47" i="43"/>
  <c r="A49" i="43"/>
  <c r="A50" i="43"/>
  <c r="A51" i="43"/>
  <c r="A52" i="43"/>
  <c r="A53" i="43"/>
  <c r="A54" i="43"/>
  <c r="A55" i="43"/>
  <c r="A56" i="43"/>
  <c r="A57" i="43"/>
  <c r="A46" i="43"/>
  <c r="B46" i="43"/>
  <c r="E17" i="43"/>
  <c r="F17" i="43"/>
  <c r="E19" i="43"/>
  <c r="F19" i="43"/>
  <c r="E20" i="43"/>
  <c r="F20" i="43"/>
  <c r="E21" i="43"/>
  <c r="F21" i="43"/>
  <c r="E22" i="43"/>
  <c r="F22" i="43"/>
  <c r="E23" i="43"/>
  <c r="F23" i="43"/>
  <c r="E24" i="43"/>
  <c r="F24" i="43"/>
  <c r="E25" i="43"/>
  <c r="F25" i="43"/>
  <c r="E26" i="43"/>
  <c r="F26" i="43"/>
  <c r="E27" i="43"/>
  <c r="F27" i="43"/>
  <c r="E28" i="43"/>
  <c r="F28" i="43"/>
  <c r="E29" i="43"/>
  <c r="F29" i="43"/>
  <c r="E30" i="43"/>
  <c r="F30" i="43"/>
  <c r="E31" i="43"/>
  <c r="F31" i="43"/>
  <c r="B17" i="43"/>
  <c r="C17" i="43"/>
  <c r="B19" i="43"/>
  <c r="C19" i="43"/>
  <c r="B20" i="43"/>
  <c r="C20" i="43"/>
  <c r="B21" i="43"/>
  <c r="C21" i="43"/>
  <c r="B22" i="43"/>
  <c r="C22" i="43"/>
  <c r="B23" i="43"/>
  <c r="C23" i="43"/>
  <c r="B24" i="43"/>
  <c r="C24" i="43"/>
  <c r="B25" i="43"/>
  <c r="C25" i="43"/>
  <c r="B26" i="43"/>
  <c r="C26" i="43"/>
  <c r="B27" i="43"/>
  <c r="C27" i="43"/>
  <c r="B28" i="43"/>
  <c r="C28" i="43"/>
  <c r="B29" i="43"/>
  <c r="C29" i="43"/>
  <c r="B30" i="43"/>
  <c r="C30" i="43"/>
  <c r="B31" i="43"/>
  <c r="C31" i="43"/>
  <c r="A17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16" i="43"/>
  <c r="B16" i="43"/>
  <c r="K22" i="1" l="1"/>
  <c r="K19" i="1"/>
  <c r="L61" i="9" l="1"/>
  <c r="K61" i="9"/>
  <c r="K51" i="9"/>
  <c r="L51" i="9"/>
  <c r="K55" i="9"/>
  <c r="L55" i="9"/>
  <c r="K56" i="9"/>
  <c r="L56" i="9"/>
  <c r="L43" i="9"/>
  <c r="I43" i="9"/>
  <c r="H43" i="9"/>
  <c r="F43" i="9"/>
  <c r="E43" i="9"/>
  <c r="L63" i="9"/>
  <c r="L44" i="9"/>
  <c r="L45" i="9"/>
  <c r="L48" i="9"/>
  <c r="L49" i="9"/>
  <c r="L50" i="9"/>
  <c r="L54" i="9"/>
  <c r="L53" i="9"/>
  <c r="L52" i="9"/>
  <c r="L57" i="9"/>
  <c r="L58" i="9"/>
  <c r="L59" i="9"/>
  <c r="L60" i="9"/>
  <c r="L62" i="9"/>
  <c r="C43" i="9"/>
  <c r="K63" i="9"/>
  <c r="K45" i="9"/>
  <c r="K46" i="9"/>
  <c r="K48" i="9"/>
  <c r="K49" i="9"/>
  <c r="K50" i="9"/>
  <c r="K54" i="9"/>
  <c r="K53" i="9"/>
  <c r="K52" i="9"/>
  <c r="K57" i="9"/>
  <c r="K58" i="9"/>
  <c r="K59" i="9"/>
  <c r="K60" i="9"/>
  <c r="K62" i="9"/>
  <c r="K44" i="9"/>
  <c r="K69" i="57"/>
  <c r="J69" i="57"/>
  <c r="H69" i="57"/>
  <c r="G69" i="57"/>
  <c r="K68" i="57"/>
  <c r="J68" i="57"/>
  <c r="H68" i="57"/>
  <c r="G68" i="57"/>
  <c r="K67" i="57"/>
  <c r="J67" i="57"/>
  <c r="H67" i="57"/>
  <c r="G67" i="57"/>
  <c r="K66" i="57"/>
  <c r="J66" i="57"/>
  <c r="H66" i="57"/>
  <c r="G66" i="57"/>
  <c r="I47" i="57"/>
  <c r="H47" i="57"/>
  <c r="G47" i="57"/>
  <c r="E47" i="57"/>
  <c r="C47" i="57"/>
  <c r="I46" i="57"/>
  <c r="H46" i="57"/>
  <c r="G46" i="57"/>
  <c r="E46" i="57"/>
  <c r="C46" i="57"/>
  <c r="I28" i="57"/>
  <c r="H28" i="57"/>
  <c r="F28" i="57"/>
  <c r="E28" i="57"/>
  <c r="I27" i="57"/>
  <c r="H27" i="57"/>
  <c r="F27" i="57"/>
  <c r="E27" i="57"/>
  <c r="I37" i="56"/>
  <c r="H37" i="56"/>
  <c r="I36" i="56"/>
  <c r="H36" i="56"/>
  <c r="I35" i="56"/>
  <c r="H35" i="56"/>
  <c r="V35" i="16" l="1"/>
  <c r="W35" i="16" s="1"/>
  <c r="I19" i="37" l="1"/>
  <c r="J19" i="37" s="1"/>
  <c r="E19" i="37"/>
  <c r="F19" i="37"/>
  <c r="B19" i="37"/>
  <c r="C19" i="37"/>
  <c r="I19" i="34"/>
  <c r="J19" i="34" s="1"/>
  <c r="E19" i="34"/>
  <c r="F19" i="34"/>
  <c r="B19" i="34"/>
  <c r="C19" i="34"/>
  <c r="S52" i="12"/>
  <c r="T52" i="12"/>
  <c r="S27" i="12"/>
  <c r="T27" i="12"/>
  <c r="V32" i="16"/>
  <c r="W32" i="16" s="1"/>
  <c r="L24" i="63" l="1"/>
  <c r="E36" i="63"/>
  <c r="E37" i="63"/>
  <c r="E38" i="63"/>
  <c r="E39" i="63"/>
  <c r="E40" i="63"/>
  <c r="E41" i="63"/>
  <c r="E42" i="63"/>
  <c r="E43" i="63"/>
  <c r="E44" i="63"/>
  <c r="E45" i="63"/>
  <c r="E53" i="63"/>
  <c r="E54" i="63"/>
  <c r="E55" i="63"/>
  <c r="E52" i="63"/>
  <c r="F32" i="52"/>
  <c r="F33" i="52"/>
  <c r="F31" i="52"/>
  <c r="H38" i="61"/>
  <c r="C38" i="61"/>
  <c r="H13" i="61"/>
  <c r="C13" i="61"/>
  <c r="L24" i="54"/>
  <c r="M24" i="54"/>
  <c r="L25" i="54"/>
  <c r="M25" i="54"/>
  <c r="L26" i="54"/>
  <c r="M26" i="54"/>
  <c r="L27" i="54"/>
  <c r="M27" i="54"/>
  <c r="L28" i="54"/>
  <c r="M28" i="54"/>
  <c r="L29" i="54"/>
  <c r="M29" i="54"/>
  <c r="L30" i="54"/>
  <c r="M30" i="54"/>
  <c r="L31" i="54"/>
  <c r="M31" i="54"/>
  <c r="L32" i="54"/>
  <c r="M32" i="54"/>
  <c r="L33" i="54"/>
  <c r="M33" i="54"/>
  <c r="I24" i="54"/>
  <c r="J24" i="54"/>
  <c r="I25" i="54"/>
  <c r="J25" i="54"/>
  <c r="I26" i="54"/>
  <c r="J26" i="54"/>
  <c r="I27" i="54"/>
  <c r="J27" i="54"/>
  <c r="I28" i="54"/>
  <c r="J28" i="54"/>
  <c r="I29" i="54"/>
  <c r="J29" i="54"/>
  <c r="I30" i="54"/>
  <c r="J30" i="54"/>
  <c r="I31" i="54"/>
  <c r="J31" i="54"/>
  <c r="I32" i="54"/>
  <c r="J32" i="54"/>
  <c r="I33" i="54"/>
  <c r="J33" i="54"/>
  <c r="F24" i="54"/>
  <c r="G24" i="54"/>
  <c r="F25" i="54"/>
  <c r="G25" i="54"/>
  <c r="F26" i="54"/>
  <c r="G26" i="54"/>
  <c r="F27" i="54"/>
  <c r="G27" i="54"/>
  <c r="F28" i="54"/>
  <c r="G28" i="54"/>
  <c r="F29" i="54"/>
  <c r="G29" i="54"/>
  <c r="F30" i="54"/>
  <c r="G30" i="54"/>
  <c r="F31" i="54"/>
  <c r="G31" i="54"/>
  <c r="F32" i="54"/>
  <c r="G32" i="54"/>
  <c r="F33" i="54"/>
  <c r="G33" i="54"/>
  <c r="C24" i="54"/>
  <c r="D24" i="54"/>
  <c r="C25" i="54"/>
  <c r="D25" i="54"/>
  <c r="C26" i="54"/>
  <c r="D26" i="54"/>
  <c r="C27" i="54"/>
  <c r="D27" i="54"/>
  <c r="C28" i="54"/>
  <c r="D28" i="54"/>
  <c r="C29" i="54"/>
  <c r="D29" i="54"/>
  <c r="C30" i="54"/>
  <c r="D30" i="54"/>
  <c r="C31" i="54"/>
  <c r="D31" i="54"/>
  <c r="C32" i="54"/>
  <c r="D32" i="54"/>
  <c r="C33" i="54"/>
  <c r="D33" i="54"/>
  <c r="M22" i="54"/>
  <c r="L22" i="54"/>
  <c r="J22" i="54"/>
  <c r="I22" i="54"/>
  <c r="G22" i="54"/>
  <c r="F22" i="54"/>
  <c r="D22" i="54"/>
  <c r="C22" i="54"/>
  <c r="M20" i="54"/>
  <c r="L20" i="54"/>
  <c r="J20" i="54"/>
  <c r="I20" i="54"/>
  <c r="G20" i="54"/>
  <c r="F20" i="54"/>
  <c r="D20" i="54"/>
  <c r="C20" i="54"/>
  <c r="M18" i="54"/>
  <c r="L18" i="54"/>
  <c r="J18" i="54"/>
  <c r="I18" i="54"/>
  <c r="G18" i="54"/>
  <c r="F18" i="54"/>
  <c r="D18" i="54"/>
  <c r="C18" i="54"/>
  <c r="C18" i="47"/>
  <c r="C19" i="47"/>
  <c r="C20" i="47"/>
  <c r="C22" i="47"/>
  <c r="C23" i="47"/>
  <c r="C24" i="47"/>
  <c r="C25" i="47"/>
  <c r="C26" i="47"/>
  <c r="C27" i="47"/>
  <c r="C28" i="47"/>
  <c r="C29" i="47"/>
  <c r="C30" i="47"/>
  <c r="C31" i="47"/>
  <c r="C32" i="47"/>
  <c r="C33" i="47"/>
  <c r="C34" i="47"/>
  <c r="C35" i="47"/>
  <c r="C36" i="47"/>
  <c r="C37" i="47"/>
  <c r="F18" i="47"/>
  <c r="F19" i="47"/>
  <c r="F20" i="47"/>
  <c r="F22" i="47"/>
  <c r="F23" i="47"/>
  <c r="F24" i="47"/>
  <c r="F25" i="47"/>
  <c r="F26" i="47"/>
  <c r="F27" i="47"/>
  <c r="F28" i="47"/>
  <c r="F29" i="47"/>
  <c r="F30" i="47"/>
  <c r="F31" i="47"/>
  <c r="F32" i="47"/>
  <c r="F33" i="47"/>
  <c r="F34" i="47"/>
  <c r="F35" i="47"/>
  <c r="F36" i="47"/>
  <c r="F37" i="47"/>
  <c r="I18" i="47"/>
  <c r="I19" i="47"/>
  <c r="I20" i="47"/>
  <c r="I22" i="47"/>
  <c r="I23" i="47"/>
  <c r="I24" i="47"/>
  <c r="I25" i="47"/>
  <c r="I26" i="47"/>
  <c r="I27" i="47"/>
  <c r="I28" i="47"/>
  <c r="I29" i="47"/>
  <c r="I30" i="47"/>
  <c r="I31" i="47"/>
  <c r="I32" i="47"/>
  <c r="I33" i="47"/>
  <c r="I34" i="47"/>
  <c r="I35" i="47"/>
  <c r="I36" i="47"/>
  <c r="I37" i="47"/>
  <c r="I17" i="47"/>
  <c r="F17" i="47"/>
  <c r="C17" i="47"/>
  <c r="F17" i="45"/>
  <c r="E17" i="45"/>
  <c r="C17" i="45"/>
  <c r="E47" i="43"/>
  <c r="F47" i="43"/>
  <c r="E49" i="43"/>
  <c r="F49" i="43"/>
  <c r="E50" i="43"/>
  <c r="F50" i="43"/>
  <c r="E51" i="43"/>
  <c r="F51" i="43"/>
  <c r="E52" i="43"/>
  <c r="F52" i="43"/>
  <c r="E53" i="43"/>
  <c r="F53" i="43"/>
  <c r="E54" i="43"/>
  <c r="F54" i="43"/>
  <c r="E55" i="43"/>
  <c r="F55" i="43"/>
  <c r="E56" i="43"/>
  <c r="F56" i="43"/>
  <c r="E57" i="43"/>
  <c r="F57" i="43"/>
  <c r="B47" i="43"/>
  <c r="C47" i="43"/>
  <c r="B49" i="43"/>
  <c r="C49" i="43"/>
  <c r="B50" i="43"/>
  <c r="C50" i="43"/>
  <c r="B51" i="43"/>
  <c r="C51" i="43"/>
  <c r="B52" i="43"/>
  <c r="C52" i="43"/>
  <c r="B53" i="43"/>
  <c r="C53" i="43"/>
  <c r="B54" i="43"/>
  <c r="C54" i="43"/>
  <c r="B55" i="43"/>
  <c r="C55" i="43"/>
  <c r="B56" i="43"/>
  <c r="C56" i="43"/>
  <c r="B57" i="43"/>
  <c r="C57" i="43"/>
  <c r="F46" i="43"/>
  <c r="E46" i="43"/>
  <c r="C46" i="43"/>
  <c r="F16" i="43"/>
  <c r="E16" i="43"/>
  <c r="C16" i="43"/>
  <c r="F40" i="39"/>
  <c r="E40" i="39"/>
  <c r="C40" i="39"/>
  <c r="R16" i="39"/>
  <c r="Q16" i="39"/>
  <c r="O16" i="39"/>
  <c r="N16" i="39"/>
  <c r="L16" i="39"/>
  <c r="K16" i="39"/>
  <c r="I16" i="39"/>
  <c r="H16" i="39"/>
  <c r="F16" i="39"/>
  <c r="E16" i="39"/>
  <c r="C16" i="39"/>
  <c r="E16" i="37"/>
  <c r="F16" i="37"/>
  <c r="E18" i="37"/>
  <c r="F18" i="37"/>
  <c r="E20" i="37"/>
  <c r="F20" i="37"/>
  <c r="E21" i="37"/>
  <c r="F21" i="37"/>
  <c r="E22" i="37"/>
  <c r="F22" i="37"/>
  <c r="E23" i="37"/>
  <c r="F23" i="37"/>
  <c r="F24" i="37"/>
  <c r="E25" i="37"/>
  <c r="F25" i="37"/>
  <c r="E26" i="37"/>
  <c r="F26" i="37"/>
  <c r="E27" i="37"/>
  <c r="F27" i="37"/>
  <c r="B16" i="37"/>
  <c r="C16" i="37"/>
  <c r="B18" i="37"/>
  <c r="C18" i="37"/>
  <c r="B20" i="37"/>
  <c r="C20" i="37"/>
  <c r="B21" i="37"/>
  <c r="C21" i="37"/>
  <c r="B22" i="37"/>
  <c r="C22" i="37"/>
  <c r="B23" i="37"/>
  <c r="C23" i="37"/>
  <c r="B24" i="37"/>
  <c r="C24" i="37"/>
  <c r="B25" i="37"/>
  <c r="C25" i="37"/>
  <c r="B26" i="37"/>
  <c r="C26" i="37"/>
  <c r="B27" i="37"/>
  <c r="C27" i="37"/>
  <c r="B28" i="37"/>
  <c r="C28" i="37"/>
  <c r="F15" i="37"/>
  <c r="E15" i="37"/>
  <c r="C15" i="37"/>
  <c r="E16" i="34"/>
  <c r="F16" i="34"/>
  <c r="E18" i="34"/>
  <c r="F18" i="34"/>
  <c r="E20" i="34"/>
  <c r="F20" i="34"/>
  <c r="E21" i="34"/>
  <c r="F21" i="34"/>
  <c r="E22" i="34"/>
  <c r="F22" i="34"/>
  <c r="E23" i="34"/>
  <c r="F23" i="34"/>
  <c r="E24" i="34"/>
  <c r="F24" i="34"/>
  <c r="E25" i="34"/>
  <c r="F25" i="34"/>
  <c r="E26" i="34"/>
  <c r="F26" i="34"/>
  <c r="E27" i="34"/>
  <c r="F27" i="34"/>
  <c r="B16" i="34"/>
  <c r="C16" i="34"/>
  <c r="B18" i="34"/>
  <c r="C18" i="34"/>
  <c r="B20" i="34"/>
  <c r="C20" i="34"/>
  <c r="B21" i="34"/>
  <c r="C21" i="34"/>
  <c r="B22" i="34"/>
  <c r="C22" i="34"/>
  <c r="B23" i="34"/>
  <c r="C23" i="34"/>
  <c r="B24" i="34"/>
  <c r="C24" i="34"/>
  <c r="B25" i="34"/>
  <c r="C25" i="34"/>
  <c r="B26" i="34"/>
  <c r="C26" i="34"/>
  <c r="B27" i="34"/>
  <c r="C27" i="34"/>
  <c r="B28" i="34"/>
  <c r="C28" i="34"/>
  <c r="F15" i="34"/>
  <c r="E15" i="34"/>
  <c r="C15" i="34"/>
  <c r="H17" i="32"/>
  <c r="I17" i="32"/>
  <c r="H19" i="32"/>
  <c r="I19" i="32"/>
  <c r="H20" i="32"/>
  <c r="I20" i="32"/>
  <c r="H21" i="32"/>
  <c r="I21" i="32"/>
  <c r="H22" i="32"/>
  <c r="I22" i="32"/>
  <c r="H23" i="32"/>
  <c r="I23" i="32"/>
  <c r="H24" i="32"/>
  <c r="I24" i="32"/>
  <c r="H25" i="32"/>
  <c r="I25" i="32"/>
  <c r="H26" i="32"/>
  <c r="I26" i="32"/>
  <c r="H27" i="32"/>
  <c r="I27" i="32"/>
  <c r="H28" i="32"/>
  <c r="I28" i="32"/>
  <c r="H29" i="32"/>
  <c r="I29" i="32"/>
  <c r="H30" i="32"/>
  <c r="I30" i="32"/>
  <c r="H31" i="32"/>
  <c r="I31" i="32"/>
  <c r="H32" i="32"/>
  <c r="I32" i="32"/>
  <c r="H33" i="32"/>
  <c r="I33" i="32"/>
  <c r="E17" i="32"/>
  <c r="F17" i="32"/>
  <c r="E19" i="32"/>
  <c r="F19" i="32"/>
  <c r="E20" i="32"/>
  <c r="F20" i="32"/>
  <c r="E21" i="32"/>
  <c r="F21" i="32"/>
  <c r="E22" i="32"/>
  <c r="F22" i="32"/>
  <c r="E23" i="32"/>
  <c r="F23" i="32"/>
  <c r="E24" i="32"/>
  <c r="F24" i="32"/>
  <c r="E25" i="32"/>
  <c r="F25" i="32"/>
  <c r="E26" i="32"/>
  <c r="F26" i="32"/>
  <c r="E27" i="32"/>
  <c r="F27" i="32"/>
  <c r="E28" i="32"/>
  <c r="F28" i="32"/>
  <c r="E29" i="32"/>
  <c r="F29" i="32"/>
  <c r="E30" i="32"/>
  <c r="F30" i="32"/>
  <c r="E31" i="32"/>
  <c r="F31" i="32"/>
  <c r="E32" i="32"/>
  <c r="F32" i="32"/>
  <c r="E33" i="32"/>
  <c r="F33" i="32"/>
  <c r="B17" i="32"/>
  <c r="C17" i="32"/>
  <c r="B19" i="32"/>
  <c r="C19" i="32"/>
  <c r="B20" i="32"/>
  <c r="C20" i="32"/>
  <c r="B21" i="32"/>
  <c r="C21" i="32"/>
  <c r="B22" i="32"/>
  <c r="C22" i="32"/>
  <c r="B23" i="32"/>
  <c r="C23" i="32"/>
  <c r="B24" i="32"/>
  <c r="C24" i="32"/>
  <c r="B25" i="32"/>
  <c r="C25" i="32"/>
  <c r="B26" i="32"/>
  <c r="C26" i="32"/>
  <c r="B27" i="32"/>
  <c r="C27" i="32"/>
  <c r="B28" i="32"/>
  <c r="C28" i="32"/>
  <c r="B29" i="32"/>
  <c r="C29" i="32"/>
  <c r="B30" i="32"/>
  <c r="C30" i="32"/>
  <c r="B31" i="32"/>
  <c r="C31" i="32"/>
  <c r="B32" i="32"/>
  <c r="C32" i="32"/>
  <c r="B33" i="32"/>
  <c r="C33" i="32"/>
  <c r="I16" i="32"/>
  <c r="H16" i="32"/>
  <c r="F16" i="32"/>
  <c r="E16" i="32"/>
  <c r="C16" i="32"/>
  <c r="F17" i="28"/>
  <c r="E17" i="28"/>
  <c r="C17" i="28"/>
  <c r="B17" i="28"/>
  <c r="F17" i="26"/>
  <c r="E17" i="26"/>
  <c r="C17" i="26"/>
  <c r="B17" i="26"/>
  <c r="U16" i="22"/>
  <c r="T16" i="22"/>
  <c r="R16" i="22"/>
  <c r="Q16" i="22"/>
  <c r="O16" i="22"/>
  <c r="N16" i="22"/>
  <c r="L16" i="22"/>
  <c r="K16" i="22"/>
  <c r="I16" i="22"/>
  <c r="H16" i="22"/>
  <c r="F16" i="22"/>
  <c r="E16" i="22"/>
  <c r="C16" i="22"/>
  <c r="U16" i="18"/>
  <c r="T16" i="18"/>
  <c r="R16" i="18"/>
  <c r="Q16" i="18"/>
  <c r="O16" i="18"/>
  <c r="N16" i="18"/>
  <c r="L16" i="18"/>
  <c r="K16" i="18"/>
  <c r="I16" i="18"/>
  <c r="H16" i="18"/>
  <c r="F16" i="18"/>
  <c r="E16" i="18"/>
  <c r="R17" i="16"/>
  <c r="S17" i="16"/>
  <c r="O17" i="16"/>
  <c r="P17" i="16"/>
  <c r="L17" i="16"/>
  <c r="M17" i="16"/>
  <c r="I16" i="16"/>
  <c r="H16" i="16"/>
  <c r="F16" i="16"/>
  <c r="E16" i="16"/>
  <c r="C16" i="16"/>
  <c r="S44" i="12"/>
  <c r="T44" i="12"/>
  <c r="S49" i="12"/>
  <c r="T49" i="12"/>
  <c r="T41" i="12"/>
  <c r="S41" i="12"/>
  <c r="O44" i="12"/>
  <c r="P44" i="12"/>
  <c r="O48" i="12"/>
  <c r="P48" i="12"/>
  <c r="O50" i="12"/>
  <c r="P50" i="12"/>
  <c r="O51" i="12"/>
  <c r="P51" i="12"/>
  <c r="O52" i="12"/>
  <c r="P52" i="12"/>
  <c r="O55" i="12"/>
  <c r="P55" i="12"/>
  <c r="O57" i="12"/>
  <c r="P57" i="12"/>
  <c r="O59" i="12"/>
  <c r="P59" i="12"/>
  <c r="P41" i="12"/>
  <c r="O41" i="12"/>
  <c r="L44" i="12"/>
  <c r="M44" i="12"/>
  <c r="L48" i="12"/>
  <c r="M48" i="12"/>
  <c r="L50" i="12"/>
  <c r="M50" i="12"/>
  <c r="L51" i="12"/>
  <c r="M51" i="12"/>
  <c r="L52" i="12"/>
  <c r="M52" i="12"/>
  <c r="L55" i="12"/>
  <c r="M55" i="12"/>
  <c r="L57" i="12"/>
  <c r="M57" i="12"/>
  <c r="L59" i="12"/>
  <c r="M59" i="12"/>
  <c r="M41" i="12"/>
  <c r="L41" i="12"/>
  <c r="I59" i="12"/>
  <c r="J59" i="12"/>
  <c r="I44" i="12"/>
  <c r="J44" i="12"/>
  <c r="I48" i="12"/>
  <c r="J48" i="12"/>
  <c r="I50" i="12"/>
  <c r="J50" i="12"/>
  <c r="I51" i="12"/>
  <c r="J51" i="12"/>
  <c r="I52" i="12"/>
  <c r="J52" i="12"/>
  <c r="I55" i="12"/>
  <c r="J55" i="12"/>
  <c r="I57" i="12"/>
  <c r="J57" i="12"/>
  <c r="J41" i="12"/>
  <c r="I41" i="12"/>
  <c r="E42" i="12"/>
  <c r="F42" i="12"/>
  <c r="E43" i="12"/>
  <c r="F43" i="12"/>
  <c r="E44" i="12"/>
  <c r="F44" i="12"/>
  <c r="E46" i="12"/>
  <c r="F46" i="12"/>
  <c r="E47" i="12"/>
  <c r="F47" i="12"/>
  <c r="E52" i="12"/>
  <c r="F52" i="12"/>
  <c r="E53" i="12"/>
  <c r="F53" i="12"/>
  <c r="E54" i="12"/>
  <c r="F54" i="12"/>
  <c r="E55" i="12"/>
  <c r="F55" i="12"/>
  <c r="E56" i="12"/>
  <c r="F56" i="12"/>
  <c r="E57" i="12"/>
  <c r="F57" i="12"/>
  <c r="E58" i="12"/>
  <c r="F58" i="12"/>
  <c r="F41" i="12"/>
  <c r="E41" i="12"/>
  <c r="B42" i="12"/>
  <c r="C42" i="12"/>
  <c r="B43" i="12"/>
  <c r="C43" i="12"/>
  <c r="B44" i="12"/>
  <c r="C44" i="12"/>
  <c r="B46" i="12"/>
  <c r="C46" i="12"/>
  <c r="B47" i="12"/>
  <c r="C47" i="12"/>
  <c r="B52" i="12"/>
  <c r="C52" i="12"/>
  <c r="B53" i="12"/>
  <c r="C53" i="12"/>
  <c r="B54" i="12"/>
  <c r="C54" i="12"/>
  <c r="B55" i="12"/>
  <c r="C55" i="12"/>
  <c r="B56" i="12"/>
  <c r="C56" i="12"/>
  <c r="B57" i="12"/>
  <c r="C57" i="12"/>
  <c r="B58" i="12"/>
  <c r="C58" i="12"/>
  <c r="C41" i="12"/>
  <c r="S24" i="12"/>
  <c r="T24" i="12"/>
  <c r="S16" i="12"/>
  <c r="O23" i="12"/>
  <c r="P23" i="12"/>
  <c r="O25" i="12"/>
  <c r="P25" i="12"/>
  <c r="O26" i="12"/>
  <c r="P26" i="12"/>
  <c r="O27" i="12"/>
  <c r="P27" i="12"/>
  <c r="O30" i="12"/>
  <c r="P30" i="12"/>
  <c r="O32" i="12"/>
  <c r="P32" i="12"/>
  <c r="O34" i="12"/>
  <c r="P34" i="12"/>
  <c r="P16" i="12"/>
  <c r="O16" i="12"/>
  <c r="L23" i="12"/>
  <c r="M23" i="12"/>
  <c r="L25" i="12"/>
  <c r="M25" i="12"/>
  <c r="L26" i="12"/>
  <c r="M26" i="12"/>
  <c r="L27" i="12"/>
  <c r="M27" i="12"/>
  <c r="L30" i="12"/>
  <c r="M30" i="12"/>
  <c r="L32" i="12"/>
  <c r="M32" i="12"/>
  <c r="L34" i="12"/>
  <c r="M34" i="12"/>
  <c r="M16" i="12"/>
  <c r="L16" i="12"/>
  <c r="I23" i="12"/>
  <c r="J23" i="12"/>
  <c r="I25" i="12"/>
  <c r="J25" i="12"/>
  <c r="I26" i="12"/>
  <c r="J26" i="12"/>
  <c r="I27" i="12"/>
  <c r="J27" i="12"/>
  <c r="I30" i="12"/>
  <c r="J30" i="12"/>
  <c r="I32" i="12"/>
  <c r="J32" i="12"/>
  <c r="I34" i="12"/>
  <c r="J34" i="12"/>
  <c r="J16" i="12"/>
  <c r="I16" i="12"/>
  <c r="F16" i="12"/>
  <c r="E16" i="12"/>
  <c r="C16" i="12"/>
  <c r="I15" i="10"/>
  <c r="H15" i="10"/>
  <c r="F15" i="10"/>
  <c r="E15" i="10"/>
  <c r="C15" i="10"/>
  <c r="H52" i="57"/>
  <c r="H54" i="57"/>
  <c r="H55" i="57"/>
  <c r="H56" i="57"/>
  <c r="H57" i="57"/>
  <c r="H58" i="57"/>
  <c r="H59" i="57"/>
  <c r="H60" i="57"/>
  <c r="H61" i="57"/>
  <c r="H62" i="57"/>
  <c r="H63" i="57"/>
  <c r="H64" i="57"/>
  <c r="H65" i="57"/>
  <c r="H70" i="57"/>
  <c r="H71" i="57"/>
  <c r="H72" i="57"/>
  <c r="H73" i="57"/>
  <c r="H74" i="57"/>
  <c r="H75" i="57"/>
  <c r="H76" i="57"/>
  <c r="H77" i="57"/>
  <c r="H78" i="57"/>
  <c r="H79" i="57"/>
  <c r="H80" i="57"/>
  <c r="H81" i="57"/>
  <c r="H82" i="57"/>
  <c r="H83" i="57"/>
  <c r="H84" i="57"/>
  <c r="H85" i="57"/>
  <c r="H86" i="57"/>
  <c r="H87" i="57"/>
  <c r="H90" i="57"/>
  <c r="H91" i="57"/>
  <c r="H92" i="57"/>
  <c r="H53" i="57"/>
  <c r="G92" i="57"/>
  <c r="G91" i="57"/>
  <c r="G90" i="57"/>
  <c r="G55" i="57"/>
  <c r="G56" i="57"/>
  <c r="G57" i="57"/>
  <c r="G58" i="57"/>
  <c r="G59" i="57"/>
  <c r="G60" i="57"/>
  <c r="G61" i="57"/>
  <c r="G62" i="57"/>
  <c r="G63" i="57"/>
  <c r="G64" i="57"/>
  <c r="G65" i="57"/>
  <c r="G70" i="57"/>
  <c r="G71" i="57"/>
  <c r="G72" i="57"/>
  <c r="G73" i="57"/>
  <c r="G74" i="57"/>
  <c r="G75" i="57"/>
  <c r="G76" i="57"/>
  <c r="G77" i="57"/>
  <c r="G78" i="57"/>
  <c r="G79" i="57"/>
  <c r="G80" i="57"/>
  <c r="G81" i="57"/>
  <c r="G82" i="57"/>
  <c r="G83" i="57"/>
  <c r="G84" i="57"/>
  <c r="G85" i="57"/>
  <c r="G86" i="57"/>
  <c r="G87" i="57"/>
  <c r="G53" i="57"/>
  <c r="G41" i="57"/>
  <c r="G42" i="57"/>
  <c r="G43" i="57"/>
  <c r="G44" i="57"/>
  <c r="G45" i="57"/>
  <c r="G40" i="57"/>
  <c r="E41" i="57"/>
  <c r="E42" i="57"/>
  <c r="E43" i="57"/>
  <c r="E44" i="57"/>
  <c r="E45" i="57"/>
  <c r="E40" i="57"/>
  <c r="C41" i="57"/>
  <c r="C42" i="57"/>
  <c r="C43" i="57"/>
  <c r="C44" i="57"/>
  <c r="C45" i="57"/>
  <c r="C40" i="57"/>
  <c r="F18" i="57"/>
  <c r="F19" i="57"/>
  <c r="F20" i="57"/>
  <c r="F21" i="57"/>
  <c r="F22" i="57"/>
  <c r="F23" i="57"/>
  <c r="F24" i="57"/>
  <c r="F25" i="57"/>
  <c r="F26" i="57"/>
  <c r="F29" i="57"/>
  <c r="F30" i="57"/>
  <c r="F31" i="57"/>
  <c r="F32" i="57"/>
  <c r="F33" i="57"/>
  <c r="F34" i="57"/>
  <c r="F17" i="57"/>
  <c r="E18" i="57"/>
  <c r="E19" i="57"/>
  <c r="E20" i="57"/>
  <c r="E21" i="57"/>
  <c r="E22" i="57"/>
  <c r="E23" i="57"/>
  <c r="E24" i="57"/>
  <c r="E25" i="57"/>
  <c r="E26" i="57"/>
  <c r="E29" i="57"/>
  <c r="E30" i="57"/>
  <c r="E31" i="57"/>
  <c r="E32" i="57"/>
  <c r="E33" i="57"/>
  <c r="E34" i="57"/>
  <c r="F46" i="56"/>
  <c r="F47" i="56"/>
  <c r="F48" i="56"/>
  <c r="F49" i="56"/>
  <c r="F50" i="56"/>
  <c r="F51" i="56"/>
  <c r="F52" i="56"/>
  <c r="F53" i="56"/>
  <c r="F54" i="56"/>
  <c r="F55" i="56"/>
  <c r="E30" i="56"/>
  <c r="E31" i="56"/>
  <c r="E38" i="56"/>
  <c r="E39" i="56"/>
  <c r="E40" i="56"/>
  <c r="E41" i="56"/>
  <c r="E42" i="56"/>
  <c r="E43" i="56"/>
  <c r="E44" i="56"/>
  <c r="E45" i="56"/>
  <c r="E46" i="56"/>
  <c r="E47" i="56"/>
  <c r="E48" i="56"/>
  <c r="E49" i="56"/>
  <c r="E50" i="56"/>
  <c r="E51" i="56"/>
  <c r="E52" i="56"/>
  <c r="E53" i="56"/>
  <c r="E54" i="56"/>
  <c r="E55" i="56"/>
  <c r="G8" i="56"/>
  <c r="G9" i="56"/>
  <c r="G10" i="56"/>
  <c r="G11" i="56"/>
  <c r="G12" i="56"/>
  <c r="G13" i="56"/>
  <c r="G14" i="56"/>
  <c r="G15" i="56"/>
  <c r="G16" i="56"/>
  <c r="G17" i="56"/>
  <c r="G18" i="56"/>
  <c r="G19" i="56"/>
  <c r="G20" i="56"/>
  <c r="G21" i="56"/>
  <c r="G22" i="56"/>
  <c r="G7" i="56"/>
  <c r="F8" i="56"/>
  <c r="F9" i="56"/>
  <c r="F10" i="56"/>
  <c r="F11" i="56"/>
  <c r="F12" i="56"/>
  <c r="F13" i="56"/>
  <c r="F14" i="56"/>
  <c r="F15" i="56"/>
  <c r="F16" i="56"/>
  <c r="F17" i="56"/>
  <c r="F18" i="56"/>
  <c r="F19" i="56"/>
  <c r="F20" i="56"/>
  <c r="F21" i="56"/>
  <c r="F22" i="56"/>
  <c r="K52" i="57" l="1"/>
  <c r="J53" i="57"/>
  <c r="K53" i="57"/>
  <c r="O55" i="63" l="1"/>
  <c r="P55" i="63" s="1"/>
  <c r="O54" i="63"/>
  <c r="P54" i="63" s="1"/>
  <c r="O53" i="63"/>
  <c r="P53" i="63" s="1"/>
  <c r="O52" i="63"/>
  <c r="O45" i="63"/>
  <c r="P45" i="63" s="1"/>
  <c r="P52" i="63" l="1"/>
  <c r="D33" i="67"/>
  <c r="K24" i="61"/>
  <c r="L24" i="61" s="1"/>
  <c r="K14" i="61"/>
  <c r="L14" i="61" s="1"/>
  <c r="K15" i="61"/>
  <c r="L15" i="61" s="1"/>
  <c r="K13" i="61"/>
  <c r="P20" i="54"/>
  <c r="Q20" i="54" s="1"/>
  <c r="P22" i="54"/>
  <c r="P24" i="54"/>
  <c r="Q24" i="54" s="1"/>
  <c r="P25" i="54"/>
  <c r="Q25" i="54" s="1"/>
  <c r="P26" i="54"/>
  <c r="Q26" i="54" s="1"/>
  <c r="P27" i="54"/>
  <c r="Q27" i="54" s="1"/>
  <c r="P28" i="54"/>
  <c r="Q28" i="54" s="1"/>
  <c r="P29" i="54"/>
  <c r="Q29" i="54" s="1"/>
  <c r="P30" i="54"/>
  <c r="Q30" i="54" s="1"/>
  <c r="P31" i="54"/>
  <c r="Q31" i="54" s="1"/>
  <c r="P32" i="54"/>
  <c r="Q32" i="54" s="1"/>
  <c r="P33" i="54"/>
  <c r="Q33" i="54" s="1"/>
  <c r="P18" i="54"/>
  <c r="Q18" i="54" s="1"/>
  <c r="L13" i="61" l="1"/>
  <c r="E33" i="67"/>
  <c r="D31" i="67"/>
  <c r="E31" i="67" s="1"/>
  <c r="L18" i="47"/>
  <c r="M18" i="47" s="1"/>
  <c r="L19" i="47"/>
  <c r="M19" i="47" s="1"/>
  <c r="L20" i="47"/>
  <c r="L22" i="47"/>
  <c r="M22" i="47" s="1"/>
  <c r="L23" i="47"/>
  <c r="M23" i="47" s="1"/>
  <c r="L24" i="47"/>
  <c r="M24" i="47" s="1"/>
  <c r="L25" i="47"/>
  <c r="M25" i="47" s="1"/>
  <c r="L26" i="47"/>
  <c r="M26" i="47" s="1"/>
  <c r="L27" i="47"/>
  <c r="M27" i="47" s="1"/>
  <c r="L28" i="47"/>
  <c r="M28" i="47" s="1"/>
  <c r="L29" i="47"/>
  <c r="M29" i="47" s="1"/>
  <c r="L30" i="47"/>
  <c r="M30" i="47" s="1"/>
  <c r="L31" i="47"/>
  <c r="M31" i="47" s="1"/>
  <c r="L32" i="47"/>
  <c r="M32" i="47" s="1"/>
  <c r="L33" i="47"/>
  <c r="M33" i="47" s="1"/>
  <c r="L34" i="47"/>
  <c r="M34" i="47" s="1"/>
  <c r="L35" i="47"/>
  <c r="M35" i="47" s="1"/>
  <c r="L36" i="47"/>
  <c r="M36" i="47" s="1"/>
  <c r="L37" i="47"/>
  <c r="M37" i="47" s="1"/>
  <c r="L17" i="47"/>
  <c r="M17" i="47" s="1"/>
  <c r="I18" i="45"/>
  <c r="J18" i="45" s="1"/>
  <c r="I19" i="45"/>
  <c r="I21" i="45"/>
  <c r="J21" i="45" s="1"/>
  <c r="I24" i="45"/>
  <c r="J24" i="45" s="1"/>
  <c r="I25" i="45"/>
  <c r="J25" i="45" s="1"/>
  <c r="I26" i="45"/>
  <c r="J26" i="45" s="1"/>
  <c r="I27" i="45"/>
  <c r="J27" i="45" s="1"/>
  <c r="I28" i="45"/>
  <c r="J28" i="45" s="1"/>
  <c r="I29" i="45"/>
  <c r="J29" i="45" s="1"/>
  <c r="I30" i="45"/>
  <c r="J30" i="45" s="1"/>
  <c r="I31" i="45"/>
  <c r="J31" i="45" s="1"/>
  <c r="I32" i="45"/>
  <c r="J32" i="45" s="1"/>
  <c r="I17" i="45"/>
  <c r="J17" i="45" s="1"/>
  <c r="I54" i="43"/>
  <c r="J54" i="43" s="1"/>
  <c r="I47" i="43"/>
  <c r="J47" i="43" s="1"/>
  <c r="I49" i="43"/>
  <c r="J49" i="43" s="1"/>
  <c r="I50" i="43"/>
  <c r="J50" i="43" s="1"/>
  <c r="I51" i="43"/>
  <c r="J51" i="43" s="1"/>
  <c r="I52" i="43"/>
  <c r="J52" i="43" s="1"/>
  <c r="I53" i="43"/>
  <c r="J53" i="43" s="1"/>
  <c r="I55" i="43"/>
  <c r="J55" i="43" s="1"/>
  <c r="I56" i="43"/>
  <c r="J56" i="43" s="1"/>
  <c r="I57" i="43"/>
  <c r="J57" i="43" s="1"/>
  <c r="I46" i="43"/>
  <c r="J46" i="43" s="1"/>
  <c r="I17" i="43"/>
  <c r="J17" i="43" s="1"/>
  <c r="I19" i="43"/>
  <c r="J19" i="43" s="1"/>
  <c r="I20" i="43"/>
  <c r="J20" i="43" s="1"/>
  <c r="I21" i="43"/>
  <c r="J21" i="43" s="1"/>
  <c r="I22" i="43"/>
  <c r="J22" i="43" s="1"/>
  <c r="I23" i="43"/>
  <c r="J23" i="43" s="1"/>
  <c r="I24" i="43"/>
  <c r="J24" i="43" s="1"/>
  <c r="I25" i="43"/>
  <c r="J25" i="43" s="1"/>
  <c r="I26" i="43"/>
  <c r="J26" i="43" s="1"/>
  <c r="I27" i="43"/>
  <c r="J27" i="43" s="1"/>
  <c r="I28" i="43"/>
  <c r="J28" i="43" s="1"/>
  <c r="I29" i="43"/>
  <c r="J29" i="43" s="1"/>
  <c r="I30" i="43"/>
  <c r="J30" i="43" s="1"/>
  <c r="I31" i="43"/>
  <c r="J31" i="43" s="1"/>
  <c r="I16" i="43"/>
  <c r="J16" i="43" s="1"/>
  <c r="U17" i="39"/>
  <c r="U19" i="39"/>
  <c r="V19" i="39" s="1"/>
  <c r="U20" i="39"/>
  <c r="V20" i="39" s="1"/>
  <c r="U21" i="39"/>
  <c r="V21" i="39" s="1"/>
  <c r="U22" i="39"/>
  <c r="V22" i="39" s="1"/>
  <c r="U23" i="39"/>
  <c r="V23" i="39" s="1"/>
  <c r="U24" i="39"/>
  <c r="V24" i="39" s="1"/>
  <c r="U25" i="39"/>
  <c r="V25" i="39" s="1"/>
  <c r="U26" i="39"/>
  <c r="V26" i="39" s="1"/>
  <c r="U27" i="39"/>
  <c r="V27" i="39" s="1"/>
  <c r="U28" i="39"/>
  <c r="V28" i="39" s="1"/>
  <c r="U29" i="39"/>
  <c r="V29" i="39" s="1"/>
  <c r="U30" i="39"/>
  <c r="V30" i="39" s="1"/>
  <c r="U31" i="39"/>
  <c r="V31" i="39" s="1"/>
  <c r="U32" i="39"/>
  <c r="V32" i="39" s="1"/>
  <c r="U33" i="39"/>
  <c r="V33" i="39" s="1"/>
  <c r="I41" i="39"/>
  <c r="J41" i="39" s="1"/>
  <c r="I43" i="39"/>
  <c r="J43" i="39" s="1"/>
  <c r="I44" i="39"/>
  <c r="J44" i="39" s="1"/>
  <c r="I45" i="39"/>
  <c r="J45" i="39" s="1"/>
  <c r="I46" i="39"/>
  <c r="J46" i="39" s="1"/>
  <c r="I47" i="39"/>
  <c r="J47" i="39" s="1"/>
  <c r="I48" i="39"/>
  <c r="J48" i="39" s="1"/>
  <c r="I49" i="39"/>
  <c r="J49" i="39" s="1"/>
  <c r="I50" i="39"/>
  <c r="J50" i="39" s="1"/>
  <c r="I51" i="39"/>
  <c r="J51" i="39" s="1"/>
  <c r="I52" i="39"/>
  <c r="J52" i="39" s="1"/>
  <c r="I53" i="39"/>
  <c r="J53" i="39" s="1"/>
  <c r="I56" i="39"/>
  <c r="J56" i="39" s="1"/>
  <c r="I57" i="39"/>
  <c r="J57" i="39" s="1"/>
  <c r="I40" i="39"/>
  <c r="J40" i="39" s="1"/>
  <c r="U16" i="39"/>
  <c r="V16" i="39" s="1"/>
  <c r="I28" i="37"/>
  <c r="J28" i="37" s="1"/>
  <c r="I24" i="37"/>
  <c r="J24" i="37" s="1"/>
  <c r="I16" i="37"/>
  <c r="J16" i="37" s="1"/>
  <c r="I18" i="37"/>
  <c r="J18" i="37" s="1"/>
  <c r="I20" i="37"/>
  <c r="J20" i="37" s="1"/>
  <c r="I21" i="37"/>
  <c r="J21" i="37" s="1"/>
  <c r="I22" i="37"/>
  <c r="J22" i="37" s="1"/>
  <c r="I23" i="37"/>
  <c r="J23" i="37" s="1"/>
  <c r="I25" i="37"/>
  <c r="J25" i="37" s="1"/>
  <c r="I26" i="37"/>
  <c r="J26" i="37" s="1"/>
  <c r="I27" i="37"/>
  <c r="I15" i="37"/>
  <c r="J15" i="37" s="1"/>
  <c r="I28" i="34"/>
  <c r="J28" i="34" s="1"/>
  <c r="I24" i="34"/>
  <c r="J24" i="34" s="1"/>
  <c r="I16" i="34"/>
  <c r="J16" i="34" s="1"/>
  <c r="I18" i="34"/>
  <c r="J18" i="34" s="1"/>
  <c r="I20" i="34"/>
  <c r="J20" i="34" s="1"/>
  <c r="I21" i="34"/>
  <c r="J21" i="34" s="1"/>
  <c r="I22" i="34"/>
  <c r="J22" i="34" s="1"/>
  <c r="I23" i="34"/>
  <c r="J23" i="34" s="1"/>
  <c r="I25" i="34"/>
  <c r="J25" i="34" s="1"/>
  <c r="I26" i="34"/>
  <c r="J26" i="34" s="1"/>
  <c r="I27" i="34"/>
  <c r="J27" i="34" s="1"/>
  <c r="I15" i="34"/>
  <c r="J15" i="34" s="1"/>
  <c r="J27" i="37" l="1"/>
  <c r="D26" i="67"/>
  <c r="V17" i="39"/>
  <c r="D29" i="67"/>
  <c r="D17" i="67"/>
  <c r="E17" i="67" s="1"/>
  <c r="D16" i="67"/>
  <c r="E16" i="67" s="1"/>
  <c r="D27" i="67"/>
  <c r="E27" i="67" s="1"/>
  <c r="L17" i="32"/>
  <c r="M17" i="32" s="1"/>
  <c r="L20" i="32"/>
  <c r="M20" i="32" s="1"/>
  <c r="L21" i="32"/>
  <c r="M21" i="32" s="1"/>
  <c r="L22" i="32"/>
  <c r="M22" i="32" s="1"/>
  <c r="L23" i="32"/>
  <c r="M23" i="32" s="1"/>
  <c r="L24" i="32"/>
  <c r="M24" i="32" s="1"/>
  <c r="L25" i="32"/>
  <c r="M25" i="32" s="1"/>
  <c r="L26" i="32"/>
  <c r="M26" i="32" s="1"/>
  <c r="L27" i="32"/>
  <c r="M27" i="32" s="1"/>
  <c r="L28" i="32"/>
  <c r="M28" i="32" s="1"/>
  <c r="L29" i="32"/>
  <c r="M29" i="32" s="1"/>
  <c r="L30" i="32"/>
  <c r="M30" i="32" s="1"/>
  <c r="L31" i="32"/>
  <c r="M31" i="32" s="1"/>
  <c r="L32" i="32"/>
  <c r="M32" i="32" s="1"/>
  <c r="L33" i="32"/>
  <c r="M33" i="32" s="1"/>
  <c r="L16" i="32"/>
  <c r="R17" i="31"/>
  <c r="S17" i="31" s="1"/>
  <c r="R20" i="31"/>
  <c r="S20" i="31" s="1"/>
  <c r="R21" i="31"/>
  <c r="S21" i="31" s="1"/>
  <c r="R22" i="31"/>
  <c r="S22" i="31" s="1"/>
  <c r="R23" i="31"/>
  <c r="S23" i="31" s="1"/>
  <c r="R24" i="31"/>
  <c r="S24" i="31" s="1"/>
  <c r="R25" i="31"/>
  <c r="S25" i="31" s="1"/>
  <c r="R26" i="31"/>
  <c r="R27" i="31"/>
  <c r="S27" i="31" s="1"/>
  <c r="R28" i="31"/>
  <c r="S28" i="31" s="1"/>
  <c r="R29" i="31"/>
  <c r="S29" i="31" s="1"/>
  <c r="R30" i="31"/>
  <c r="S30" i="31" s="1"/>
  <c r="R31" i="31"/>
  <c r="S31" i="31" s="1"/>
  <c r="R32" i="31"/>
  <c r="S32" i="31" s="1"/>
  <c r="R16" i="31"/>
  <c r="S16" i="31" s="1"/>
  <c r="I20" i="28"/>
  <c r="I18" i="28"/>
  <c r="J18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17" i="28"/>
  <c r="J20" i="28" l="1"/>
  <c r="D22" i="67"/>
  <c r="E22" i="67" s="1"/>
  <c r="E26" i="67"/>
  <c r="D28" i="67"/>
  <c r="E29" i="67"/>
  <c r="M16" i="32"/>
  <c r="D25" i="67"/>
  <c r="S26" i="31"/>
  <c r="I20" i="26"/>
  <c r="J20" i="26" s="1"/>
  <c r="I18" i="26"/>
  <c r="J18" i="26" s="1"/>
  <c r="I21" i="26"/>
  <c r="J21" i="26" s="1"/>
  <c r="I22" i="26"/>
  <c r="J22" i="26" s="1"/>
  <c r="I23" i="26"/>
  <c r="J23" i="26" s="1"/>
  <c r="I24" i="26"/>
  <c r="J24" i="26" s="1"/>
  <c r="I25" i="26"/>
  <c r="J25" i="26" s="1"/>
  <c r="I26" i="26"/>
  <c r="J26" i="26" s="1"/>
  <c r="I27" i="26"/>
  <c r="J27" i="26" s="1"/>
  <c r="I28" i="26"/>
  <c r="J28" i="26" s="1"/>
  <c r="I29" i="26"/>
  <c r="J29" i="26" s="1"/>
  <c r="I30" i="26"/>
  <c r="J30" i="26" s="1"/>
  <c r="I31" i="26"/>
  <c r="J31" i="26" s="1"/>
  <c r="I32" i="26"/>
  <c r="J32" i="26" s="1"/>
  <c r="I17" i="26"/>
  <c r="D23" i="67" l="1"/>
  <c r="E23" i="67" s="1"/>
  <c r="E28" i="67"/>
  <c r="J17" i="26"/>
  <c r="E25" i="67"/>
  <c r="X21" i="22"/>
  <c r="Y21" i="22" s="1"/>
  <c r="X20" i="22"/>
  <c r="Y20" i="22" s="1"/>
  <c r="X19" i="22"/>
  <c r="Y19" i="22" s="1"/>
  <c r="X17" i="22"/>
  <c r="Y17" i="22" s="1"/>
  <c r="X22" i="22"/>
  <c r="Y22" i="22" s="1"/>
  <c r="X23" i="22"/>
  <c r="Y23" i="22" s="1"/>
  <c r="X24" i="22"/>
  <c r="Y24" i="22" s="1"/>
  <c r="X25" i="22"/>
  <c r="Y25" i="22" s="1"/>
  <c r="X26" i="22"/>
  <c r="Y26" i="22" s="1"/>
  <c r="X27" i="22"/>
  <c r="Y27" i="22" s="1"/>
  <c r="X28" i="22"/>
  <c r="Y28" i="22" s="1"/>
  <c r="X29" i="22"/>
  <c r="Y29" i="22" s="1"/>
  <c r="X30" i="22"/>
  <c r="Y30" i="22" s="1"/>
  <c r="X31" i="22"/>
  <c r="Y31" i="22" s="1"/>
  <c r="X32" i="22"/>
  <c r="Y32" i="22" s="1"/>
  <c r="X33" i="22"/>
  <c r="Y33" i="22" s="1"/>
  <c r="X34" i="22"/>
  <c r="Y34" i="22" s="1"/>
  <c r="X35" i="22"/>
  <c r="Y35" i="22" s="1"/>
  <c r="X36" i="22"/>
  <c r="Y36" i="22" s="1"/>
  <c r="X16" i="22"/>
  <c r="X21" i="18"/>
  <c r="Y21" i="18" s="1"/>
  <c r="X20" i="18"/>
  <c r="Y20" i="18" s="1"/>
  <c r="X17" i="18"/>
  <c r="Y17" i="18" s="1"/>
  <c r="X23" i="18"/>
  <c r="Y23" i="18" s="1"/>
  <c r="X24" i="18"/>
  <c r="Y24" i="18" s="1"/>
  <c r="X25" i="18"/>
  <c r="Y25" i="18" s="1"/>
  <c r="X27" i="18"/>
  <c r="Y27" i="18" s="1"/>
  <c r="X28" i="18"/>
  <c r="Y28" i="18" s="1"/>
  <c r="X29" i="18"/>
  <c r="Y29" i="18" s="1"/>
  <c r="X30" i="18"/>
  <c r="Y30" i="18" s="1"/>
  <c r="X31" i="18"/>
  <c r="Y31" i="18" s="1"/>
  <c r="X32" i="18"/>
  <c r="Y32" i="18" s="1"/>
  <c r="X33" i="18"/>
  <c r="Y33" i="18" s="1"/>
  <c r="X34" i="18"/>
  <c r="Y34" i="18" s="1"/>
  <c r="X35" i="18"/>
  <c r="Y35" i="18" s="1"/>
  <c r="X36" i="18"/>
  <c r="Y36" i="18" s="1"/>
  <c r="X16" i="18"/>
  <c r="V17" i="16"/>
  <c r="W17" i="16" s="1"/>
  <c r="V18" i="16"/>
  <c r="W18" i="16" s="1"/>
  <c r="V19" i="16"/>
  <c r="V21" i="16"/>
  <c r="W21" i="16" s="1"/>
  <c r="V22" i="16"/>
  <c r="W22" i="16" s="1"/>
  <c r="V23" i="16"/>
  <c r="W23" i="16" s="1"/>
  <c r="V24" i="16"/>
  <c r="W24" i="16" s="1"/>
  <c r="V25" i="16"/>
  <c r="W25" i="16" s="1"/>
  <c r="V26" i="16"/>
  <c r="W26" i="16" s="1"/>
  <c r="V27" i="16"/>
  <c r="W27" i="16" s="1"/>
  <c r="V28" i="16"/>
  <c r="W28" i="16" s="1"/>
  <c r="V29" i="16"/>
  <c r="W29" i="16" s="1"/>
  <c r="V30" i="16"/>
  <c r="W30" i="16" s="1"/>
  <c r="V31" i="16"/>
  <c r="W31" i="16" s="1"/>
  <c r="V33" i="16"/>
  <c r="W33" i="16" s="1"/>
  <c r="V34" i="16"/>
  <c r="W34" i="16" s="1"/>
  <c r="V36" i="16"/>
  <c r="W36" i="16" s="1"/>
  <c r="W30" i="12"/>
  <c r="X30" i="12" s="1"/>
  <c r="W31" i="12"/>
  <c r="X31" i="12" s="1"/>
  <c r="W32" i="12"/>
  <c r="X32" i="12" s="1"/>
  <c r="W42" i="12"/>
  <c r="X42" i="12" s="1"/>
  <c r="W43" i="12"/>
  <c r="X43" i="12" s="1"/>
  <c r="W44" i="12"/>
  <c r="W46" i="12"/>
  <c r="X46" i="12" s="1"/>
  <c r="W47" i="12"/>
  <c r="X47" i="12" s="1"/>
  <c r="W48" i="12"/>
  <c r="X48" i="12" s="1"/>
  <c r="W49" i="12"/>
  <c r="X49" i="12" s="1"/>
  <c r="W50" i="12"/>
  <c r="X50" i="12" s="1"/>
  <c r="W51" i="12"/>
  <c r="X51" i="12" s="1"/>
  <c r="W52" i="12"/>
  <c r="X52" i="12" s="1"/>
  <c r="W53" i="12"/>
  <c r="X53" i="12" s="1"/>
  <c r="W54" i="12"/>
  <c r="X54" i="12" s="1"/>
  <c r="W55" i="12"/>
  <c r="X55" i="12" s="1"/>
  <c r="W56" i="12"/>
  <c r="X56" i="12" s="1"/>
  <c r="W57" i="12"/>
  <c r="X57" i="12" s="1"/>
  <c r="W58" i="12"/>
  <c r="X58" i="12" s="1"/>
  <c r="W59" i="12"/>
  <c r="X59" i="12" s="1"/>
  <c r="W41" i="12"/>
  <c r="X41" i="12" s="1"/>
  <c r="W17" i="12"/>
  <c r="X17" i="12" s="1"/>
  <c r="W18" i="12"/>
  <c r="X18" i="12" s="1"/>
  <c r="W21" i="12"/>
  <c r="X21" i="12" s="1"/>
  <c r="W22" i="12"/>
  <c r="X22" i="12" s="1"/>
  <c r="W23" i="12"/>
  <c r="X23" i="12" s="1"/>
  <c r="W24" i="12"/>
  <c r="X24" i="12" s="1"/>
  <c r="W25" i="12"/>
  <c r="X25" i="12" s="1"/>
  <c r="W26" i="12"/>
  <c r="X26" i="12" s="1"/>
  <c r="W27" i="12"/>
  <c r="X27" i="12" s="1"/>
  <c r="W28" i="12"/>
  <c r="X28" i="12" s="1"/>
  <c r="W29" i="12"/>
  <c r="X29" i="12" s="1"/>
  <c r="W33" i="12"/>
  <c r="X33" i="12" s="1"/>
  <c r="W34" i="12"/>
  <c r="X34" i="12" s="1"/>
  <c r="W16" i="12"/>
  <c r="X16" i="12" l="1"/>
  <c r="D18" i="67"/>
  <c r="D20" i="67"/>
  <c r="Y16" i="18"/>
  <c r="Y16" i="22"/>
  <c r="D12" i="67"/>
  <c r="E12" i="67" s="1"/>
  <c r="H17" i="9"/>
  <c r="H18" i="9"/>
  <c r="H19" i="9"/>
  <c r="H21" i="9"/>
  <c r="H22" i="9"/>
  <c r="H23" i="9"/>
  <c r="H24" i="9"/>
  <c r="H27" i="9"/>
  <c r="H26" i="9"/>
  <c r="H25" i="9"/>
  <c r="H28" i="9"/>
  <c r="H29" i="9"/>
  <c r="H30" i="9"/>
  <c r="H31" i="9"/>
  <c r="H32" i="9"/>
  <c r="H33" i="9"/>
  <c r="H34" i="9"/>
  <c r="H35" i="9"/>
  <c r="H36" i="9"/>
  <c r="H16" i="9"/>
  <c r="H41" i="57"/>
  <c r="H42" i="57"/>
  <c r="H43" i="57"/>
  <c r="H44" i="57"/>
  <c r="H45" i="57"/>
  <c r="H40" i="57"/>
  <c r="I17" i="9"/>
  <c r="I18" i="9"/>
  <c r="I21" i="9"/>
  <c r="I22" i="9"/>
  <c r="I23" i="9"/>
  <c r="I24" i="9"/>
  <c r="I27" i="9"/>
  <c r="I26" i="9"/>
  <c r="I25" i="9"/>
  <c r="I28" i="9"/>
  <c r="I29" i="9"/>
  <c r="I30" i="9"/>
  <c r="I31" i="9"/>
  <c r="I32" i="9"/>
  <c r="I33" i="9"/>
  <c r="I34" i="9"/>
  <c r="I35" i="9"/>
  <c r="I36" i="9"/>
  <c r="I16" i="9"/>
  <c r="K54" i="57"/>
  <c r="D14" i="67" l="1"/>
  <c r="E14" i="67" s="1"/>
  <c r="E18" i="67"/>
  <c r="E20" i="67"/>
  <c r="J62" i="57"/>
  <c r="J61" i="57"/>
  <c r="K55" i="57"/>
  <c r="K56" i="57"/>
  <c r="K57" i="57"/>
  <c r="K58" i="57"/>
  <c r="K59" i="57"/>
  <c r="K60" i="57"/>
  <c r="K61" i="57"/>
  <c r="K62" i="57"/>
  <c r="K63" i="57"/>
  <c r="K64" i="57"/>
  <c r="K65" i="57"/>
  <c r="K70" i="57"/>
  <c r="K71" i="57"/>
  <c r="K72" i="57"/>
  <c r="K73" i="57"/>
  <c r="K74" i="57"/>
  <c r="K75" i="57"/>
  <c r="K76" i="57"/>
  <c r="K77" i="57"/>
  <c r="K78" i="57"/>
  <c r="K79" i="57"/>
  <c r="K80" i="57"/>
  <c r="K81" i="57"/>
  <c r="K82" i="57"/>
  <c r="K83" i="57"/>
  <c r="K84" i="57"/>
  <c r="K85" i="57"/>
  <c r="K86" i="57"/>
  <c r="K87" i="57"/>
  <c r="K90" i="57"/>
  <c r="K91" i="57"/>
  <c r="K92" i="57"/>
  <c r="J75" i="57"/>
  <c r="J76" i="57"/>
  <c r="I41" i="57"/>
  <c r="I42" i="57"/>
  <c r="I43" i="57"/>
  <c r="I44" i="57"/>
  <c r="I45" i="57"/>
  <c r="I40" i="57"/>
  <c r="I18" i="57"/>
  <c r="I19" i="57"/>
  <c r="I20" i="57"/>
  <c r="I21" i="57"/>
  <c r="I22" i="57"/>
  <c r="I23" i="57"/>
  <c r="I24" i="57"/>
  <c r="I25" i="57"/>
  <c r="I26" i="57"/>
  <c r="I29" i="57"/>
  <c r="I30" i="57"/>
  <c r="I31" i="57"/>
  <c r="I32" i="57"/>
  <c r="I33" i="57"/>
  <c r="I34" i="57"/>
  <c r="I17" i="57"/>
  <c r="H17" i="57"/>
  <c r="J92" i="57"/>
  <c r="J91" i="57"/>
  <c r="J90" i="57"/>
  <c r="J86" i="57"/>
  <c r="J85" i="57"/>
  <c r="J84" i="57"/>
  <c r="J83" i="57"/>
  <c r="J82" i="57"/>
  <c r="J81" i="57"/>
  <c r="J80" i="57"/>
  <c r="J79" i="57"/>
  <c r="J78" i="57"/>
  <c r="J77" i="57"/>
  <c r="J74" i="57"/>
  <c r="J73" i="57"/>
  <c r="J72" i="57"/>
  <c r="J71" i="57"/>
  <c r="J70" i="57"/>
  <c r="J65" i="57"/>
  <c r="J64" i="57"/>
  <c r="J63" i="57"/>
  <c r="J60" i="57"/>
  <c r="J59" i="57"/>
  <c r="J58" i="57"/>
  <c r="J57" i="57"/>
  <c r="J56" i="57"/>
  <c r="J55" i="57"/>
  <c r="J54" i="57"/>
  <c r="D11" i="67" l="1"/>
  <c r="E11" i="67" s="1"/>
  <c r="I30" i="56"/>
  <c r="I31" i="56"/>
  <c r="I32" i="56"/>
  <c r="I33" i="56"/>
  <c r="I34" i="56"/>
  <c r="I38" i="56"/>
  <c r="I39" i="56"/>
  <c r="I40" i="56"/>
  <c r="I41" i="56"/>
  <c r="I42" i="56"/>
  <c r="I43" i="56"/>
  <c r="I44" i="56"/>
  <c r="I45" i="56"/>
  <c r="I46" i="56"/>
  <c r="I47" i="56"/>
  <c r="I48" i="56"/>
  <c r="I49" i="56"/>
  <c r="I50" i="56"/>
  <c r="I51" i="56"/>
  <c r="I52" i="56"/>
  <c r="I53" i="56"/>
  <c r="I54" i="56"/>
  <c r="I55" i="56"/>
  <c r="I29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7" i="56"/>
  <c r="K38" i="61"/>
  <c r="H34" i="57"/>
  <c r="H33" i="57"/>
  <c r="H32" i="57"/>
  <c r="H31" i="57"/>
  <c r="H30" i="57"/>
  <c r="H29" i="57"/>
  <c r="H26" i="57"/>
  <c r="H25" i="57"/>
  <c r="H24" i="57"/>
  <c r="H23" i="57"/>
  <c r="H22" i="57"/>
  <c r="H21" i="57"/>
  <c r="H20" i="57"/>
  <c r="H19" i="57"/>
  <c r="H18" i="57"/>
  <c r="H55" i="56"/>
  <c r="H54" i="56"/>
  <c r="H53" i="56"/>
  <c r="H52" i="56"/>
  <c r="H51" i="56"/>
  <c r="H50" i="56"/>
  <c r="H49" i="56"/>
  <c r="H48" i="56"/>
  <c r="H47" i="56"/>
  <c r="H46" i="56"/>
  <c r="H45" i="56"/>
  <c r="H44" i="56"/>
  <c r="H43" i="56"/>
  <c r="H42" i="56"/>
  <c r="H41" i="56"/>
  <c r="H40" i="56"/>
  <c r="H39" i="56"/>
  <c r="H38" i="56"/>
  <c r="H34" i="56"/>
  <c r="H33" i="56"/>
  <c r="H32" i="56"/>
  <c r="H31" i="56"/>
  <c r="H30" i="56"/>
  <c r="H29" i="56"/>
  <c r="I22" i="56"/>
  <c r="I21" i="56"/>
  <c r="I20" i="56"/>
  <c r="I19" i="56"/>
  <c r="I18" i="56"/>
  <c r="I17" i="56"/>
  <c r="I16" i="56"/>
  <c r="I15" i="56"/>
  <c r="I14" i="56"/>
  <c r="I13" i="56"/>
  <c r="I12" i="56"/>
  <c r="I11" i="56"/>
  <c r="I10" i="56"/>
  <c r="I9" i="56"/>
  <c r="I8" i="56"/>
  <c r="I7" i="56"/>
  <c r="G32" i="52"/>
  <c r="G13" i="52"/>
  <c r="G33" i="52"/>
  <c r="G31" i="52"/>
  <c r="G12" i="52"/>
  <c r="J17" i="28"/>
  <c r="X19" i="18"/>
  <c r="X22" i="18"/>
  <c r="X26" i="18"/>
  <c r="Y26" i="18" s="1"/>
  <c r="D10" i="67" l="1"/>
  <c r="E10" i="67" s="1"/>
  <c r="D32" i="67"/>
  <c r="L38" i="61"/>
  <c r="K41" i="61"/>
  <c r="L41" i="61" s="1"/>
  <c r="K39" i="61"/>
  <c r="L39" i="61" s="1"/>
  <c r="K42" i="61"/>
  <c r="L42" i="61" s="1"/>
  <c r="K40" i="61"/>
  <c r="L40" i="61" s="1"/>
  <c r="Y19" i="18"/>
  <c r="D21" i="67"/>
  <c r="Y22" i="18"/>
  <c r="D9" i="67"/>
  <c r="E9" i="67" s="1"/>
  <c r="D19" i="67" l="1"/>
  <c r="E19" i="67" s="1"/>
  <c r="D35" i="67"/>
  <c r="E21" i="67"/>
  <c r="D34" i="67" l="1"/>
  <c r="E34" i="67" s="1"/>
  <c r="D36" i="67" l="1"/>
  <c r="D39" i="67" s="1"/>
  <c r="D43" i="67" s="1"/>
  <c r="F35" i="56" l="1"/>
  <c r="F43" i="56"/>
  <c r="F29" i="56"/>
  <c r="F42" i="56"/>
</calcChain>
</file>

<file path=xl/sharedStrings.xml><?xml version="1.0" encoding="utf-8"?>
<sst xmlns="http://schemas.openxmlformats.org/spreadsheetml/2006/main" count="2846" uniqueCount="915">
  <si>
    <t>PRICE SHEET:</t>
  </si>
  <si>
    <t>EFFECTIVE:</t>
  </si>
  <si>
    <t xml:space="preserve">COMMERCIAL </t>
  </si>
  <si>
    <t>TRADE PRICES</t>
  </si>
  <si>
    <t>INDEX</t>
  </si>
  <si>
    <t>ITEM</t>
  </si>
  <si>
    <t>PAGE</t>
  </si>
  <si>
    <t>260 NORTH ELM STREET, WESTFIELD MA 01085</t>
  </si>
  <si>
    <t>ELEMENTS</t>
  </si>
  <si>
    <t>QTY</t>
  </si>
  <si>
    <t>CAT #</t>
  </si>
  <si>
    <t>TUBE SIZE</t>
  </si>
  <si>
    <t>FIN SIZE</t>
  </si>
  <si>
    <t>FIN GAUGE</t>
  </si>
  <si>
    <t>LIST PRICE/FT</t>
  </si>
  <si>
    <t>3/4" Cu.</t>
  </si>
  <si>
    <t>1" Cu.</t>
  </si>
  <si>
    <t xml:space="preserve">1" Cu. </t>
  </si>
  <si>
    <t>1 1/4" Cu.</t>
  </si>
  <si>
    <t>1" IPS</t>
  </si>
  <si>
    <t>1 1/4 IPS</t>
  </si>
  <si>
    <t>Note: List add will be 12 % of total list price of materials for tagging individual cartons with room numbers, floor, building, etc.</t>
  </si>
  <si>
    <t>STANDARD COMMERCIAL COPPER-ALUMINUM ELEMENTS</t>
  </si>
  <si>
    <t>"</t>
  </si>
  <si>
    <t>STANDARD COMMERCIAL STEEL ELEMENTS</t>
  </si>
  <si>
    <t>3 1/4" X 3 1/4" Steel</t>
  </si>
  <si>
    <t>4 1/4" x 4 1/4" Steel</t>
  </si>
  <si>
    <t>2" IPS</t>
  </si>
  <si>
    <t>1 1/4" IPS</t>
  </si>
  <si>
    <t>BACKPLATE &amp; BRACKETS</t>
  </si>
  <si>
    <t>FULL BACKPLATES</t>
  </si>
  <si>
    <t>HEIGHT</t>
  </si>
  <si>
    <t>UNPAINTED GALV</t>
  </si>
  <si>
    <t>OTHER ROUGH-IN</t>
  </si>
  <si>
    <t>DESCRIPTION</t>
  </si>
  <si>
    <t xml:space="preserve">LIST PRICE </t>
  </si>
  <si>
    <t>LIST</t>
  </si>
  <si>
    <t>BAKED ENAMEL CRS</t>
  </si>
  <si>
    <t>7"</t>
  </si>
  <si>
    <t>8"</t>
  </si>
  <si>
    <t>11"</t>
  </si>
  <si>
    <t>14"</t>
  </si>
  <si>
    <t>20"</t>
  </si>
  <si>
    <t>24"</t>
  </si>
  <si>
    <r>
      <t xml:space="preserve">Note: Enclosure prices </t>
    </r>
    <r>
      <rPr>
        <b/>
        <sz val="11"/>
        <color theme="1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include brackets, hangers or backplate</t>
    </r>
  </si>
  <si>
    <t>PRICE</t>
  </si>
  <si>
    <t>TOTAL</t>
  </si>
  <si>
    <t>Note: List add will be 12% of total list price of materials tagged for tagging individual cartons with room numbers, floor, building, etc.</t>
  </si>
  <si>
    <t>For special colors consult factory</t>
  </si>
  <si>
    <t>No small order charge on "S" style</t>
  </si>
  <si>
    <t>All valve compartments require minimum one bracket</t>
  </si>
  <si>
    <t>FLAT TOP ENCLOSURES</t>
  </si>
  <si>
    <r>
      <rPr>
        <sz val="10"/>
        <color theme="1"/>
        <rFont val="Calibri"/>
        <family val="2"/>
        <scheme val="minor"/>
      </rPr>
      <t>Note: Enclosure prices</t>
    </r>
    <r>
      <rPr>
        <b/>
        <sz val="10"/>
        <color theme="1"/>
        <rFont val="Calibri"/>
        <family val="2"/>
        <scheme val="minor"/>
      </rPr>
      <t xml:space="preserve"> do not </t>
    </r>
    <r>
      <rPr>
        <sz val="10"/>
        <color theme="1"/>
        <rFont val="Calibri"/>
        <family val="2"/>
        <scheme val="minor"/>
      </rPr>
      <t>include brackets, hangers, or backplate</t>
    </r>
  </si>
  <si>
    <t>SLOPE TOP ENCLOSURES</t>
  </si>
  <si>
    <t>DOOR SIZES FOR ACCESSORIES WITH DOORS</t>
  </si>
  <si>
    <t>No deduction is allowed for prime coat</t>
  </si>
  <si>
    <t>Grill and enclosure painted same color at no extra charge</t>
  </si>
  <si>
    <t>Standard product is clear anodized grille with enclosure fronts baked enameled in any of standard colors shown in Mestek Color Selector.</t>
  </si>
  <si>
    <t>N/A</t>
  </si>
  <si>
    <t xml:space="preserve">STANDARD CLASSIC </t>
  </si>
  <si>
    <t>STANDARD CLASSIC LOUVERED INLET TO THE FLOOR</t>
  </si>
  <si>
    <r>
      <t xml:space="preserve">Note: Enclosure prices </t>
    </r>
    <r>
      <rPr>
        <b/>
        <sz val="9"/>
        <color theme="1"/>
        <rFont val="Calibri"/>
        <family val="2"/>
        <scheme val="minor"/>
      </rPr>
      <t>do not</t>
    </r>
    <r>
      <rPr>
        <sz val="9"/>
        <color theme="1"/>
        <rFont val="Calibri"/>
        <family val="2"/>
        <scheme val="minor"/>
      </rPr>
      <t xml:space="preserve"> include brackets, hangers or backplate</t>
    </r>
  </si>
  <si>
    <t xml:space="preserve">" J " CLASSIC </t>
  </si>
  <si>
    <t>" J " STYLE CLASSIC LOUVERED INLET TO THE FLOOR</t>
  </si>
  <si>
    <t>"J" STYLE CLASSIC SLOPE TOP ENCLOSURES</t>
  </si>
  <si>
    <r>
      <rPr>
        <sz val="9"/>
        <color theme="1"/>
        <rFont val="Calibri"/>
        <family val="2"/>
        <scheme val="minor"/>
      </rPr>
      <t xml:space="preserve">Note: Enclosure prices </t>
    </r>
    <r>
      <rPr>
        <b/>
        <sz val="9"/>
        <color theme="1"/>
        <rFont val="Calibri"/>
        <family val="2"/>
        <scheme val="minor"/>
      </rPr>
      <t>do not</t>
    </r>
    <r>
      <rPr>
        <sz val="9"/>
        <color theme="1"/>
        <rFont val="Calibri"/>
        <family val="2"/>
        <scheme val="minor"/>
      </rPr>
      <t xml:space="preserve"> include brackets, hangers or backplate</t>
    </r>
  </si>
  <si>
    <t>"J" STYLE CLASSIC DOUBLE SLOPE TOP ENCLOSURES</t>
  </si>
  <si>
    <t>PEDESTAL MOUNT ASSEMBLY UNDERLAPPING ACCESSORIES</t>
  </si>
  <si>
    <t>CONSULT FACTORY</t>
  </si>
  <si>
    <t>"J" PEDESTAL MOUNT ASSEMBLY OVERLAPPING ACCESSORIES</t>
  </si>
  <si>
    <t xml:space="preserve">          All accessories overlap the enclosures</t>
  </si>
  <si>
    <r>
      <t xml:space="preserve">Note: Enclosure prices </t>
    </r>
    <r>
      <rPr>
        <b/>
        <sz val="9"/>
        <color theme="1"/>
        <rFont val="Calibri"/>
        <family val="2"/>
        <scheme val="minor"/>
      </rPr>
      <t>do not</t>
    </r>
    <r>
      <rPr>
        <sz val="9"/>
        <color theme="1"/>
        <rFont val="Calibri"/>
        <family val="2"/>
        <scheme val="minor"/>
      </rPr>
      <t xml:space="preserve"> include brackets, hangers, backplate or floor angle</t>
    </r>
  </si>
  <si>
    <t xml:space="preserve">STYLE "PM" PEDESTAL MOUNT ASSEMBLY </t>
  </si>
  <si>
    <t xml:space="preserve">Recommended Bracket Quantity: 2' thru 4' = 2 Brackets </t>
  </si>
  <si>
    <r>
      <t xml:space="preserve">Note: Enclosure prices </t>
    </r>
    <r>
      <rPr>
        <b/>
        <sz val="9"/>
        <color theme="1"/>
        <rFont val="Calibri"/>
        <family val="2"/>
        <scheme val="minor"/>
      </rPr>
      <t>do not</t>
    </r>
    <r>
      <rPr>
        <sz val="9"/>
        <color theme="1"/>
        <rFont val="Calibri"/>
        <family val="2"/>
        <scheme val="minor"/>
      </rPr>
      <t xml:space="preserve"> include brackets</t>
    </r>
  </si>
  <si>
    <t xml:space="preserve">                                                              4'6" thru 8' = 3 Brackets</t>
  </si>
  <si>
    <t>STANDARD ENCLOSURE MODIFICATIONS</t>
  </si>
  <si>
    <t>DRAFT BARRIER, RETURN TO WALL AND LOUVERED INLET STYLES</t>
  </si>
  <si>
    <t>LIST ADD PER FT OF ENCLOSURE</t>
  </si>
  <si>
    <t xml:space="preserve">Notes: </t>
  </si>
  <si>
    <t>List add will be 12% of total list price of materials tagged for tagging individual cartons with room numbers, floor, building, etc.</t>
  </si>
  <si>
    <t>Consult factory for type, availability and price of tamper resistant fasteners and drive tools</t>
  </si>
  <si>
    <t>For Torx-Pin security stainless steel fasteners to secure accessories, consult factory</t>
  </si>
  <si>
    <t>**</t>
  </si>
  <si>
    <t>An offset of 4 3/8" available by quote consult factory</t>
  </si>
  <si>
    <t>***</t>
  </si>
  <si>
    <t>For orders of 25 feet or less, consult factory for pricing</t>
  </si>
  <si>
    <t>Consult Factory</t>
  </si>
  <si>
    <t>These items are not included in above pricing</t>
  </si>
  <si>
    <t>METAL PIPING ENCLOSURES</t>
  </si>
  <si>
    <t>PIPE COVER HORIZONTAL</t>
  </si>
  <si>
    <t>PIPE COVER VERTICAL</t>
  </si>
  <si>
    <t>STANDARD COLUMN ENCLOSURE SETS</t>
  </si>
  <si>
    <t xml:space="preserve">PAGE </t>
  </si>
  <si>
    <t>TOTAL LIST</t>
  </si>
  <si>
    <t>Element …...………...…………………...………………………………………………………………………………………………………………………………</t>
  </si>
  <si>
    <t>JOB NAME:</t>
  </si>
  <si>
    <t>ESTIMATED BY:</t>
  </si>
  <si>
    <t>ELEMENT</t>
  </si>
  <si>
    <t>ROUGH-IN</t>
  </si>
  <si>
    <t>CLASSIC</t>
  </si>
  <si>
    <t>DURAVANE II</t>
  </si>
  <si>
    <t>PIPE ENCLOSURES</t>
  </si>
  <si>
    <t>MULTIPLIER</t>
  </si>
  <si>
    <t>TOTAL NET</t>
  </si>
  <si>
    <t>PRICE INCREASE - WHEN APPLICABLE  (i.e., 5% = 1.05)</t>
  </si>
  <si>
    <t>Standard elements shown available in lengths of 3'-0" to 12'-6" in 1" increments</t>
  </si>
  <si>
    <t xml:space="preserve">Estimated Freight </t>
  </si>
  <si>
    <t>TOTAL COST</t>
  </si>
  <si>
    <t xml:space="preserve">          All accessories underlap the enclosures</t>
  </si>
  <si>
    <t xml:space="preserve">             All accessories underlap the enclosures</t>
  </si>
  <si>
    <t>SHIP WT. LBS/FT</t>
  </si>
  <si>
    <t>TOTAL WEIGHT</t>
  </si>
  <si>
    <t>TOTAL SHIP WEIGHT LBS</t>
  </si>
  <si>
    <t>SHIP WEIGHT LBS</t>
  </si>
  <si>
    <t>TOTAL LIST PRICE</t>
  </si>
  <si>
    <t>Return to Table of Contents</t>
  </si>
  <si>
    <t>Go to Summary</t>
  </si>
  <si>
    <t>2</t>
  </si>
  <si>
    <t>4</t>
  </si>
  <si>
    <t>5</t>
  </si>
  <si>
    <t>6</t>
  </si>
  <si>
    <t>QTY (FEET)</t>
  </si>
  <si>
    <t>QTY   (FEET)</t>
  </si>
  <si>
    <t>SHIP WT. LBS</t>
  </si>
  <si>
    <t>7</t>
  </si>
  <si>
    <t>WT.</t>
  </si>
  <si>
    <t>WT</t>
  </si>
  <si>
    <t>TOTAL WT.</t>
  </si>
  <si>
    <t>FINS PER FT</t>
  </si>
  <si>
    <t>CATALOG NUMBER</t>
  </si>
  <si>
    <t>FINS PER FOOT</t>
  </si>
  <si>
    <t>PIPE SIZE</t>
  </si>
  <si>
    <t>-</t>
  </si>
  <si>
    <t>21</t>
  </si>
  <si>
    <t>22</t>
  </si>
  <si>
    <t>23</t>
  </si>
  <si>
    <t>▲</t>
  </si>
  <si>
    <t>QTY (FT)</t>
  </si>
  <si>
    <t>(3/4" Cu elements 8'-0" max. length)</t>
  </si>
  <si>
    <t>NOTE: OPTIONAL COSTS (SUCH AS TAGGING)  ARE NOT INCLUDED IN THE ABOVE.</t>
  </si>
  <si>
    <t>SUBTOTAL LIST</t>
  </si>
  <si>
    <t>TAGGING CHARGE (12%)</t>
  </si>
  <si>
    <t>INCLUDE TAGGING CHARGE?  (Y/N)</t>
  </si>
  <si>
    <t>N</t>
  </si>
  <si>
    <t>&lt;-- macro to hide all rep sheets and unhide maitenance sheets</t>
  </si>
  <si>
    <t>&lt;-- macro to show all rep sheets and hide maintenance sheets</t>
  </si>
  <si>
    <t>&lt;-- macro to show all rep sheets and all maintenance sheets</t>
  </si>
  <si>
    <t>&lt;-- Enter Password to Enable Controls</t>
  </si>
  <si>
    <t>&lt;-- macro to hide this sheet (use after completing maintenance)</t>
  </si>
  <si>
    <t>Elements manufactured in lengths of 3' to 12' 0" in 1" increments</t>
  </si>
  <si>
    <t>Mounting Strip - 8' Lengths</t>
  </si>
  <si>
    <t>Partial Backplate - 8' Lengths</t>
  </si>
  <si>
    <t>Urethane Gasket - Factory Installed</t>
  </si>
  <si>
    <t>Urethane Gasket - Field Installed</t>
  </si>
  <si>
    <t>Spray Can Touch-Up Paint (1 Can)</t>
  </si>
  <si>
    <t>Enclosure 14 GA</t>
  </si>
  <si>
    <t>Knob Damper</t>
  </si>
  <si>
    <t>8-3/8" Wall Sleeve</t>
  </si>
  <si>
    <t>6" Wall Sleeve</t>
  </si>
  <si>
    <t>4" Wall Sleeve</t>
  </si>
  <si>
    <t>8-3/8 Wall Sleeve w/Access Door</t>
  </si>
  <si>
    <t>Wall Sleeve Support</t>
  </si>
  <si>
    <t>Inside Corner 90°</t>
  </si>
  <si>
    <t>Inside Corner 135°</t>
  </si>
  <si>
    <t>Outside Corner 90°</t>
  </si>
  <si>
    <t>Outside Corner 135°</t>
  </si>
  <si>
    <t>6" Wall  Sleeve</t>
  </si>
  <si>
    <t>Avaliable in Stainless Steel and Aluminum.  Consult Factory.</t>
  </si>
  <si>
    <t>Available in Stainless Steel and Aluminum.  Consult Factory.</t>
  </si>
  <si>
    <t>Enclosure 16 GA ▲</t>
  </si>
  <si>
    <t>8-3/8" Wall Sleeve w/Access Door</t>
  </si>
  <si>
    <t>Enclosure 18 GA.</t>
  </si>
  <si>
    <t>Enclosure 16 GA.</t>
  </si>
  <si>
    <t>Enclosure 14 GA.</t>
  </si>
  <si>
    <t>Water Brackets</t>
  </si>
  <si>
    <t>Pipe &amp; Cover Supports</t>
  </si>
  <si>
    <t xml:space="preserve">8-3/8" Wall Sleeve </t>
  </si>
  <si>
    <t>Splice Plate</t>
  </si>
  <si>
    <t>Available in Stainless Steel and Aluminum.  Consult factory.</t>
  </si>
  <si>
    <t>Enclosure 16 GA. ▲</t>
  </si>
  <si>
    <t>Available in Aluminum.  Consult factory.</t>
  </si>
  <si>
    <t>8-3/8 "Wall Sleeve w/Access Door</t>
  </si>
  <si>
    <t>2" Wall Sleeve</t>
  </si>
  <si>
    <t>Available in Aluminum.  Consult Factory.</t>
  </si>
  <si>
    <t>12" Valve Compartment 16 GA.</t>
  </si>
  <si>
    <t>12" Valve Compartment 14 GA.</t>
  </si>
  <si>
    <t>Vertical Wall Bracket</t>
  </si>
  <si>
    <t>9" Wall Sleeve</t>
  </si>
  <si>
    <t>9" Wall Sleeve w/Access Door</t>
  </si>
  <si>
    <t>Slide Damper</t>
  </si>
  <si>
    <t>Available in Stainless Steel.  Consult Factory.</t>
  </si>
  <si>
    <t xml:space="preserve">Available in Stainles Steel and Aluminum.  Consult Factory.   </t>
  </si>
  <si>
    <t>Support Brkt. Assembly (Max 3' on center)</t>
  </si>
  <si>
    <t>Enclosure 16 GA. (Standard)</t>
  </si>
  <si>
    <t>Support Brkt. Assembly (Maximum 3' on Center)</t>
  </si>
  <si>
    <t>Tamper Resistant Damper</t>
  </si>
  <si>
    <t>9" End Cap w/Access Door</t>
  </si>
  <si>
    <t>Enclosure 12 GA Partial Perforation ***</t>
  </si>
  <si>
    <t>2" Intermediate Joiner Piece  ▲</t>
  </si>
  <si>
    <t>4" Wall Sleeve 14 GA. (LH or RH)</t>
  </si>
  <si>
    <t>Outside Corner 90° 14 GA.</t>
  </si>
  <si>
    <t xml:space="preserve">3" Wall Sleeve </t>
  </si>
  <si>
    <t>2" Splice Piece</t>
  </si>
  <si>
    <t>14" Fill-In Section</t>
  </si>
  <si>
    <t>Adjustable Rod Hanger Upper with Clutch Nut</t>
  </si>
  <si>
    <t>Adjustable Rod Hanger Lower w/Clutch Nut</t>
  </si>
  <si>
    <t>8" Wall Sleeve w/Access Door, Return to Wall</t>
  </si>
  <si>
    <t>8 3/8" Wall Sleeve</t>
  </si>
  <si>
    <t>Enclosure 18 gauge (Does not include backplate or hgrs.)</t>
  </si>
  <si>
    <t>Enclosure 16 gauge (Does not include backplate or hgrs.)</t>
  </si>
  <si>
    <t>Enclosure 14 gauge (Does not include backplate or hgrs.)</t>
  </si>
  <si>
    <t>Add for standard modulating damper</t>
  </si>
  <si>
    <t>Full Backplate 20 gauge</t>
  </si>
  <si>
    <t>Adjustable Hanger w/Clutch Nut (For Element or Return Pipe)</t>
  </si>
  <si>
    <t xml:space="preserve">Standard Rod Hanger </t>
  </si>
  <si>
    <t>Intermediate Bottom Support w/Ball Bearings</t>
  </si>
  <si>
    <t>Intermediate Bottom Support</t>
  </si>
  <si>
    <t>Option Gauging Tool (For Locating Bottom Support)</t>
  </si>
  <si>
    <t>8' Lengths</t>
  </si>
  <si>
    <t>4" High</t>
  </si>
  <si>
    <t>5" High</t>
  </si>
  <si>
    <t>11" High</t>
  </si>
  <si>
    <t>17" High</t>
  </si>
  <si>
    <t>Prime</t>
  </si>
  <si>
    <t>2" Joiner Strip</t>
  </si>
  <si>
    <t>2 1/2" Joiner Strip For 4" Assembly</t>
  </si>
  <si>
    <t>4" Joiner Strip For 4" Assembly</t>
  </si>
  <si>
    <t>2 1/2" Joiner Strip For 5" Assembly</t>
  </si>
  <si>
    <t>4" Joiner Strip For 5" Assembly</t>
  </si>
  <si>
    <t>2 1/2" Joiner Strip For 11" Assembly</t>
  </si>
  <si>
    <t>4" Joiner Strip For 11" Assembly</t>
  </si>
  <si>
    <t>2 1/2" Joiner Strip For 17" Assembly</t>
  </si>
  <si>
    <t>4" Joiner Strip For 17" Assembly</t>
  </si>
  <si>
    <t>Roll Pipe Hanger</t>
  </si>
  <si>
    <t>5" x 5" Two Side   18 GA.</t>
  </si>
  <si>
    <t>8" x 8" Two Side   18 GA.</t>
  </si>
  <si>
    <t>5" x 5" Three Side   18 GA.</t>
  </si>
  <si>
    <t>8" x 8" Three Side   18 GA.</t>
  </si>
  <si>
    <t>1" x 1" Support Angle</t>
  </si>
  <si>
    <t xml:space="preserve"> (2 Per Vertical Pipe</t>
  </si>
  <si>
    <t>Enclosure - 8' Lengths)</t>
  </si>
  <si>
    <t>"U" Rubber Channel Trim</t>
  </si>
  <si>
    <t>Full Backplate 14 GA.</t>
  </si>
  <si>
    <t>6" Wall Sleeve 14 GA (LH or RH)</t>
  </si>
  <si>
    <t>8-3/8" Wall Sleeve 14 GA (LH or RH)</t>
  </si>
  <si>
    <t>Inside Corner 90° 14 GA.</t>
  </si>
  <si>
    <t>▼ SO-30P</t>
  </si>
  <si>
    <t>▼ SO-30F</t>
  </si>
  <si>
    <t>▼ SO-36P</t>
  </si>
  <si>
    <t>▼ SO-36F</t>
  </si>
  <si>
    <t>30"</t>
  </si>
  <si>
    <t xml:space="preserve">Water Bracket </t>
  </si>
  <si>
    <t>Water Bracket</t>
  </si>
  <si>
    <t>Roll Pipe Hgr</t>
  </si>
  <si>
    <t>Ball Bearing Hgr - Bracket MTD.</t>
  </si>
  <si>
    <t>Ball Bearing Hgr - Wall MTD.</t>
  </si>
  <si>
    <t>Steam Bracket</t>
  </si>
  <si>
    <t xml:space="preserve">Steam Bracket </t>
  </si>
  <si>
    <t xml:space="preserve">Steam Bracket  </t>
  </si>
  <si>
    <t>Stand off 36" for FBP</t>
  </si>
  <si>
    <t>Stand off 30" for FBP</t>
  </si>
  <si>
    <t>36"</t>
  </si>
  <si>
    <t>3" End Cap</t>
  </si>
  <si>
    <t>8-3/8" End Cap w/Access Door</t>
  </si>
  <si>
    <t>12" Valve Compartment 14 GA</t>
  </si>
  <si>
    <t>21, 22</t>
  </si>
  <si>
    <t>26, 27</t>
  </si>
  <si>
    <t>24</t>
  </si>
  <si>
    <t>25</t>
  </si>
  <si>
    <t>20</t>
  </si>
  <si>
    <t>Partial Backplate 14 GA. - 8' Lengths Only</t>
  </si>
  <si>
    <t>4" End Cap</t>
  </si>
  <si>
    <t>18" Valve Compartment 16 GA.</t>
  </si>
  <si>
    <t>18" Valve Compartment 14 GA.</t>
  </si>
  <si>
    <t>Backplate 20 GA. Galvannealed (Full Height) Unpainted</t>
  </si>
  <si>
    <t>Ball Bearing Hanger - Bracket Mounted</t>
  </si>
  <si>
    <t>Support Bracket Assembly (Maximum 3' on center)</t>
  </si>
  <si>
    <t>6" End Cap</t>
  </si>
  <si>
    <t>6" End Cap w/Access Door</t>
  </si>
  <si>
    <t>2" End Cap</t>
  </si>
  <si>
    <t>6" End Cap to floor</t>
  </si>
  <si>
    <t>Wall Mounted B.B. Hanger</t>
  </si>
  <si>
    <t>Ceiling Hanger</t>
  </si>
  <si>
    <t>Rigid Element Hanger</t>
  </si>
  <si>
    <t>Wall Mtd. B.B. Hanger</t>
  </si>
  <si>
    <t>Enclosure (18 GA. CRS)</t>
  </si>
  <si>
    <t>Enclosure (16 GA. CRS)</t>
  </si>
  <si>
    <t>Enclosure (14 GA. CRS)</t>
  </si>
  <si>
    <t>Backplate 20 Gauge Galv. (Full Height) Unpainted</t>
  </si>
  <si>
    <t>Bracket Mounted Ball Bearing Hanger</t>
  </si>
  <si>
    <t>3" End Cap Flush Mount "FM" (LH or RH)</t>
  </si>
  <si>
    <t xml:space="preserve">3" End Cap Overlap "OL" </t>
  </si>
  <si>
    <t>12" Valve Compartment 16 GA</t>
  </si>
  <si>
    <t>12" Valve Compartment  18 GA.</t>
  </si>
  <si>
    <t>12" Valve Compartment  16 GA.</t>
  </si>
  <si>
    <t>12" Valve Compartment  14 GA.</t>
  </si>
  <si>
    <t xml:space="preserve">Note: List add will be 12% of total list price of </t>
  </si>
  <si>
    <t xml:space="preserve">materials tagged for tagging individual cartons </t>
  </si>
  <si>
    <t>with room numbers, floor, building, etc.</t>
  </si>
  <si>
    <t>▲ RD ONLY AVAILABLE IN 16 GA.</t>
  </si>
  <si>
    <t>tagging individual cartons with room numbers, floor, building, etc.</t>
  </si>
  <si>
    <t>Note: List add will be 12% of total list price of materials tagged for</t>
  </si>
  <si>
    <t>No small order charge on "S" style.</t>
  </si>
  <si>
    <t>All valve compartments require minimum on bracket.</t>
  </si>
  <si>
    <t>Knob Damper †</t>
  </si>
  <si>
    <t>SLIMLINE VERSALINE</t>
  </si>
  <si>
    <t>VERSALINE</t>
  </si>
  <si>
    <t>LCS-10, LB2</t>
  </si>
  <si>
    <t>GUARDIAN</t>
  </si>
  <si>
    <t>STERLING</t>
  </si>
  <si>
    <t>COMMERCIAL HYDRONIC PRODUCTS</t>
  </si>
  <si>
    <t>STYLES: S, F, FT, T, E, X, XC, AR, PM, SS, LB-2, LCS-10, &amp; GUARDIAN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</si>
  <si>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</si>
  <si>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</si>
  <si>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</si>
  <si>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</si>
  <si>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</si>
  <si>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</si>
  <si>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</si>
  <si>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</si>
  <si>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</si>
  <si>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</si>
  <si>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</si>
  <si>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</si>
  <si>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</si>
  <si>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</si>
  <si>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</si>
  <si>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</si>
  <si>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R01 thru R05 Elements furnished in 3', 4', 5', 6', 7', &amp; 8' lengths only - Consult factory for cost of special lengths.</t>
  </si>
  <si>
    <t>COPPER-ALUMINUM &amp; STEEL ELEMENTS USED WITH JVK, LB-2 &amp; LCS-10 ENCLOSURES</t>
  </si>
  <si>
    <t>R06 thru R10 Elements furnished in 3' to 12'-6" lengths in 1" increments</t>
  </si>
  <si>
    <t>R11 thru R16 Elements furnished in 3' to 12' lengths in 1" increments</t>
  </si>
  <si>
    <t>TEL: (413) 564-5535                          FAX (413) 562-8437</t>
  </si>
  <si>
    <t>C3/4-33</t>
  </si>
  <si>
    <t>C3/4-34</t>
  </si>
  <si>
    <t>C3/4-35</t>
  </si>
  <si>
    <t>C3/4-433</t>
  </si>
  <si>
    <t>C3/4-434</t>
  </si>
  <si>
    <t>C3/4-435</t>
  </si>
  <si>
    <t>C3/4-43</t>
  </si>
  <si>
    <t>C3/4-44</t>
  </si>
  <si>
    <t>C3/4-45</t>
  </si>
  <si>
    <t>C33</t>
  </si>
  <si>
    <t>C34</t>
  </si>
  <si>
    <t>C35</t>
  </si>
  <si>
    <t>C43</t>
  </si>
  <si>
    <t>C44</t>
  </si>
  <si>
    <t>C45</t>
  </si>
  <si>
    <t>C433</t>
  </si>
  <si>
    <t>C434</t>
  </si>
  <si>
    <t>C435</t>
  </si>
  <si>
    <t>C133</t>
  </si>
  <si>
    <t>C134</t>
  </si>
  <si>
    <t>C135</t>
  </si>
  <si>
    <t>C143</t>
  </si>
  <si>
    <t>C144</t>
  </si>
  <si>
    <t>C145</t>
  </si>
  <si>
    <t>C1433</t>
  </si>
  <si>
    <t>C1434</t>
  </si>
  <si>
    <t>C1435</t>
  </si>
  <si>
    <t>S133-024</t>
  </si>
  <si>
    <t>S133-032</t>
  </si>
  <si>
    <t>S134-024</t>
  </si>
  <si>
    <t>S134-032</t>
  </si>
  <si>
    <t>S135-024</t>
  </si>
  <si>
    <t>S135-032</t>
  </si>
  <si>
    <t>S143-024</t>
  </si>
  <si>
    <t>S143-032</t>
  </si>
  <si>
    <t>S144-024</t>
  </si>
  <si>
    <t>S144-032</t>
  </si>
  <si>
    <t>S145-024</t>
  </si>
  <si>
    <t>S145-032</t>
  </si>
  <si>
    <t>S242-024</t>
  </si>
  <si>
    <t>S242-032</t>
  </si>
  <si>
    <t>S243-024</t>
  </si>
  <si>
    <t>S243-032</t>
  </si>
  <si>
    <t>S244-024</t>
  </si>
  <si>
    <t>S244-032</t>
  </si>
  <si>
    <t>FBP-7</t>
  </si>
  <si>
    <t>FBP-8</t>
  </si>
  <si>
    <t>FBP-11</t>
  </si>
  <si>
    <t>FBP-14</t>
  </si>
  <si>
    <t>FBP-20</t>
  </si>
  <si>
    <t>FBP-24</t>
  </si>
  <si>
    <t>FBP-30</t>
  </si>
  <si>
    <t>FBP-36</t>
  </si>
  <si>
    <t>PBP</t>
  </si>
  <si>
    <t>B-610</t>
  </si>
  <si>
    <t>"A"</t>
  </si>
  <si>
    <t>"B"</t>
  </si>
  <si>
    <t>"K"</t>
  </si>
  <si>
    <t>▲ BB Hgr-BRKT A</t>
  </si>
  <si>
    <t>▲ BB Hgr-BRKT B</t>
  </si>
  <si>
    <t>BB Hgr - WALL K</t>
  </si>
  <si>
    <t>BB Hgr - WALL A</t>
  </si>
  <si>
    <t>BB Hgr - WALL B</t>
  </si>
  <si>
    <t>RPH-K</t>
  </si>
  <si>
    <t>RPH-A</t>
  </si>
  <si>
    <t>RPH-B</t>
  </si>
  <si>
    <t>JV-UGFLD</t>
  </si>
  <si>
    <t>JVK-S8</t>
  </si>
  <si>
    <t>JVK-S11</t>
  </si>
  <si>
    <t>JVK-S14</t>
  </si>
  <si>
    <t>JVK-T,RD                    8</t>
  </si>
  <si>
    <t>JVK-T,RD                         11</t>
  </si>
  <si>
    <t>JVK-T,RD                  14</t>
  </si>
  <si>
    <t xml:space="preserve"> † Damper for JVK-S &amp; T8 only available with R01, R02 &amp; R03 element.</t>
  </si>
  <si>
    <t>SLIMLINE VERSALINE ENCLOSURE AND ACCESSORIES</t>
  </si>
  <si>
    <t>† Damper for JVK-S &amp; T8 only available with R01, R02 &amp; R03 element.</t>
  </si>
  <si>
    <t>JVA-S11</t>
  </si>
  <si>
    <t>JVA-S14</t>
  </si>
  <si>
    <t>JVB-S14</t>
  </si>
  <si>
    <t>JVB-S20</t>
  </si>
  <si>
    <t>JVB-S24</t>
  </si>
  <si>
    <t>JVB-S30</t>
  </si>
  <si>
    <t>JVB-S36</t>
  </si>
  <si>
    <t>▲RD ONLY AVAILABLE IN 16 GA.</t>
  </si>
  <si>
    <t>PM   - 1 ROW FREE STANDING ENCLOSURE          6-3/4" HIGH</t>
  </si>
  <si>
    <t>JVB-PM</t>
  </si>
  <si>
    <t xml:space="preserve">                                                                     4'6" thru 8' = 3 Brackets</t>
  </si>
  <si>
    <t>JVB-2 PM</t>
  </si>
  <si>
    <t>SS 19 - DOUBLE SLOPETOP ENCLOSURE     19-1/2" HIGH</t>
  </si>
  <si>
    <t>SS 25 - DOUBLE SLOPETOP ENCLOSURE     25-1/2" HIGH</t>
  </si>
  <si>
    <t>SS 29 - DOUBLE SLOPETOP ENCLOSURE     29-1/2" HIGH</t>
  </si>
  <si>
    <t xml:space="preserve">STYLE "SS" DOUBLE SLOPE TOP  ASSEMBLY </t>
  </si>
  <si>
    <t>JVB-SS-19</t>
  </si>
  <si>
    <t>JVB-SS-25</t>
  </si>
  <si>
    <t>JVB-SS-29</t>
  </si>
  <si>
    <t>JVA-E5</t>
  </si>
  <si>
    <t>JVA-E11</t>
  </si>
  <si>
    <t>JVB-E6</t>
  </si>
  <si>
    <t>JVB-E12</t>
  </si>
  <si>
    <t>VB-XC4</t>
  </si>
  <si>
    <t>VB-X18</t>
  </si>
  <si>
    <t>VB-X12</t>
  </si>
  <si>
    <t>VB-X6</t>
  </si>
  <si>
    <t>VA-X5</t>
  </si>
  <si>
    <t>VA-X11</t>
  </si>
  <si>
    <t>VA-X17</t>
  </si>
  <si>
    <t>VA-XC3</t>
  </si>
  <si>
    <t>LCS-10 ENCLOSURES AND ACCESSORIES</t>
  </si>
  <si>
    <t xml:space="preserve">Enclosure 16 GA. </t>
  </si>
  <si>
    <t>B-610 Mounting Strip 8' Only</t>
  </si>
  <si>
    <t>Slide Shoe - For R01, R02, R03 Element Only</t>
  </si>
  <si>
    <t>LB-2 ENCLOSURES AND ACCESSORIES</t>
  </si>
  <si>
    <t>Slide Damper (B offset only)</t>
  </si>
  <si>
    <t>JVK-AR11</t>
  </si>
  <si>
    <t>JVA-AR7</t>
  </si>
  <si>
    <t>JVA-AR14</t>
  </si>
  <si>
    <t>JVB-AR7</t>
  </si>
  <si>
    <t>JVB-AR14</t>
  </si>
  <si>
    <t>JVB-AR20</t>
  </si>
  <si>
    <t>JVB-AR24</t>
  </si>
  <si>
    <t>VK-AR11</t>
  </si>
  <si>
    <t>VA-AR7</t>
  </si>
  <si>
    <t>VA-AR14</t>
  </si>
  <si>
    <t>VB-AR7</t>
  </si>
  <si>
    <t>VB-AR14</t>
  </si>
  <si>
    <t>VB-AR20</t>
  </si>
  <si>
    <t>VB-AR24</t>
  </si>
  <si>
    <t>4" End Cap (VK = 3" End Cap)</t>
  </si>
  <si>
    <t>JVA-AR10LI</t>
  </si>
  <si>
    <t>JVB-AR10LI</t>
  </si>
  <si>
    <t>VA-AR10LI</t>
  </si>
  <si>
    <t>VB-AR10LI</t>
  </si>
  <si>
    <t>JVA-ARS11</t>
  </si>
  <si>
    <t>JVA-ARS14</t>
  </si>
  <si>
    <t>JVB-ARS14</t>
  </si>
  <si>
    <t>JVB-ARS20</t>
  </si>
  <si>
    <t>JVB-ARS24</t>
  </si>
  <si>
    <t>JVB-ARS30</t>
  </si>
  <si>
    <t>JVB-ARS36</t>
  </si>
  <si>
    <t>VB-ARPM</t>
  </si>
  <si>
    <t>VB-AR2PM</t>
  </si>
  <si>
    <t>Brackets, Hangers, and Backplate ……………….……………………………………………………………………………………………………………</t>
  </si>
  <si>
    <t>LCS-10 ………………………………………………………………………………………………………………………………………………………………………</t>
  </si>
  <si>
    <t>Classic  -    Wiped Edge, Slip Jointed Louvered Inlet Slope Top and Pedestal Mounted …………….……………………..……</t>
  </si>
  <si>
    <t>Pipe Enclosures ………………………………………………………………………………………………………………………………………………………..</t>
  </si>
  <si>
    <t>Ordering Procedures ………………………………………………………………………………………………………………………………………………..</t>
  </si>
  <si>
    <t>LB-2 ………………………………………………………………………………...………………………………………………………………………………………</t>
  </si>
  <si>
    <t>Guardian ………………………………………….…………..………………………………………………………………………………………………………….</t>
  </si>
  <si>
    <t>Standard Enclosure Modifications, Louvered Inlet, Draft Barrier …………………………………………………………………………..</t>
  </si>
  <si>
    <t>Typical Enclosure Layouts… ……………….…………………………………………………………………………………………………………………..</t>
  </si>
  <si>
    <t>Terms of Sale …………………………………………………………………………………………………………………………………………………………….</t>
  </si>
  <si>
    <t>Warranty …………………………………………..………..……………………………………………………………………………………………………………</t>
  </si>
  <si>
    <t>www.sterlingheat.com</t>
  </si>
  <si>
    <t>WTRBRKT-A7</t>
  </si>
  <si>
    <t>WTRBRKT-B7</t>
  </si>
  <si>
    <t>WTRBRKT-K8</t>
  </si>
  <si>
    <t>WTRBRKT-K11</t>
  </si>
  <si>
    <t>WTRBRKT-K14</t>
  </si>
  <si>
    <t>WTRBRKT-A11</t>
  </si>
  <si>
    <t>WTRBRKT-A14</t>
  </si>
  <si>
    <t>WTRBRKT-A20</t>
  </si>
  <si>
    <t>WTRBRKT-A24</t>
  </si>
  <si>
    <t>WTRBRKT-B14</t>
  </si>
  <si>
    <t>WTRBRKT-B20</t>
  </si>
  <si>
    <t>WTRBRKT-B24</t>
  </si>
  <si>
    <t>BRKT-K8</t>
  </si>
  <si>
    <t>BRKT-K11</t>
  </si>
  <si>
    <r>
      <rPr>
        <b/>
        <sz val="9"/>
        <color theme="1"/>
        <rFont val="Calibri"/>
        <family val="2"/>
        <scheme val="minor"/>
      </rPr>
      <t>▲</t>
    </r>
    <r>
      <rPr>
        <sz val="9"/>
        <color theme="1"/>
        <rFont val="Calibri"/>
        <family val="2"/>
        <scheme val="minor"/>
      </rPr>
      <t xml:space="preserve"> BRKT-A11</t>
    </r>
  </si>
  <si>
    <t>▲ BRKT-A14</t>
  </si>
  <si>
    <t>▲ BRKT-A20</t>
  </si>
  <si>
    <t>▲ BRKT-A24</t>
  </si>
  <si>
    <t>▲ BRKT-B14</t>
  </si>
  <si>
    <t>▲ BRKT-B24</t>
  </si>
  <si>
    <t>JVK-T, RD 8</t>
  </si>
  <si>
    <t>JVK-T, RD 11</t>
  </si>
  <si>
    <t>JVK-T, RD 14</t>
  </si>
  <si>
    <t>JVA-F, T, FT, RD                              14</t>
  </si>
  <si>
    <t>JVA-F, T, FT, RD             14</t>
  </si>
  <si>
    <t>JVB-F, T, FT, RD                          14</t>
  </si>
  <si>
    <t>JVB-F, T, FT, RD                            20</t>
  </si>
  <si>
    <t>JVB-F, T, FT, RD                           24</t>
  </si>
  <si>
    <t>JVB-2PM</t>
  </si>
  <si>
    <t>PM - 1 ROW FREE STANDING ENCLOSURE</t>
  </si>
  <si>
    <t>6 3/4" HIGH</t>
  </si>
  <si>
    <t>2PM - 2 ROW FREE STANDING ENCLOSURE</t>
  </si>
  <si>
    <t>2PM - 2 ROW FREE STANDING ENCLOSURE          6-3/4" HIGH</t>
  </si>
  <si>
    <t>Full Backplate</t>
  </si>
  <si>
    <t>Bracket</t>
  </si>
  <si>
    <t>"J" STYLE CLASSIC ENCLOSURES</t>
  </si>
  <si>
    <t>JVB-F, T, FT, RD        24</t>
  </si>
  <si>
    <t>STANDARD CLASSIC ENCLOSURES</t>
  </si>
  <si>
    <t>JVB-AR-PM</t>
  </si>
  <si>
    <t>JVB-AR-2PM</t>
  </si>
  <si>
    <t>AR-PM - 1 ROW FREE STANDING ENCLOSURE        6-3/4" HIGH</t>
  </si>
  <si>
    <t>AR-2PM - 2 ROW FREE STANDING ENCLOSURE     6-3/4" HIGH</t>
  </si>
  <si>
    <t>JVB-ARSS19</t>
  </si>
  <si>
    <t>JVB-ARSS25</t>
  </si>
  <si>
    <t>JVB-ARSS29</t>
  </si>
  <si>
    <t>ARSS 19 - DOUBLE SLOPE TOP ENCLOSURE         19-1/2" HIGH</t>
  </si>
  <si>
    <t>ARSS 25 - DOUBLE SLOPE TOP ENCLOSURE         25-1/2" HIGH</t>
  </si>
  <si>
    <t>ARSS 29 - DOUBLE SLOPE TOP ENCLOSURE         29-1/2" HIGH</t>
  </si>
  <si>
    <t>JDVA14</t>
  </si>
  <si>
    <t>JDVA20</t>
  </si>
  <si>
    <t>JDVA24</t>
  </si>
  <si>
    <t>JDVB14</t>
  </si>
  <si>
    <t>JDVB20</t>
  </si>
  <si>
    <t>JDVB24</t>
  </si>
  <si>
    <t>JDVA 7</t>
  </si>
  <si>
    <t>JDVB 7</t>
  </si>
  <si>
    <t>JDVA10LI</t>
  </si>
  <si>
    <t>JDVB10LI</t>
  </si>
  <si>
    <t>JDVPB1</t>
  </si>
  <si>
    <t>JDVPB2</t>
  </si>
  <si>
    <t>Consult Factory for JVDPA1 or JVDPA2 Pricing</t>
  </si>
  <si>
    <t>GUARDIAN ENCLOSURES AND ACCESSORIES</t>
  </si>
  <si>
    <t>GSBS-12</t>
  </si>
  <si>
    <t>GSBS-18</t>
  </si>
  <si>
    <t>GSBF-12</t>
  </si>
  <si>
    <t>GSBF-18</t>
  </si>
  <si>
    <t>3" End Cap 14 GA.</t>
  </si>
  <si>
    <t>Wall Sleeve Support (LH or RH)</t>
  </si>
  <si>
    <t>All Guardian enclosure assemblies require standard wall mounted "4" ball bearing hangers.</t>
  </si>
  <si>
    <t xml:space="preserve">K OFFSET </t>
  </si>
  <si>
    <t>A OFFSET</t>
  </si>
  <si>
    <t>B OFFSET</t>
  </si>
  <si>
    <t>SCE-4</t>
  </si>
  <si>
    <t>SCE-5</t>
  </si>
  <si>
    <t>SCE-11</t>
  </si>
  <si>
    <t>SCE-17</t>
  </si>
  <si>
    <t>All PCH covers are 3-3/4" deep.</t>
  </si>
  <si>
    <t>PCH-4</t>
  </si>
  <si>
    <t>PCH-5</t>
  </si>
  <si>
    <t>PCH-11</t>
  </si>
  <si>
    <t>PCH-17</t>
  </si>
  <si>
    <t>SCE-4-TS2</t>
  </si>
  <si>
    <t>SCE-4-TS4</t>
  </si>
  <si>
    <t>SCE-5-TS2</t>
  </si>
  <si>
    <t>SCE-5-TS4</t>
  </si>
  <si>
    <t>SCE-11-TS2</t>
  </si>
  <si>
    <t>SCE-11-TS4</t>
  </si>
  <si>
    <t>SCE-17-TS2</t>
  </si>
  <si>
    <t>SCE-17-TS4</t>
  </si>
  <si>
    <t>PCV-52-TS2</t>
  </si>
  <si>
    <t>PCV-82-TS2</t>
  </si>
  <si>
    <t>PCV-53-TS2</t>
  </si>
  <si>
    <t>PCV-83-TS2</t>
  </si>
  <si>
    <t>Mounting Strip - 8' Lengths Only</t>
  </si>
  <si>
    <t>UCHAN</t>
  </si>
  <si>
    <t>TYPICAL ENCLOSURE LAYOUTS</t>
  </si>
  <si>
    <t xml:space="preserve">  STYLE "S" SLOPE TOP INSTALLATION AND ACCESSORY DETAILS</t>
  </si>
  <si>
    <t xml:space="preserve">  STYLE "JV -PM" PEDESTAL MOUNTED INSTALLATION AND ACCESSORY DETAILS</t>
  </si>
  <si>
    <t>"J' STYLE CLASSIC WITH SLIP-JOINTED EDGES, OVERLAPPING ACCESSORY DETAILS</t>
  </si>
  <si>
    <t>STANDARD CLASSIC WITH WIPED EDGE, UNDERLAPPING ACCESSORY DETAILS</t>
  </si>
  <si>
    <t>FIN TUBE ORDERING PROCESS</t>
  </si>
  <si>
    <t xml:space="preserve">A. </t>
  </si>
  <si>
    <t>Select enclosure model and height as well as element</t>
  </si>
  <si>
    <t>based on plans, specifications and/or heat output</t>
  </si>
  <si>
    <t>requirements.</t>
  </si>
  <si>
    <t>B.</t>
  </si>
  <si>
    <t>Rough-in (page 3)</t>
  </si>
  <si>
    <t>1.</t>
  </si>
  <si>
    <t>Select partial or full backplate (Backplate should</t>
  </si>
  <si>
    <t>extend to within 1" of end of runs to support</t>
  </si>
  <si>
    <t>accessories and will therefore typically have more</t>
  </si>
  <si>
    <t>footage than cover). Make sure that backplate for valve</t>
  </si>
  <si>
    <t>compartment is included. Partial backplate comes in 8'</t>
  </si>
  <si>
    <t>lengths and is cut on the job to length. Therefore, some</t>
  </si>
  <si>
    <t>extra should be ordered to cover small cuts thrown</t>
  </si>
  <si>
    <t>away.</t>
  </si>
  <si>
    <t>a.</t>
  </si>
  <si>
    <t>Urethane gasket is typically required factory</t>
  </si>
  <si>
    <t>installed or field installed behind hanger strip.</t>
  </si>
  <si>
    <t>2.</t>
  </si>
  <si>
    <t>Brackets – Typically water brackets are specified.</t>
  </si>
  <si>
    <t>When ordering brackets you must know the offset and</t>
  </si>
  <si>
    <t>height of the enclosure.</t>
  </si>
  <si>
    <t>Minimum of two brackets per section of cover,</t>
  </si>
  <si>
    <t>three with cover over six feet (see page 3).</t>
  </si>
  <si>
    <t>Minimum of one hanger or wall sleeve support on</t>
  </si>
  <si>
    <t>end accessories that are not returned to the wall</t>
  </si>
  <si>
    <t>(i.e., LCS-10).</t>
  </si>
  <si>
    <t>If return pipe hangers are specified, these should</t>
  </si>
  <si>
    <t>b.</t>
  </si>
  <si>
    <t>be ordered based on a minimum of one roll pipe</t>
  </si>
  <si>
    <t>hanger per 4' of supported pipe.</t>
  </si>
  <si>
    <t>c.</t>
  </si>
  <si>
    <t>In two tier applications, additional bracket mounted</t>
  </si>
  <si>
    <t>hangers will be required. Depending upon the</t>
  </si>
  <si>
    <t>height of an enclosure, this can be accomplished</t>
  </si>
  <si>
    <t>by adding a second tier on the original bracket.</t>
  </si>
  <si>
    <t>A ball bearing hanger bracket is mounted to the</t>
  </si>
  <si>
    <t>front of the original bracket. Typically the same</t>
  </si>
  <si>
    <t>number of ball bearing hangers or intermediate</t>
  </si>
  <si>
    <t>hangers are required as original brackets. 20" and</t>
  </si>
  <si>
    <t>24" brackets have slots for second tier (bracket</t>
  </si>
  <si>
    <t>mounted hangers).</t>
  </si>
  <si>
    <t>d.</t>
  </si>
  <si>
    <t>For shorter enclosures, wall mounted hangers (BB</t>
  </si>
  <si>
    <t>Hgr) must be used mounted off to the side of the</t>
  </si>
  <si>
    <t>original brackets and hangers.</t>
  </si>
  <si>
    <t>e.</t>
  </si>
  <si>
    <t>For steam 2 tier installations, a standard bracket</t>
  </si>
  <si>
    <t>with 2 bracket mounted hangers will be required or</t>
  </si>
  <si>
    <t>1 bracket mounted hanger and 1 wall mounted</t>
  </si>
  <si>
    <t>hanger.</t>
  </si>
  <si>
    <t>3.</t>
  </si>
  <si>
    <t>In to the floor installations, louver inlet, either an</t>
  </si>
  <si>
    <t>extruded aluminum floor angle or a standard floor</t>
  </si>
  <si>
    <t>angle, one by one, will be required (See page 3).</t>
  </si>
  <si>
    <t>4.</t>
  </si>
  <si>
    <t>Element footage based on plan and spec for heat loss</t>
  </si>
  <si>
    <t>(In two tier applications footage is doubled). Insure that</t>
  </si>
  <si>
    <t>the element selected fits in the enclosure selected.</t>
  </si>
  <si>
    <t>Element cradles will ship with element based on the</t>
  </si>
  <si>
    <t>number of brackets and hangers ordered (For</t>
  </si>
  <si>
    <t>elements available see pages 2 &amp; 3).</t>
  </si>
  <si>
    <t>C.</t>
  </si>
  <si>
    <t>Cover and accessories</t>
  </si>
  <si>
    <t>Enclosure model and height determines which page of</t>
  </si>
  <si>
    <t>the price book to consult. Review plans and</t>
  </si>
  <si>
    <t>specifications or job measurements to determine</t>
  </si>
  <si>
    <t>length of enclosure required. Overall enclosure length</t>
  </si>
  <si>
    <t>can be adjusted based on the accessories to be used</t>
  </si>
  <si>
    <t>in conjunction with individual pieces of cover.</t>
  </si>
  <si>
    <t>Enclosure Options</t>
  </si>
  <si>
    <t>Select gauge as specified.</t>
  </si>
  <si>
    <t>Add appropriate charge if baked enamel finish is</t>
  </si>
  <si>
    <t>specified. Note: Special colors take additional time</t>
  </si>
  <si>
    <t>and must be quoted by factory.</t>
  </si>
  <si>
    <t xml:space="preserve">Add for knob or tamper resistant dampers if </t>
  </si>
  <si>
    <t>required by plans and specifications.</t>
  </si>
  <si>
    <t>Accessories – Specify the number and quantity of</t>
  </si>
  <si>
    <t>accessories. All special degree corners must be</t>
  </si>
  <si>
    <t>quoted by factory and will include a list set-up</t>
  </si>
  <si>
    <t>charge and engineering charge on each individual</t>
  </si>
  <si>
    <t>angle.</t>
  </si>
  <si>
    <t>Additional Charges</t>
  </si>
  <si>
    <t>Check if tagging is required. Add a 12% list charge</t>
  </si>
  <si>
    <t>for factory tagging. See description of “tagging” in</t>
  </si>
  <si>
    <t>price sheet.</t>
  </si>
  <si>
    <t>If return to wall closed inlet or return to wall</t>
  </si>
  <si>
    <t>louvered inlet are specified, apply the list add</t>
  </si>
  <si>
    <t>per foot shown on the associated price sheet</t>
  </si>
  <si>
    <t>(page 15).</t>
  </si>
  <si>
    <t>TERMS</t>
  </si>
  <si>
    <t>FREIGHT ROUTING SHALL BE AT THE DISCRETION OF THE SHIPPER.</t>
  </si>
  <si>
    <r>
      <t xml:space="preserve">• PRICES: </t>
    </r>
    <r>
      <rPr>
        <sz val="10"/>
        <color theme="1"/>
        <rFont val="Arial"/>
        <family val="2"/>
      </rPr>
      <t>Published trade prices in effect at time of receipt of order at our offices are firm provided the complete order is</t>
    </r>
  </si>
  <si>
    <t>released for fabrication.</t>
  </si>
  <si>
    <t>All special quotations remain firm for 60 days.</t>
  </si>
  <si>
    <t>No obligation is assumed by this Corporation to sell, to anyone holding this book, any of the items listed herein at the</t>
  </si>
  <si>
    <t>prices stated.</t>
  </si>
  <si>
    <r>
      <t xml:space="preserve">• </t>
    </r>
    <r>
      <rPr>
        <b/>
        <sz val="10"/>
        <color theme="1"/>
        <rFont val="Arial"/>
        <family val="2"/>
      </rPr>
      <t xml:space="preserve">VALID ORDERS: </t>
    </r>
    <r>
      <rPr>
        <sz val="10"/>
        <color theme="1"/>
        <rFont val="Arial"/>
        <family val="2"/>
      </rPr>
      <t>An order is not a valid order until acknowledged by the home office in Westfield, MA.</t>
    </r>
  </si>
  <si>
    <r>
      <t xml:space="preserve">• TERMS: </t>
    </r>
    <r>
      <rPr>
        <sz val="10"/>
        <color theme="1"/>
        <rFont val="Arial"/>
        <family val="2"/>
      </rPr>
      <t>Net 30 Days. Prepaid freight or cartage charges paid by us are not subject to cash discount.</t>
    </r>
  </si>
  <si>
    <r>
      <t xml:space="preserve">• </t>
    </r>
    <r>
      <rPr>
        <b/>
        <sz val="10"/>
        <color theme="1"/>
        <rFont val="Arial"/>
        <family val="2"/>
      </rPr>
      <t xml:space="preserve">TAXES: </t>
    </r>
    <r>
      <rPr>
        <sz val="10"/>
        <color theme="1"/>
        <rFont val="Arial"/>
        <family val="2"/>
      </rPr>
      <t>The prices listed herein exclude Federal, State, or Municipal Tax applicable to the transaction. Such taxes,</t>
    </r>
  </si>
  <si>
    <t>where applicable to the transaction should be paid directly to the governing body by the Purchaser.</t>
  </si>
  <si>
    <r>
      <t xml:space="preserve">• </t>
    </r>
    <r>
      <rPr>
        <b/>
        <sz val="10"/>
        <color theme="1"/>
        <rFont val="Arial"/>
        <family val="2"/>
      </rPr>
      <t xml:space="preserve">CLAIMS: </t>
    </r>
    <r>
      <rPr>
        <sz val="10"/>
        <color theme="1"/>
        <rFont val="Arial"/>
        <family val="2"/>
      </rPr>
      <t>As all goods are shipped at buyer’s risk they should be examined carefully before signing transportation</t>
    </r>
  </si>
  <si>
    <t>delivery receipts. If transportation company tenders delivery of goods in bad order, buyer should insist on transportation</t>
  </si>
  <si>
    <t>agent making a notation of conditions on delivery receipt and request an inspection within 48 hours, thus enabling buyer to</t>
  </si>
  <si>
    <t>secure prompt payment of transportation claims filed by him for value of damaged material.</t>
  </si>
  <si>
    <t>The responsibility of this Company ceases upon delivery of goods in good order to transportation companies. All orders</t>
  </si>
  <si>
    <t>are accepted subject to delays on account of government requirements, strikes, accidents or other causes beyond our</t>
  </si>
  <si>
    <t>control.</t>
  </si>
  <si>
    <r>
      <t xml:space="preserve">• MINIMUM ORDERS: </t>
    </r>
    <r>
      <rPr>
        <sz val="10"/>
        <color theme="1"/>
        <rFont val="Arial"/>
        <family val="2"/>
      </rPr>
      <t>Orders with an invoice of less than $25.00 will be invoiced at $25.00.</t>
    </r>
  </si>
  <si>
    <r>
      <t xml:space="preserve">• </t>
    </r>
    <r>
      <rPr>
        <b/>
        <sz val="10"/>
        <color theme="1"/>
        <rFont val="Arial"/>
        <family val="2"/>
      </rPr>
      <t>RETURNED GOODS</t>
    </r>
    <r>
      <rPr>
        <sz val="10"/>
        <color theme="1"/>
        <rFont val="Arial"/>
        <family val="2"/>
      </rPr>
      <t>: Goods must not be returned except by written permission from the factory, and when so returned</t>
    </r>
  </si>
  <si>
    <t>will be accepted only as stated in the following conditions:</t>
  </si>
  <si>
    <t>1. Special material or material with baked enamel finish is not subject to return.</t>
  </si>
  <si>
    <t>2. All transportation charges for returned goods must be prepaid by the shipper.</t>
  </si>
  <si>
    <t>3. Standard Fin-Tube elements (S-143, S-144, C-144, C-145, C-1435, C-35) (lengths from 2' to 12' in 6" increments) will</t>
  </si>
  <si>
    <t>be accepted provided they are received in useable condition and subject to a 25% rehandling charge.</t>
  </si>
  <si>
    <r>
      <t xml:space="preserve">4. </t>
    </r>
    <r>
      <rPr>
        <b/>
        <sz val="10"/>
        <color theme="1"/>
        <rFont val="Arial"/>
        <family val="2"/>
      </rPr>
      <t>Enclosures of any type are not subject to return.</t>
    </r>
  </si>
  <si>
    <r>
      <t xml:space="preserve">5. </t>
    </r>
    <r>
      <rPr>
        <b/>
        <sz val="10"/>
        <color theme="1"/>
        <rFont val="Arial"/>
        <family val="2"/>
      </rPr>
      <t xml:space="preserve">Modified </t>
    </r>
    <r>
      <rPr>
        <sz val="10"/>
        <color theme="1"/>
        <rFont val="Arial"/>
        <family val="2"/>
      </rPr>
      <t xml:space="preserve">or </t>
    </r>
    <r>
      <rPr>
        <b/>
        <sz val="10"/>
        <color theme="1"/>
        <rFont val="Arial"/>
        <family val="2"/>
      </rPr>
      <t xml:space="preserve">special </t>
    </r>
    <r>
      <rPr>
        <sz val="10"/>
        <color theme="1"/>
        <rFont val="Arial"/>
        <family val="2"/>
      </rPr>
      <t>accessories of any type are not subject to return.</t>
    </r>
  </si>
  <si>
    <t>6. Standard catalogued accessories (brackets, hangers splice plates, corner pieces and end pieces) may be returned</t>
  </si>
  <si>
    <t>upon written permission. After inspection at the factory, if they are found to be in good condition, they will be accepted</t>
  </si>
  <si>
    <t>for credit, subject to a 25% rehandling charge.</t>
  </si>
  <si>
    <t>7. No goods will be accepted for return more than 6 months after shipment.</t>
  </si>
  <si>
    <r>
      <t xml:space="preserve">CHANGES TO A RELEASED ORDER </t>
    </r>
    <r>
      <rPr>
        <sz val="10"/>
        <color theme="1"/>
        <rFont val="Arial"/>
        <family val="2"/>
      </rPr>
      <t>– Any changes to a released order will result in a $25.00 net charge per</t>
    </r>
  </si>
  <si>
    <t>change.</t>
  </si>
  <si>
    <r>
      <t xml:space="preserve">CANCELLATIONS </t>
    </r>
    <r>
      <rPr>
        <sz val="10"/>
        <color theme="1"/>
        <rFont val="Arial"/>
        <family val="2"/>
      </rPr>
      <t>– A minimum of 10% and maximum of all time and material will be charged, depending on work</t>
    </r>
  </si>
  <si>
    <t>completed.</t>
  </si>
  <si>
    <t>LIMITED WARRANTY</t>
  </si>
  <si>
    <t>Commercial Fin–Tube Radiation</t>
  </si>
  <si>
    <t>“Product”) will be free from defects in material or workmanship for a period not to exceed (1) year from date of</t>
  </si>
  <si>
    <t>shipment from the factory. If upon examination by the Manufacturer the Product is shown to have a defect in material</t>
  </si>
  <si>
    <t>or workmanship during the warranty period, the Manufacturer will repair or replace, at its option, that part of the</t>
  </si>
  <si>
    <t>Product which is shown to be defective.</t>
  </si>
  <si>
    <t>The Manufacturer warrants to the original owner at the original installation site that the Commercial Fin–Tube (the</t>
  </si>
  <si>
    <t>This limited warranty does not apply:</t>
  </si>
  <si>
    <t>(a)</t>
  </si>
  <si>
    <t>if the Product has been subjected to misuse or neglect, has been accidentally or intentionally damaged, has not</t>
  </si>
  <si>
    <t>been installed, maintained or operated in accordance with the furnished written instructions, or has been altered</t>
  </si>
  <si>
    <t>or modified in any way by any unauthorized person.</t>
  </si>
  <si>
    <t>to any expenses, including labor or material, incurred during removal or reinstallation of the defective Product or</t>
  </si>
  <si>
    <t>(b)</t>
  </si>
  <si>
    <t>(c)</t>
  </si>
  <si>
    <t>part thereof.</t>
  </si>
  <si>
    <t>to any workmanship of any installer of the Product.</t>
  </si>
  <si>
    <t>This limited warranty is conditional upon:</t>
  </si>
  <si>
    <t>shipment, to the Manufacturer, of that part of the Product thought to be defective. Goods may only be returned</t>
  </si>
  <si>
    <t>with the prior written approval of the Manufacturer. All returns must be freight prepaid.</t>
  </si>
  <si>
    <t>determination in the reasonable opinion of the Manufacturer that there exists a defect in material or workmanship.</t>
  </si>
  <si>
    <t>Repair or replacement of any part under this Limited Warranty shall not extend the duration of the warranty with</t>
  </si>
  <si>
    <t>respect to such repaired or replaced part beyond the stated warranty period.</t>
  </si>
  <si>
    <t>5.</t>
  </si>
  <si>
    <t>THIS LIMITED WARRANTY IS IN LIEU OF ALL OTHER WARRANTIES, EITHER EXPRESS OR IMPLIED,</t>
  </si>
  <si>
    <t>AND ALL SUCH OTHER WARRANTIES, INCLUDING WITHOUT LIMITATION IMPLIED WARRANTIES OF</t>
  </si>
  <si>
    <t>MERCHANTABILITY OR FITNESS FOR A PARTICULAR PURPOSE, ARE HEREBY DISCLAIMED AND</t>
  </si>
  <si>
    <t>EXCLUDED FROM THIS LIMITED WARRANTY. IN NO EVENT SHALL THE MANUFACTURER BE LIABLE IN ANY</t>
  </si>
  <si>
    <t>WAY FOR ANY CONSEQUENTIAL, SPECIAL, OR INCIDENTAL DAMAGES OF ANY NATURE WHATSOEVER,</t>
  </si>
  <si>
    <t>OR FOR ANY AMOUNTS IN EXCESS OF THE SELLING PRICE OF THE PRODUCT OR ANY PARTS THEREOF</t>
  </si>
  <si>
    <t>FOUND TO BE DEFECTIVE. THIS LIMITED WARRANTY GIVES YOU SPECIFIC LEGAL RIGHTS. YOU MAY</t>
  </si>
  <si>
    <t>ALSO HAVE OTHER RIGHTS WHICH MAY VARY BY EACH JURISDICTION.</t>
  </si>
  <si>
    <t>JV-UGFAC</t>
  </si>
  <si>
    <t>BRKT-K14</t>
  </si>
  <si>
    <t>▲ BRKT-B20</t>
  </si>
  <si>
    <t>FIN SIZE                HEIGHT X WIDTH</t>
  </si>
  <si>
    <t>FIN GAGE .020" HEIGHT X  WIDTH</t>
  </si>
  <si>
    <t>FIN SIZE                                    HEIGHT x WIDTH</t>
  </si>
  <si>
    <t>Baked Metallic (standard colors)</t>
  </si>
  <si>
    <t>Inside Corner or Outside Corner 90°</t>
  </si>
  <si>
    <t xml:space="preserve">Inside Corner or Outside Corner 135° </t>
  </si>
  <si>
    <t xml:space="preserve">Inside Corner 90° </t>
  </si>
  <si>
    <t xml:space="preserve">Inside Corner 135° </t>
  </si>
  <si>
    <t xml:space="preserve">Outside Corner 90° </t>
  </si>
  <si>
    <t xml:space="preserve">Inside Corner or Outside Corner 90° </t>
  </si>
  <si>
    <t>1 X 1 FA</t>
  </si>
  <si>
    <t xml:space="preserve">Prme </t>
  </si>
  <si>
    <t>Baked Metallic</t>
  </si>
  <si>
    <t>4" High   18 GA.</t>
  </si>
  <si>
    <t>5" High   18 GA.</t>
  </si>
  <si>
    <t>11" High   18 GA.</t>
  </si>
  <si>
    <t>17" High   18 GA.</t>
  </si>
  <si>
    <t>PCHV-52</t>
  </si>
  <si>
    <t xml:space="preserve">2" Joiner Strip </t>
  </si>
  <si>
    <t>PCHV-82</t>
  </si>
  <si>
    <t>PCHV-53</t>
  </si>
  <si>
    <t>PCHV-83</t>
  </si>
  <si>
    <t>S33-024</t>
  </si>
  <si>
    <t>S33-032</t>
  </si>
  <si>
    <t>S34-024</t>
  </si>
  <si>
    <t>S34-032</t>
  </si>
  <si>
    <t>S35-024</t>
  </si>
  <si>
    <t>S35-032</t>
  </si>
  <si>
    <t>S43-024</t>
  </si>
  <si>
    <t>S43-032</t>
  </si>
  <si>
    <t>S44-024</t>
  </si>
  <si>
    <t>S44-032</t>
  </si>
  <si>
    <t>S45-024</t>
  </si>
  <si>
    <t>S45-032</t>
  </si>
  <si>
    <t>Add for Baked Metallic (standard colors)</t>
  </si>
  <si>
    <t>2 1/2" X 2 1/4" Alum.</t>
  </si>
  <si>
    <t>2 1/2" x 2 3/4" Alum.</t>
  </si>
  <si>
    <t>3 3/4" x 2 3/4" Alum.</t>
  </si>
  <si>
    <t>5" x 2 3/4"         Alum.</t>
  </si>
  <si>
    <t>3 3/4" x 2 3/4" Steel</t>
  </si>
  <si>
    <t>5" x 2 3/4"         Steel</t>
  </si>
  <si>
    <t>3 3/4" x 2 3/4"  Steel</t>
  </si>
  <si>
    <t>3 1/4" x 3 1/4" Alum.</t>
  </si>
  <si>
    <t>4 1/4" x 4 1/4" Alum.</t>
  </si>
  <si>
    <t>3 5/8" x 4 1/4" Alum.</t>
  </si>
  <si>
    <t>JVB-F, FT, RD                           30</t>
  </si>
  <si>
    <t>JVB-F, FT, RD                           36</t>
  </si>
  <si>
    <t>Versa-Line  -  S, T, F, FT, RD, PM, SS, E, X, XC ………….……..…..…...………...…………..……………………………………………………..</t>
  </si>
  <si>
    <t>Dura-Vane II ……………………………………………………………………………………………………………………………………………………………</t>
  </si>
  <si>
    <t>JVK-S8 = 6 W x 5 H     JVK-S11 = 6 W x 5 H     JVK-S14 = 6 W x 5 H</t>
  </si>
  <si>
    <t>JVK-T8 = 6 W x 5 H     JVK-T11 = 6 W x 5 H     JVK-T14 = 6 W x 9 H</t>
  </si>
  <si>
    <r>
      <t xml:space="preserve"> (Note: Enclosure prices </t>
    </r>
    <r>
      <rPr>
        <b/>
        <sz val="11"/>
        <color theme="1"/>
        <rFont val="Calibri"/>
        <family val="2"/>
        <scheme val="minor"/>
      </rPr>
      <t>do no</t>
    </r>
    <r>
      <rPr>
        <sz val="11"/>
        <color theme="1"/>
        <rFont val="Calibri"/>
        <family val="2"/>
        <scheme val="minor"/>
      </rPr>
      <t>t include brackets, hangers, or backplate)</t>
    </r>
  </si>
  <si>
    <r>
      <t xml:space="preserve">Note: Enclosure prices </t>
    </r>
    <r>
      <rPr>
        <b/>
        <sz val="11"/>
        <color theme="1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include brackets, hangers, or backplate</t>
    </r>
  </si>
  <si>
    <r>
      <t xml:space="preserve"> (Note: Enclosure prices </t>
    </r>
    <r>
      <rPr>
        <b/>
        <sz val="11"/>
        <color theme="1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include brackets, hangers, or backplate)</t>
    </r>
  </si>
  <si>
    <r>
      <t xml:space="preserve">  (Note: Enclosure prices </t>
    </r>
    <r>
      <rPr>
        <b/>
        <sz val="11"/>
        <color theme="1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include brackets, hangers, or backplate)</t>
    </r>
  </si>
  <si>
    <t>VERSA-LINE ENCLOSURES AND ACCESSORIES</t>
  </si>
  <si>
    <t>VERSA-LINE ENCLOSURE AND ACCESSORIES</t>
  </si>
  <si>
    <t>PM ENCLOSURES AND ACCESSORIES</t>
  </si>
  <si>
    <t>SS ENCLOSURES AND ACCESSORIES</t>
  </si>
  <si>
    <t>Available in Stainles Steel and Aluminum.  Consult Factory.</t>
  </si>
  <si>
    <t>" J "  CLASSIC ENCLOSURES AND ACCESSORIES</t>
  </si>
  <si>
    <r>
      <t xml:space="preserve"> (Note: Enclosure prices </t>
    </r>
    <r>
      <rPr>
        <b/>
        <sz val="10"/>
        <color theme="1"/>
        <rFont val="Calibri"/>
        <family val="2"/>
        <scheme val="minor"/>
      </rPr>
      <t xml:space="preserve">do not </t>
    </r>
    <r>
      <rPr>
        <sz val="10"/>
        <color theme="1"/>
        <rFont val="Calibri"/>
        <family val="2"/>
        <scheme val="minor"/>
      </rPr>
      <t>include brackets, hangers, or backplate)</t>
    </r>
  </si>
  <si>
    <r>
      <t xml:space="preserve">Note: Enclosure prices </t>
    </r>
    <r>
      <rPr>
        <b/>
        <sz val="10"/>
        <color theme="1"/>
        <rFont val="Calibri"/>
        <family val="2"/>
        <scheme val="minor"/>
      </rPr>
      <t>do not</t>
    </r>
    <r>
      <rPr>
        <sz val="10"/>
        <color theme="1"/>
        <rFont val="Calibri"/>
        <family val="2"/>
        <scheme val="minor"/>
      </rPr>
      <t xml:space="preserve"> include brackets, hangers, or backplate</t>
    </r>
  </si>
  <si>
    <r>
      <t xml:space="preserve"> Note: Enclosure prices </t>
    </r>
    <r>
      <rPr>
        <b/>
        <sz val="10"/>
        <color theme="1"/>
        <rFont val="Calibri"/>
        <family val="2"/>
        <scheme val="minor"/>
      </rPr>
      <t>do not</t>
    </r>
    <r>
      <rPr>
        <sz val="10"/>
        <color theme="1"/>
        <rFont val="Calibri"/>
        <family val="2"/>
        <scheme val="minor"/>
      </rPr>
      <t xml:space="preserve"> include brackets, hangers, or backplate</t>
    </r>
  </si>
  <si>
    <t>STANDARD CLASSIC ENCLOSURES AND ACCESSORIES</t>
  </si>
  <si>
    <r>
      <t xml:space="preserve">Note: Enclosure prices </t>
    </r>
    <r>
      <rPr>
        <b/>
        <sz val="10"/>
        <color theme="1"/>
        <rFont val="Calibri"/>
        <family val="2"/>
        <scheme val="minor"/>
      </rPr>
      <t xml:space="preserve">do not </t>
    </r>
    <r>
      <rPr>
        <sz val="10"/>
        <color theme="1"/>
        <rFont val="Calibri"/>
        <family val="2"/>
        <scheme val="minor"/>
      </rPr>
      <t>include brackets, hangers, or backplate</t>
    </r>
  </si>
  <si>
    <t>LOUVRED INLET TO THE FLOOR ENCLOSURES AND ACCESSORIES</t>
  </si>
  <si>
    <t>" J "  CLASSIC SLOPE TOP ENCLOSURES AND ACCESSORIES</t>
  </si>
  <si>
    <t>"J" CLASSIC "AR-PM" ENCLOSURES AND ACCESSORIES</t>
  </si>
  <si>
    <t>CLASSIC "AR-PM" ENCLOSURES AND ACCESSORIES</t>
  </si>
  <si>
    <t>" J "  CLASSIC DOUBLE SLOPE TOP ENCLOSURES AND ACCESSORIES</t>
  </si>
  <si>
    <t>DURA-VANE II ENCLOSURES AND ACCESSORIES</t>
  </si>
  <si>
    <t>DURA-VANE II "JDVA" &amp; "JDVB" STYLE ENCLOSURES AND ACCESSORIES</t>
  </si>
  <si>
    <t>DURA-VANE II "JDVA 7" &amp; "JDVB 7" STYLE ENCLOSURES AND ACCESSORIES</t>
  </si>
  <si>
    <t>DURA-VANE II "JDVA10" &amp; "JDVB10" STYLE LOUVERED INLET TO THE FLOOR ENCLOSURES AND ACCESSORIES</t>
  </si>
  <si>
    <t>DURA-VANE II "JDVPB1" &amp; "JDVPB2" PEDESTAL STYLE ENCLOSURES AND ACCESSORIES</t>
  </si>
  <si>
    <t>PB1 = 5-1/2"</t>
  </si>
  <si>
    <t>PB2 = 10-7/8"</t>
  </si>
  <si>
    <t>GUARDIAN SECURITY ENCLOSURES</t>
  </si>
  <si>
    <t>Note: List add will be 12% of total list price of materials tagged for tagging individual cartons with room numbers, floor, building, etc.  All accessories overlap the enclosures.</t>
  </si>
  <si>
    <t>Baked Powder (standard colors)</t>
  </si>
  <si>
    <t>Baked Powder  (standard colors)</t>
  </si>
  <si>
    <t>Backplate 20 Gauge CRS   (Full Height) Baked Powder</t>
  </si>
  <si>
    <t>Backplate 20 GA. Galvanealed (Full Height) Baked Powder</t>
  </si>
  <si>
    <t>Add for Baked Powder (standard colors)</t>
  </si>
  <si>
    <t>Baked Powder</t>
  </si>
  <si>
    <t>Standard product is clear anodized grille with enclosure fronts baked powder finish in any of standard colors shown in Mestek Color Selector.</t>
  </si>
  <si>
    <t>BAKED POWDER CRS</t>
  </si>
  <si>
    <t>Elements manufactured in lengths of 3' to 12' 6" in 1" increments</t>
  </si>
  <si>
    <t>Water Bracket w/Stand-Off</t>
  </si>
  <si>
    <t>TUP</t>
  </si>
  <si>
    <t>Does not apply to Standard Classic Enclosure with Underlapping Accessories or Duravane Enclosures</t>
  </si>
  <si>
    <t>* Consult factory for use on JVK-S8 and AR-7.</t>
  </si>
  <si>
    <t>"J" CLASSIC "ARPM" ENCLOSURES AND ACCESSORIES</t>
  </si>
  <si>
    <t>JVB-ARPM</t>
  </si>
  <si>
    <t>JVB-AR2PM</t>
  </si>
  <si>
    <t>ARPM - 1 ROW FREE STANDING ENCLOSURE        6-3/4" HIGH</t>
  </si>
  <si>
    <t>AR2PM - 2 ROW FREE STANDING ENCLOSURE     6-3/4" HIGH</t>
  </si>
  <si>
    <t>CLASSIC "ARPM" ENCLOSURES AND ACCESSORIES</t>
  </si>
  <si>
    <t>JVB-SS19</t>
  </si>
  <si>
    <t>JVB-SS25</t>
  </si>
  <si>
    <t>JVB-SS29</t>
  </si>
  <si>
    <t>Cradle 10</t>
  </si>
  <si>
    <t>* CR10</t>
  </si>
  <si>
    <t>* CR6A</t>
  </si>
  <si>
    <t>Cradle 6A</t>
  </si>
  <si>
    <t>Stand off/gauging tool 30" for PBP</t>
  </si>
  <si>
    <t>Stand off/gauging tool 36" for PBP</t>
  </si>
  <si>
    <t>Tamper Resistant Damper †</t>
  </si>
  <si>
    <t xml:space="preserve">Knob Damper </t>
  </si>
  <si>
    <t xml:space="preserve">Tamper Resistant Damper </t>
  </si>
  <si>
    <t xml:space="preserve">Tamper Resistant Damper  </t>
  </si>
  <si>
    <t>JVB-F, FT, RD              30</t>
  </si>
  <si>
    <t>JVB-F, FT, RD              36</t>
  </si>
  <si>
    <t>JVB-F,T,FT,RD            20</t>
  </si>
  <si>
    <t>JVB-F, T, FT, RD            14</t>
  </si>
  <si>
    <t>Cradle #6A (For Use With Return Pipe -  See Catalog)</t>
  </si>
  <si>
    <t>Cradle #10 (For Use With Return Pipe -  See Catalog)</t>
  </si>
  <si>
    <t>Add for tamper resistant modulating damper</t>
  </si>
  <si>
    <t xml:space="preserve">Dial Damper  </t>
  </si>
  <si>
    <t>Dial Damper</t>
  </si>
  <si>
    <t>Grille and enclosure painted same color at no extra charge</t>
  </si>
  <si>
    <r>
      <t xml:space="preserve">Note: Enclosure prices </t>
    </r>
    <r>
      <rPr>
        <b/>
        <sz val="9"/>
        <color theme="1"/>
        <rFont val="Calibri"/>
        <family val="2"/>
        <scheme val="minor"/>
      </rPr>
      <t>do not</t>
    </r>
    <r>
      <rPr>
        <sz val="9"/>
        <color theme="1"/>
        <rFont val="Calibri"/>
        <family val="2"/>
        <scheme val="minor"/>
      </rPr>
      <t xml:space="preserve"> include brackets, hangers, backplate, or floor angle.</t>
    </r>
  </si>
  <si>
    <t>BACKPLATE AND FLOOR ANGLE</t>
  </si>
  <si>
    <t>FBP-10</t>
  </si>
  <si>
    <t>EAFA</t>
  </si>
  <si>
    <t>10" Full Backplate - Unpainted Galv</t>
  </si>
  <si>
    <t>10" Full Backplate - Painted CRS</t>
  </si>
  <si>
    <t>Extruded Aluminum Floor Angle - 8' lengths - Unpainted</t>
  </si>
  <si>
    <t>BACKPLATE &amp; FLOOR ANGLE</t>
  </si>
  <si>
    <r>
      <t xml:space="preserve">Note: Enclosure prices </t>
    </r>
    <r>
      <rPr>
        <b/>
        <sz val="9"/>
        <color theme="1"/>
        <rFont val="Calibri"/>
        <family val="2"/>
        <scheme val="minor"/>
      </rPr>
      <t>do not</t>
    </r>
    <r>
      <rPr>
        <sz val="9"/>
        <color theme="1"/>
        <rFont val="Calibri"/>
        <family val="2"/>
        <scheme val="minor"/>
      </rPr>
      <t xml:space="preserve"> include brackets, hangers, backplate or floor angle.</t>
    </r>
  </si>
  <si>
    <t>DVFBP-10</t>
  </si>
  <si>
    <t xml:space="preserve">DURA-VANE II "JDVA10" &amp; "JDVB10" STYLE LOUVERED INLET TO THE FLOOR </t>
  </si>
  <si>
    <t>Enclosure 14 GA. Full Perforation. ▲</t>
  </si>
  <si>
    <t>Enclosure 12 GA. Full Perforation. ▲</t>
  </si>
  <si>
    <t>Enclosure 14 GA. Partial Perforation</t>
  </si>
  <si>
    <t>2" intermediate joiner piece used with full perforation enclosure at enclosure joints. Its use is optional with partial perforation.</t>
  </si>
  <si>
    <t>Extruded Aluminum Floor Angle - 8' lengths - Baked Powder (Standard Colors)</t>
  </si>
  <si>
    <t>Extruded Aluminum Floor Angle - 8' lengths - Baked Metallic (Standard Colors)</t>
  </si>
  <si>
    <t>Corner 90°  - Specify In or Out</t>
  </si>
  <si>
    <t>Corner 135° - Specify In or Out</t>
  </si>
  <si>
    <t>8" Valve Compartment - Overlapping</t>
  </si>
  <si>
    <t>double cradle price manually for 2pm</t>
  </si>
  <si>
    <t>6" End Cap to floor w/Access Door</t>
  </si>
  <si>
    <t>*double cradle price for 2pm manually</t>
  </si>
  <si>
    <r>
      <rPr>
        <b/>
        <sz val="10"/>
        <color theme="1"/>
        <rFont val="Arial"/>
        <family val="2"/>
      </rPr>
      <t>ZONE 1</t>
    </r>
    <r>
      <rPr>
        <sz val="10"/>
        <color theme="1"/>
        <rFont val="Arial"/>
        <family val="2"/>
      </rPr>
      <t>: 3% of list price</t>
    </r>
  </si>
  <si>
    <t>New York, Pennsylvania, Rhode Island, Vermont, Virginia, West Virginia, Illinois, Indiana, Iowa, Kentucky, Michigan,</t>
  </si>
  <si>
    <r>
      <rPr>
        <b/>
        <sz val="10"/>
        <color theme="1"/>
        <rFont val="Arial"/>
        <family val="2"/>
      </rPr>
      <t>Canada:</t>
    </r>
    <r>
      <rPr>
        <sz val="10"/>
        <color theme="1"/>
        <rFont val="Arial"/>
        <family val="2"/>
      </rPr>
      <t xml:space="preserve"> Ontario, Maritimes, Quebec</t>
    </r>
  </si>
  <si>
    <r>
      <rPr>
        <b/>
        <sz val="10"/>
        <color theme="1"/>
        <rFont val="Arial"/>
        <family val="2"/>
      </rPr>
      <t>ZONE 2:</t>
    </r>
    <r>
      <rPr>
        <sz val="10"/>
        <color theme="1"/>
        <rFont val="Arial"/>
        <family val="2"/>
      </rPr>
      <t xml:space="preserve"> 4% of list price</t>
    </r>
  </si>
  <si>
    <r>
      <rPr>
        <b/>
        <sz val="10"/>
        <color theme="1"/>
        <rFont val="Arial"/>
        <family val="2"/>
      </rPr>
      <t>USA:</t>
    </r>
    <r>
      <rPr>
        <sz val="10"/>
        <color theme="1"/>
        <rFont val="Arial"/>
        <family val="2"/>
      </rPr>
      <t xml:space="preserve"> Alabama, Arkansas, Colorado, Florida, Georgia, Kansas, Louisiana, Mississippi, Nebraska, New Mexico, North</t>
    </r>
  </si>
  <si>
    <r>
      <rPr>
        <b/>
        <sz val="10"/>
        <color theme="1"/>
        <rFont val="Arial"/>
        <family val="2"/>
      </rPr>
      <t>ZONE 3</t>
    </r>
    <r>
      <rPr>
        <sz val="10"/>
        <color theme="1"/>
        <rFont val="Arial"/>
        <family val="2"/>
      </rPr>
      <t>: 5% of list price</t>
    </r>
  </si>
  <si>
    <r>
      <rPr>
        <b/>
        <sz val="10"/>
        <color theme="1"/>
        <rFont val="Arial"/>
        <family val="2"/>
      </rPr>
      <t xml:space="preserve">Canada: </t>
    </r>
    <r>
      <rPr>
        <sz val="10"/>
        <color theme="1"/>
        <rFont val="Arial"/>
        <family val="2"/>
      </rPr>
      <t>Manitoba, Saskatchewan</t>
    </r>
  </si>
  <si>
    <t>Dakota, Oklahoma, South Carolina, South Dakota, Texas, Utah, Wyoming</t>
  </si>
  <si>
    <t>Minnesota, Missouri, North Carolina, Ohio, Tennessee, Wisconsin</t>
  </si>
  <si>
    <r>
      <rPr>
        <b/>
        <sz val="10"/>
        <color theme="1"/>
        <rFont val="Arial"/>
        <family val="2"/>
      </rPr>
      <t>USA</t>
    </r>
    <r>
      <rPr>
        <sz val="10"/>
        <color theme="1"/>
        <rFont val="Arial"/>
        <family val="2"/>
      </rPr>
      <t>: Alaska, Arizona, California, Idaho, Montana, Nevada, Oregon, Washington</t>
    </r>
  </si>
  <si>
    <r>
      <rPr>
        <b/>
        <sz val="10"/>
        <color theme="1"/>
        <rFont val="Arial"/>
        <family val="2"/>
      </rPr>
      <t>Canada:</t>
    </r>
    <r>
      <rPr>
        <sz val="10"/>
        <color theme="1"/>
        <rFont val="Arial"/>
        <family val="2"/>
      </rPr>
      <t xml:space="preserve"> Alberta, British Columbia</t>
    </r>
  </si>
  <si>
    <r>
      <t xml:space="preserve">• </t>
    </r>
    <r>
      <rPr>
        <b/>
        <sz val="10"/>
        <rFont val="Arial"/>
        <family val="2"/>
      </rPr>
      <t xml:space="preserve">FREIGHT TERMS: </t>
    </r>
    <r>
      <rPr>
        <sz val="10"/>
        <rFont val="Arial"/>
        <family val="2"/>
      </rPr>
      <t>F.O.B Westfield. NO FREIGHT ALLOWANCE ON SHIPMENTS OF LESS THAN 2000 lbs. For</t>
    </r>
  </si>
  <si>
    <t>shipments of 2000 lbs., full freight will be allowed, however a freight surcharge will be applied by zone as follows:</t>
  </si>
  <si>
    <r>
      <t xml:space="preserve">Extruded aluminum grille furnished in standard baked powder for two tone effect add </t>
    </r>
    <r>
      <rPr>
        <sz val="10"/>
        <color rgb="FFFF0000"/>
        <rFont val="Calibri"/>
        <family val="2"/>
        <scheme val="minor"/>
      </rPr>
      <t>$3.80</t>
    </r>
    <r>
      <rPr>
        <sz val="10"/>
        <color theme="1"/>
        <rFont val="Calibri"/>
        <family val="2"/>
        <scheme val="minor"/>
      </rPr>
      <t xml:space="preserve"> List per ft.</t>
    </r>
  </si>
  <si>
    <t>FINNED TUBE RADIATION</t>
  </si>
  <si>
    <t>FINNED TUBE COST SUMMARY</t>
  </si>
  <si>
    <r>
      <t xml:space="preserve">3" End Cap </t>
    </r>
    <r>
      <rPr>
        <sz val="9"/>
        <color rgb="FFFF0000"/>
        <rFont val="Calibri"/>
        <family val="2"/>
        <scheme val="minor"/>
      </rPr>
      <t>(LH or RH)</t>
    </r>
  </si>
  <si>
    <t>Add slide shoe to this page next time</t>
  </si>
  <si>
    <t>Revise length info</t>
  </si>
  <si>
    <t>See page 29 for zone updates</t>
  </si>
  <si>
    <t>Take out add for short lengths</t>
  </si>
  <si>
    <r>
      <rPr>
        <b/>
        <sz val="10"/>
        <rFont val="Arial"/>
        <family val="2"/>
      </rPr>
      <t>USA:</t>
    </r>
    <r>
      <rPr>
        <sz val="10"/>
        <rFont val="Arial"/>
        <family val="2"/>
      </rPr>
      <t xml:space="preserve"> Connecticut, Delaware, District of Columbia, Maine, Maryland, Massachusetts, New Hampshire, New Jersey,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</si>
</sst>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7" formatCode="&quot;$&quot;#,##0.00_);\(&quot;$&quot;#,##0.00\)"/>
    <numFmt numFmtId="44" formatCode="_(&quot;$&quot;* #,##0.00_);_(&quot;$&quot;* \(#,##0.00\);_(&quot;$&quot;* &quot;-&quot;??_);_(@_)"/>
    <numFmt numFmtId="164" formatCode="0.0"/>
    <numFmt numFmtId="165" formatCode="&quot;$&quot;#,##0.00\ &quot;/FT&quot;"/>
    <numFmt numFmtId="166" formatCode="&quot;$&quot;\ \ \ #,##0.00\ &quot;/FT&quot;"/>
    <numFmt numFmtId="167" formatCode=".000"/>
    <numFmt numFmtId="168" formatCode="#,##0.0_);\(#,##0.0\)"/>
    <numFmt numFmtId="169" formatCode=".0000"/>
    <numFmt numFmtId="170" formatCode="#,##0.00\ &quot;/EA&quot;"/>
    <numFmt numFmtId="171" formatCode="#,##0.00\ &quot;/FT&quot;"/>
    <numFmt numFmtId="172" formatCode="&quot;$&quot;\ #,##0.00\ &quot;/EA&quot;"/>
    <numFmt numFmtId="173" formatCode="&quot;$&quot;#,##0.00"/>
    <numFmt numFmtId="174" formatCode="&quot;$&quot;#,##0.00\ &quot;/EA&quot;"/>
    <numFmt numFmtId="175" formatCode="&quot;$&quot;\ \ \ #,##0.00\ &quot;/EA&quot;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0000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b/>
      <i/>
      <u/>
      <sz val="2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549">
    <xf numFmtId="0" fontId="0" fillId="0" borderId="0" xfId="0"/>
    <xf numFmtId="0" fontId="0" fillId="0" borderId="2" xfId="0" applyBorder="1"/>
    <xf numFmtId="0" fontId="9" fillId="0" borderId="2" xfId="0" applyFont="1" applyBorder="1"/>
    <xf numFmtId="0" fontId="1" fillId="0" borderId="0" xfId="0" applyFont="1"/>
    <xf numFmtId="0" fontId="8" fillId="0" borderId="0" xfId="0" applyFont="1"/>
    <xf numFmtId="0" fontId="10" fillId="0" borderId="0" xfId="0" applyFont="1"/>
    <xf numFmtId="0" fontId="7" fillId="0" borderId="0" xfId="0" applyFont="1" applyAlignment="1">
      <alignment horizontal="center"/>
    </xf>
    <xf numFmtId="44" fontId="7" fillId="0" borderId="0" xfId="1" applyFont="1" applyBorder="1" applyAlignment="1" applyProtection="1">
      <alignment horizontal="center"/>
    </xf>
    <xf numFmtId="44" fontId="7" fillId="0" borderId="0" xfId="1" applyFont="1" applyBorder="1" applyProtection="1"/>
    <xf numFmtId="0" fontId="7" fillId="0" borderId="0" xfId="0" applyFont="1" applyAlignment="1">
      <alignment horizontal="left"/>
    </xf>
    <xf numFmtId="0" fontId="11" fillId="0" borderId="0" xfId="0" applyFont="1"/>
    <xf numFmtId="0" fontId="10" fillId="0" borderId="2" xfId="0" applyFont="1" applyBorder="1"/>
    <xf numFmtId="0" fontId="12" fillId="0" borderId="1" xfId="0" applyFont="1" applyBorder="1" applyAlignment="1">
      <alignment horizontal="center"/>
    </xf>
    <xf numFmtId="0" fontId="7" fillId="0" borderId="0" xfId="0" applyFont="1"/>
    <xf numFmtId="0" fontId="8" fillId="0" borderId="1" xfId="0" applyFont="1" applyBorder="1" applyAlignment="1">
      <alignment horizontal="center"/>
    </xf>
    <xf numFmtId="0" fontId="11" fillId="0" borderId="3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1" fillId="0" borderId="10" xfId="0" applyFont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44" fontId="11" fillId="0" borderId="1" xfId="1" applyFont="1" applyBorder="1" applyAlignment="1" applyProtection="1">
      <alignment horizontal="center"/>
    </xf>
    <xf numFmtId="44" fontId="11" fillId="0" borderId="11" xfId="0" applyNumberFormat="1" applyFont="1" applyBorder="1"/>
    <xf numFmtId="44" fontId="11" fillId="0" borderId="14" xfId="0" applyNumberFormat="1" applyFont="1" applyBorder="1"/>
    <xf numFmtId="44" fontId="11" fillId="0" borderId="1" xfId="1" applyFont="1" applyBorder="1" applyProtection="1"/>
    <xf numFmtId="44" fontId="11" fillId="0" borderId="0" xfId="1" applyFont="1" applyBorder="1"/>
    <xf numFmtId="0" fontId="13" fillId="0" borderId="0" xfId="0" applyFont="1"/>
    <xf numFmtId="0" fontId="12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1" fillId="0" borderId="3" xfId="0" applyFont="1" applyBorder="1" applyAlignment="1">
      <alignment wrapText="1"/>
    </xf>
    <xf numFmtId="0" fontId="11" fillId="0" borderId="21" xfId="0" applyFont="1" applyBorder="1"/>
    <xf numFmtId="0" fontId="12" fillId="0" borderId="0" xfId="0" applyFont="1"/>
    <xf numFmtId="0" fontId="11" fillId="0" borderId="3" xfId="0" applyFont="1" applyBorder="1" applyAlignment="1">
      <alignment vertical="center" wrapText="1"/>
    </xf>
    <xf numFmtId="0" fontId="0" fillId="0" borderId="6" xfId="0" applyBorder="1"/>
    <xf numFmtId="0" fontId="11" fillId="0" borderId="21" xfId="0" applyFont="1" applyBorder="1" applyAlignment="1">
      <alignment wrapText="1"/>
    </xf>
    <xf numFmtId="0" fontId="11" fillId="0" borderId="22" xfId="0" applyFont="1" applyBorder="1" applyAlignment="1">
      <alignment wrapText="1"/>
    </xf>
    <xf numFmtId="0" fontId="13" fillId="0" borderId="4" xfId="0" applyFont="1" applyBorder="1" applyAlignment="1">
      <alignment wrapText="1"/>
    </xf>
    <xf numFmtId="0" fontId="13" fillId="0" borderId="4" xfId="0" applyFont="1" applyBorder="1"/>
    <xf numFmtId="0" fontId="11" fillId="0" borderId="25" xfId="0" applyFont="1" applyBorder="1" applyAlignment="1">
      <alignment wrapText="1"/>
    </xf>
    <xf numFmtId="0" fontId="14" fillId="0" borderId="0" xfId="0" applyFont="1"/>
    <xf numFmtId="44" fontId="0" fillId="0" borderId="0" xfId="0" applyNumberFormat="1"/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44" fontId="0" fillId="0" borderId="1" xfId="1" applyFont="1" applyBorder="1" applyProtection="1"/>
    <xf numFmtId="0" fontId="5" fillId="0" borderId="0" xfId="0" applyFont="1" applyAlignment="1">
      <alignment horizontal="right"/>
    </xf>
    <xf numFmtId="44" fontId="15" fillId="0" borderId="2" xfId="1" applyFont="1" applyBorder="1" applyProtection="1"/>
    <xf numFmtId="44" fontId="15" fillId="0" borderId="34" xfId="0" applyNumberFormat="1" applyFont="1" applyBorder="1"/>
    <xf numFmtId="0" fontId="16" fillId="0" borderId="0" xfId="0" applyFont="1"/>
    <xf numFmtId="164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8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164" fontId="11" fillId="0" borderId="1" xfId="0" applyNumberFormat="1" applyFont="1" applyBorder="1" applyAlignment="1">
      <alignment horizontal="center"/>
    </xf>
    <xf numFmtId="0" fontId="12" fillId="0" borderId="0" xfId="0" applyFont="1" applyAlignment="1">
      <alignment horizontal="center" wrapText="1"/>
    </xf>
    <xf numFmtId="44" fontId="7" fillId="0" borderId="0" xfId="1" applyFont="1" applyBorder="1" applyAlignment="1" applyProtection="1">
      <alignment horizontal="center" wrapText="1"/>
    </xf>
    <xf numFmtId="0" fontId="12" fillId="0" borderId="1" xfId="0" applyFont="1" applyBorder="1" applyAlignment="1">
      <alignment horizontal="center" wrapText="1"/>
    </xf>
    <xf numFmtId="0" fontId="11" fillId="0" borderId="11" xfId="0" applyFont="1" applyBorder="1" applyAlignment="1" applyProtection="1">
      <alignment horizontal="center"/>
      <protection locked="0"/>
    </xf>
    <xf numFmtId="0" fontId="11" fillId="0" borderId="14" xfId="0" applyFont="1" applyBorder="1" applyAlignment="1" applyProtection="1">
      <alignment horizontal="center"/>
      <protection locked="0"/>
    </xf>
    <xf numFmtId="44" fontId="11" fillId="0" borderId="4" xfId="0" applyNumberFormat="1" applyFont="1" applyBorder="1"/>
    <xf numFmtId="44" fontId="11" fillId="0" borderId="0" xfId="0" applyNumberFormat="1" applyFont="1"/>
    <xf numFmtId="44" fontId="11" fillId="0" borderId="4" xfId="1" applyFont="1" applyBorder="1"/>
    <xf numFmtId="166" fontId="11" fillId="0" borderId="10" xfId="1" applyNumberFormat="1" applyFont="1" applyBorder="1"/>
    <xf numFmtId="44" fontId="11" fillId="0" borderId="10" xfId="1" applyFont="1" applyBorder="1"/>
    <xf numFmtId="44" fontId="11" fillId="0" borderId="12" xfId="1" applyFont="1" applyBorder="1"/>
    <xf numFmtId="164" fontId="11" fillId="0" borderId="13" xfId="0" applyNumberFormat="1" applyFont="1" applyBorder="1" applyAlignment="1">
      <alignment horizontal="center"/>
    </xf>
    <xf numFmtId="168" fontId="11" fillId="0" borderId="1" xfId="1" applyNumberFormat="1" applyFont="1" applyBorder="1" applyAlignment="1" applyProtection="1">
      <alignment horizontal="center"/>
    </xf>
    <xf numFmtId="168" fontId="11" fillId="0" borderId="13" xfId="1" applyNumberFormat="1" applyFont="1" applyBorder="1" applyAlignment="1" applyProtection="1">
      <alignment horizontal="center"/>
    </xf>
    <xf numFmtId="0" fontId="0" fillId="0" borderId="1" xfId="0" applyBorder="1"/>
    <xf numFmtId="44" fontId="11" fillId="0" borderId="10" xfId="1" applyFont="1" applyBorder="1" applyAlignment="1" applyProtection="1">
      <alignment horizontal="center"/>
    </xf>
    <xf numFmtId="44" fontId="11" fillId="0" borderId="12" xfId="1" applyFont="1" applyBorder="1" applyAlignment="1" applyProtection="1">
      <alignment horizontal="center"/>
    </xf>
    <xf numFmtId="0" fontId="11" fillId="0" borderId="11" xfId="0" applyFont="1" applyBorder="1" applyAlignment="1">
      <alignment horizontal="center"/>
    </xf>
    <xf numFmtId="0" fontId="0" fillId="0" borderId="10" xfId="0" applyBorder="1"/>
    <xf numFmtId="44" fontId="11" fillId="0" borderId="0" xfId="1" applyFont="1" applyBorder="1" applyProtection="1"/>
    <xf numFmtId="0" fontId="11" fillId="0" borderId="14" xfId="0" applyFont="1" applyBorder="1" applyAlignment="1">
      <alignment horizontal="center"/>
    </xf>
    <xf numFmtId="0" fontId="11" fillId="0" borderId="11" xfId="1" applyNumberFormat="1" applyFont="1" applyBorder="1" applyAlignment="1" applyProtection="1">
      <alignment horizontal="center"/>
    </xf>
    <xf numFmtId="0" fontId="11" fillId="0" borderId="32" xfId="0" applyFont="1" applyBorder="1" applyAlignment="1" applyProtection="1">
      <alignment horizontal="center"/>
      <protection locked="0"/>
    </xf>
    <xf numFmtId="164" fontId="0" fillId="0" borderId="1" xfId="0" applyNumberFormat="1" applyBorder="1"/>
    <xf numFmtId="0" fontId="0" fillId="0" borderId="11" xfId="0" applyBorder="1" applyAlignment="1">
      <alignment horizontal="center"/>
    </xf>
    <xf numFmtId="0" fontId="0" fillId="0" borderId="12" xfId="0" applyBorder="1"/>
    <xf numFmtId="164" fontId="0" fillId="0" borderId="13" xfId="0" applyNumberFormat="1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11" fillId="0" borderId="11" xfId="1" applyNumberFormat="1" applyFont="1" applyBorder="1" applyAlignment="1" applyProtection="1">
      <alignment horizontal="center"/>
      <protection locked="0"/>
    </xf>
    <xf numFmtId="0" fontId="11" fillId="0" borderId="14" xfId="1" applyNumberFormat="1" applyFont="1" applyBorder="1" applyAlignment="1" applyProtection="1">
      <alignment horizontal="center"/>
      <protection locked="0"/>
    </xf>
    <xf numFmtId="44" fontId="11" fillId="0" borderId="10" xfId="1" applyFont="1" applyBorder="1" applyProtection="1"/>
    <xf numFmtId="44" fontId="11" fillId="0" borderId="12" xfId="1" applyFont="1" applyBorder="1" applyProtection="1"/>
    <xf numFmtId="168" fontId="11" fillId="0" borderId="1" xfId="0" applyNumberFormat="1" applyFont="1" applyBorder="1" applyAlignment="1">
      <alignment horizontal="center"/>
    </xf>
    <xf numFmtId="168" fontId="11" fillId="0" borderId="13" xfId="0" applyNumberFormat="1" applyFont="1" applyBorder="1" applyAlignment="1">
      <alignment horizontal="center"/>
    </xf>
    <xf numFmtId="168" fontId="11" fillId="0" borderId="11" xfId="1" applyNumberFormat="1" applyFont="1" applyBorder="1" applyAlignment="1" applyProtection="1">
      <alignment horizontal="center"/>
    </xf>
    <xf numFmtId="168" fontId="11" fillId="0" borderId="14" xfId="1" applyNumberFormat="1" applyFont="1" applyBorder="1" applyAlignment="1" applyProtection="1">
      <alignment horizontal="center"/>
    </xf>
    <xf numFmtId="44" fontId="11" fillId="0" borderId="10" xfId="0" applyNumberFormat="1" applyFont="1" applyBorder="1"/>
    <xf numFmtId="44" fontId="11" fillId="0" borderId="12" xfId="0" applyNumberFormat="1" applyFont="1" applyBorder="1"/>
    <xf numFmtId="168" fontId="11" fillId="0" borderId="11" xfId="0" applyNumberFormat="1" applyFont="1" applyBorder="1" applyAlignment="1">
      <alignment horizontal="center"/>
    </xf>
    <xf numFmtId="168" fontId="11" fillId="0" borderId="14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164" fontId="11" fillId="0" borderId="11" xfId="0" applyNumberFormat="1" applyFont="1" applyBorder="1" applyAlignment="1">
      <alignment horizontal="center"/>
    </xf>
    <xf numFmtId="164" fontId="11" fillId="0" borderId="14" xfId="0" applyNumberFormat="1" applyFont="1" applyBorder="1" applyAlignment="1">
      <alignment horizontal="center"/>
    </xf>
    <xf numFmtId="44" fontId="11" fillId="0" borderId="37" xfId="0" applyNumberFormat="1" applyFont="1" applyBorder="1"/>
    <xf numFmtId="44" fontId="11" fillId="0" borderId="38" xfId="0" applyNumberFormat="1" applyFont="1" applyBorder="1"/>
    <xf numFmtId="0" fontId="8" fillId="0" borderId="37" xfId="0" applyFont="1" applyBorder="1" applyAlignment="1">
      <alignment horizontal="center"/>
    </xf>
    <xf numFmtId="0" fontId="11" fillId="0" borderId="11" xfId="0" applyFont="1" applyBorder="1" applyAlignment="1" applyProtection="1">
      <alignment horizontal="center" vertical="center"/>
      <protection locked="0"/>
    </xf>
    <xf numFmtId="164" fontId="11" fillId="0" borderId="1" xfId="0" applyNumberFormat="1" applyFont="1" applyBorder="1" applyAlignment="1">
      <alignment horizontal="center" vertical="center"/>
    </xf>
    <xf numFmtId="44" fontId="11" fillId="0" borderId="1" xfId="0" applyNumberFormat="1" applyFont="1" applyBorder="1"/>
    <xf numFmtId="164" fontId="11" fillId="0" borderId="10" xfId="0" applyNumberFormat="1" applyFont="1" applyBorder="1" applyAlignment="1">
      <alignment horizontal="center"/>
    </xf>
    <xf numFmtId="164" fontId="11" fillId="0" borderId="10" xfId="0" applyNumberFormat="1" applyFont="1" applyBorder="1" applyAlignment="1">
      <alignment horizontal="center" vertical="center"/>
    </xf>
    <xf numFmtId="164" fontId="11" fillId="0" borderId="12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0" fontId="7" fillId="0" borderId="0" xfId="0" applyFont="1" applyAlignment="1">
      <alignment horizontal="right"/>
    </xf>
    <xf numFmtId="0" fontId="17" fillId="0" borderId="0" xfId="2" applyFill="1" applyBorder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8" fontId="11" fillId="0" borderId="0" xfId="0" applyNumberFormat="1" applyFont="1" applyAlignment="1">
      <alignment horizontal="center"/>
    </xf>
    <xf numFmtId="0" fontId="8" fillId="0" borderId="48" xfId="0" applyFont="1" applyBorder="1"/>
    <xf numFmtId="0" fontId="8" fillId="0" borderId="49" xfId="0" applyFont="1" applyBorder="1" applyAlignment="1">
      <alignment horizontal="center"/>
    </xf>
    <xf numFmtId="0" fontId="11" fillId="0" borderId="23" xfId="0" applyFont="1" applyBorder="1"/>
    <xf numFmtId="0" fontId="11" fillId="0" borderId="41" xfId="0" applyFont="1" applyBorder="1"/>
    <xf numFmtId="0" fontId="17" fillId="0" borderId="0" xfId="2" applyFill="1" applyBorder="1" applyAlignment="1" applyProtection="1">
      <protection locked="0"/>
    </xf>
    <xf numFmtId="168" fontId="0" fillId="0" borderId="0" xfId="0" applyNumberFormat="1" applyAlignment="1">
      <alignment horizontal="center" wrapText="1"/>
    </xf>
    <xf numFmtId="0" fontId="11" fillId="0" borderId="15" xfId="0" applyFont="1" applyBorder="1" applyAlignment="1">
      <alignment wrapText="1"/>
    </xf>
    <xf numFmtId="0" fontId="11" fillId="0" borderId="0" xfId="0" applyFont="1" applyAlignment="1">
      <alignment wrapText="1"/>
    </xf>
    <xf numFmtId="0" fontId="11" fillId="0" borderId="25" xfId="0" applyFont="1" applyBorder="1"/>
    <xf numFmtId="0" fontId="11" fillId="0" borderId="2" xfId="0" applyFont="1" applyBorder="1" applyAlignment="1">
      <alignment wrapText="1"/>
    </xf>
    <xf numFmtId="168" fontId="11" fillId="0" borderId="1" xfId="0" applyNumberFormat="1" applyFont="1" applyBorder="1" applyAlignment="1">
      <alignment horizontal="center" wrapText="1"/>
    </xf>
    <xf numFmtId="44" fontId="11" fillId="0" borderId="0" xfId="0" applyNumberFormat="1" applyFont="1" applyAlignment="1">
      <alignment horizontal="right" wrapText="1"/>
    </xf>
    <xf numFmtId="0" fontId="10" fillId="0" borderId="6" xfId="0" applyFont="1" applyBorder="1"/>
    <xf numFmtId="0" fontId="11" fillId="0" borderId="1" xfId="0" applyFont="1" applyBorder="1" applyAlignment="1" applyProtection="1">
      <alignment horizontal="center"/>
      <protection locked="0"/>
    </xf>
    <xf numFmtId="44" fontId="11" fillId="0" borderId="10" xfId="1" applyFont="1" applyBorder="1" applyAlignment="1" applyProtection="1">
      <alignment horizontal="center" wrapText="1"/>
    </xf>
    <xf numFmtId="0" fontId="11" fillId="0" borderId="2" xfId="0" applyFont="1" applyBorder="1"/>
    <xf numFmtId="0" fontId="11" fillId="0" borderId="0" xfId="0" applyFont="1" applyAlignment="1">
      <alignment horizontal="right"/>
    </xf>
    <xf numFmtId="167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 applyProtection="1">
      <alignment horizontal="center"/>
      <protection hidden="1"/>
    </xf>
    <xf numFmtId="0" fontId="11" fillId="0" borderId="1" xfId="1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>
      <alignment horizontal="center" wrapText="1"/>
    </xf>
    <xf numFmtId="0" fontId="11" fillId="0" borderId="1" xfId="0" applyFont="1" applyBorder="1" applyAlignment="1">
      <alignment horizontal="center" wrapText="1"/>
    </xf>
    <xf numFmtId="0" fontId="11" fillId="0" borderId="3" xfId="0" applyFont="1" applyBorder="1" applyAlignment="1">
      <alignment horizontal="center" wrapText="1"/>
    </xf>
    <xf numFmtId="0" fontId="11" fillId="0" borderId="5" xfId="0" applyFont="1" applyBorder="1"/>
    <xf numFmtId="0" fontId="11" fillId="0" borderId="22" xfId="0" applyFont="1" applyBorder="1"/>
    <xf numFmtId="165" fontId="11" fillId="0" borderId="1" xfId="1" applyNumberFormat="1" applyFont="1" applyBorder="1" applyProtection="1"/>
    <xf numFmtId="0" fontId="11" fillId="0" borderId="1" xfId="0" applyFont="1" applyBorder="1"/>
    <xf numFmtId="0" fontId="11" fillId="0" borderId="6" xfId="0" applyFont="1" applyBorder="1"/>
    <xf numFmtId="0" fontId="11" fillId="0" borderId="6" xfId="0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0" fontId="11" fillId="0" borderId="25" xfId="0" applyFont="1" applyBorder="1" applyAlignment="1">
      <alignment horizontal="left"/>
    </xf>
    <xf numFmtId="0" fontId="11" fillId="0" borderId="15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1" xfId="1" applyNumberFormat="1" applyFont="1" applyBorder="1" applyProtection="1">
      <protection locked="0"/>
    </xf>
    <xf numFmtId="44" fontId="6" fillId="0" borderId="1" xfId="1" applyFont="1" applyBorder="1" applyProtection="1">
      <protection locked="0"/>
    </xf>
    <xf numFmtId="0" fontId="1" fillId="0" borderId="0" xfId="0" applyFont="1" applyAlignment="1">
      <alignment horizontal="right"/>
    </xf>
    <xf numFmtId="0" fontId="17" fillId="0" borderId="0" xfId="2" applyNumberFormat="1" applyAlignment="1" applyProtection="1">
      <alignment horizontal="right"/>
      <protection locked="0"/>
    </xf>
    <xf numFmtId="0" fontId="11" fillId="0" borderId="1" xfId="0" applyFont="1" applyBorder="1" applyAlignment="1">
      <alignment horizontal="left"/>
    </xf>
    <xf numFmtId="0" fontId="11" fillId="0" borderId="3" xfId="0" applyFont="1" applyBorder="1" applyAlignment="1">
      <alignment horizontal="left"/>
    </xf>
    <xf numFmtId="0" fontId="11" fillId="0" borderId="3" xfId="0" applyFont="1" applyBorder="1" applyAlignment="1">
      <alignment horizontal="center"/>
    </xf>
    <xf numFmtId="0" fontId="11" fillId="0" borderId="21" xfId="0" applyFont="1" applyBorder="1" applyAlignment="1">
      <alignment horizontal="left"/>
    </xf>
    <xf numFmtId="164" fontId="0" fillId="0" borderId="27" xfId="0" applyNumberFormat="1" applyBorder="1" applyAlignment="1">
      <alignment horizontal="center"/>
    </xf>
    <xf numFmtId="44" fontId="0" fillId="0" borderId="3" xfId="1" applyFont="1" applyBorder="1" applyProtection="1"/>
    <xf numFmtId="164" fontId="0" fillId="0" borderId="0" xfId="0" applyNumberFormat="1" applyAlignment="1">
      <alignment horizontal="center"/>
    </xf>
    <xf numFmtId="9" fontId="0" fillId="0" borderId="1" xfId="0" applyNumberFormat="1" applyBorder="1" applyAlignment="1" applyProtection="1">
      <alignment horizontal="center"/>
      <protection locked="0"/>
    </xf>
    <xf numFmtId="0" fontId="12" fillId="0" borderId="3" xfId="0" applyFont="1" applyBorder="1" applyAlignment="1">
      <alignment horizontal="center" wrapText="1"/>
    </xf>
    <xf numFmtId="164" fontId="11" fillId="0" borderId="3" xfId="0" applyNumberFormat="1" applyFont="1" applyBorder="1" applyAlignment="1">
      <alignment horizontal="center"/>
    </xf>
    <xf numFmtId="0" fontId="11" fillId="0" borderId="0" xfId="1" applyNumberFormat="1" applyFont="1" applyBorder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locked="0"/>
    </xf>
    <xf numFmtId="44" fontId="11" fillId="0" borderId="0" xfId="1" applyFont="1" applyBorder="1" applyAlignment="1" applyProtection="1">
      <alignment horizontal="center"/>
    </xf>
    <xf numFmtId="44" fontId="11" fillId="0" borderId="0" xfId="1" applyFont="1" applyBorder="1" applyAlignment="1" applyProtection="1">
      <alignment horizontal="center" wrapText="1"/>
    </xf>
    <xf numFmtId="168" fontId="11" fillId="0" borderId="0" xfId="1" applyNumberFormat="1" applyFont="1" applyBorder="1" applyAlignment="1" applyProtection="1">
      <alignment horizontal="center"/>
    </xf>
    <xf numFmtId="0" fontId="8" fillId="0" borderId="0" xfId="0" applyFont="1" applyAlignment="1">
      <alignment wrapText="1"/>
    </xf>
    <xf numFmtId="0" fontId="0" fillId="0" borderId="11" xfId="0" applyBorder="1"/>
    <xf numFmtId="164" fontId="0" fillId="0" borderId="14" xfId="0" applyNumberFormat="1" applyBorder="1"/>
    <xf numFmtId="0" fontId="4" fillId="0" borderId="0" xfId="0" applyFont="1"/>
    <xf numFmtId="44" fontId="11" fillId="0" borderId="10" xfId="0" applyNumberFormat="1" applyFont="1" applyBorder="1" applyAlignment="1">
      <alignment horizontal="center"/>
    </xf>
    <xf numFmtId="0" fontId="11" fillId="0" borderId="0" xfId="0" applyFont="1" applyAlignment="1" applyProtection="1">
      <alignment horizontal="center" vertical="center"/>
      <protection locked="0"/>
    </xf>
    <xf numFmtId="164" fontId="11" fillId="0" borderId="11" xfId="0" applyNumberFormat="1" applyFont="1" applyBorder="1" applyAlignment="1">
      <alignment horizontal="center" vertical="center"/>
    </xf>
    <xf numFmtId="164" fontId="11" fillId="0" borderId="37" xfId="0" applyNumberFormat="1" applyFont="1" applyBorder="1" applyAlignment="1">
      <alignment horizontal="center"/>
    </xf>
    <xf numFmtId="164" fontId="11" fillId="0" borderId="37" xfId="0" applyNumberFormat="1" applyFont="1" applyBorder="1" applyAlignment="1">
      <alignment horizontal="center" vertical="center"/>
    </xf>
    <xf numFmtId="0" fontId="11" fillId="0" borderId="24" xfId="0" applyFont="1" applyBorder="1" applyAlignment="1" applyProtection="1">
      <alignment horizontal="center"/>
      <protection locked="0"/>
    </xf>
    <xf numFmtId="0" fontId="11" fillId="0" borderId="43" xfId="0" applyFont="1" applyBorder="1" applyAlignment="1" applyProtection="1">
      <alignment horizontal="center"/>
      <protection locked="0"/>
    </xf>
    <xf numFmtId="0" fontId="8" fillId="0" borderId="26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164" fontId="11" fillId="0" borderId="38" xfId="0" applyNumberFormat="1" applyFont="1" applyBorder="1" applyAlignment="1">
      <alignment horizontal="center"/>
    </xf>
    <xf numFmtId="0" fontId="11" fillId="0" borderId="0" xfId="0" applyFont="1" applyAlignment="1" applyProtection="1">
      <alignment horizontal="center" wrapText="1"/>
      <protection locked="0"/>
    </xf>
    <xf numFmtId="0" fontId="11" fillId="0" borderId="0" xfId="0" applyFont="1" applyAlignment="1">
      <alignment horizontal="center" wrapText="1"/>
    </xf>
    <xf numFmtId="0" fontId="11" fillId="0" borderId="1" xfId="0" applyFont="1" applyBorder="1" applyAlignment="1">
      <alignment horizontal="left" wrapText="1"/>
    </xf>
    <xf numFmtId="0" fontId="17" fillId="0" borderId="0" xfId="2" applyAlignment="1" applyProtection="1">
      <protection locked="0"/>
    </xf>
    <xf numFmtId="0" fontId="18" fillId="0" borderId="0" xfId="0" applyFont="1"/>
    <xf numFmtId="169" fontId="11" fillId="0" borderId="1" xfId="0" applyNumberFormat="1" applyFont="1" applyBorder="1" applyAlignment="1">
      <alignment horizontal="center"/>
    </xf>
    <xf numFmtId="0" fontId="12" fillId="0" borderId="11" xfId="0" applyFont="1" applyBorder="1" applyAlignment="1">
      <alignment horizontal="center" wrapText="1"/>
    </xf>
    <xf numFmtId="0" fontId="12" fillId="0" borderId="10" xfId="0" applyFont="1" applyBorder="1" applyAlignment="1">
      <alignment horizontal="center" wrapText="1"/>
    </xf>
    <xf numFmtId="0" fontId="11" fillId="0" borderId="4" xfId="0" applyFont="1" applyBorder="1"/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2" fillId="0" borderId="1" xfId="0" applyFont="1" applyBorder="1"/>
    <xf numFmtId="44" fontId="11" fillId="0" borderId="1" xfId="1" applyFont="1" applyBorder="1" applyAlignment="1" applyProtection="1">
      <alignment horizontal="center" vertical="center" wrapText="1"/>
    </xf>
    <xf numFmtId="0" fontId="11" fillId="0" borderId="14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164" fontId="11" fillId="0" borderId="4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66" fontId="11" fillId="0" borderId="10" xfId="1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0" fontId="8" fillId="0" borderId="19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44" fontId="11" fillId="0" borderId="3" xfId="0" applyNumberFormat="1" applyFont="1" applyBorder="1"/>
    <xf numFmtId="44" fontId="11" fillId="0" borderId="3" xfId="0" applyNumberFormat="1" applyFont="1" applyBorder="1" applyAlignment="1">
      <alignment horizontal="left"/>
    </xf>
    <xf numFmtId="0" fontId="11" fillId="0" borderId="39" xfId="0" applyFont="1" applyBorder="1"/>
    <xf numFmtId="168" fontId="11" fillId="0" borderId="17" xfId="0" applyNumberFormat="1" applyFont="1" applyBorder="1" applyAlignment="1">
      <alignment horizontal="center"/>
    </xf>
    <xf numFmtId="0" fontId="8" fillId="0" borderId="18" xfId="0" applyFont="1" applyBorder="1"/>
    <xf numFmtId="0" fontId="11" fillId="0" borderId="10" xfId="0" applyFont="1" applyBorder="1"/>
    <xf numFmtId="0" fontId="11" fillId="0" borderId="12" xfId="0" applyFont="1" applyBorder="1"/>
    <xf numFmtId="164" fontId="11" fillId="0" borderId="24" xfId="0" applyNumberFormat="1" applyFont="1" applyBorder="1" applyAlignment="1">
      <alignment horizontal="center"/>
    </xf>
    <xf numFmtId="164" fontId="11" fillId="0" borderId="43" xfId="0" applyNumberFormat="1" applyFont="1" applyBorder="1" applyAlignment="1">
      <alignment horizontal="center"/>
    </xf>
    <xf numFmtId="44" fontId="19" fillId="0" borderId="0" xfId="1" applyFont="1" applyBorder="1"/>
    <xf numFmtId="164" fontId="19" fillId="0" borderId="0" xfId="0" applyNumberFormat="1" applyFont="1" applyAlignment="1">
      <alignment horizontal="center"/>
    </xf>
    <xf numFmtId="164" fontId="20" fillId="0" borderId="11" xfId="0" applyNumberFormat="1" applyFont="1" applyBorder="1" applyAlignment="1">
      <alignment horizontal="center"/>
    </xf>
    <xf numFmtId="164" fontId="20" fillId="0" borderId="14" xfId="0" applyNumberFormat="1" applyFont="1" applyBorder="1" applyAlignment="1">
      <alignment horizontal="center"/>
    </xf>
    <xf numFmtId="164" fontId="11" fillId="0" borderId="4" xfId="0" applyNumberFormat="1" applyFont="1" applyBorder="1" applyAlignment="1">
      <alignment horizontal="center"/>
    </xf>
    <xf numFmtId="44" fontId="11" fillId="0" borderId="0" xfId="0" applyNumberFormat="1" applyFont="1" applyAlignment="1">
      <alignment horizontal="center"/>
    </xf>
    <xf numFmtId="44" fontId="11" fillId="0" borderId="15" xfId="0" applyNumberFormat="1" applyFont="1" applyBorder="1" applyAlignment="1">
      <alignment horizontal="center"/>
    </xf>
    <xf numFmtId="44" fontId="11" fillId="0" borderId="6" xfId="0" applyNumberFormat="1" applyFont="1" applyBorder="1" applyAlignment="1">
      <alignment horizontal="center"/>
    </xf>
    <xf numFmtId="0" fontId="0" fillId="0" borderId="0" xfId="0" applyProtection="1">
      <protection hidden="1"/>
    </xf>
    <xf numFmtId="0" fontId="18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22" fillId="0" borderId="0" xfId="0" applyFont="1"/>
    <xf numFmtId="0" fontId="1" fillId="0" borderId="2" xfId="0" applyFont="1" applyBorder="1"/>
    <xf numFmtId="14" fontId="0" fillId="0" borderId="0" xfId="0" applyNumberFormat="1" applyAlignment="1">
      <alignment horizontal="left"/>
    </xf>
    <xf numFmtId="0" fontId="12" fillId="0" borderId="15" xfId="0" applyFont="1" applyBorder="1"/>
    <xf numFmtId="0" fontId="17" fillId="0" borderId="0" xfId="2" applyAlignment="1" applyProtection="1">
      <alignment horizontal="center"/>
      <protection locked="0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11" fillId="0" borderId="10" xfId="0" applyFont="1" applyBorder="1" applyAlignment="1">
      <alignment horizontal="left"/>
    </xf>
    <xf numFmtId="0" fontId="17" fillId="0" borderId="0" xfId="2" applyFill="1" applyBorder="1" applyAlignment="1" applyProtection="1">
      <alignment horizontal="center"/>
      <protection locked="0" hidden="1"/>
    </xf>
    <xf numFmtId="0" fontId="17" fillId="0" borderId="0" xfId="2" applyAlignment="1" applyProtection="1">
      <alignment horizontal="center"/>
      <protection locked="0" hidden="1"/>
    </xf>
    <xf numFmtId="0" fontId="0" fillId="0" borderId="15" xfId="0" applyBorder="1"/>
    <xf numFmtId="0" fontId="11" fillId="0" borderId="11" xfId="0" applyFont="1" applyBorder="1"/>
    <xf numFmtId="0" fontId="12" fillId="0" borderId="0" xfId="0" applyFont="1" applyAlignment="1">
      <alignment wrapText="1"/>
    </xf>
    <xf numFmtId="0" fontId="11" fillId="0" borderId="33" xfId="0" applyFont="1" applyBorder="1" applyAlignment="1">
      <alignment horizontal="left"/>
    </xf>
    <xf numFmtId="0" fontId="13" fillId="0" borderId="22" xfId="0" applyFont="1" applyBorder="1" applyAlignment="1">
      <alignment wrapText="1"/>
    </xf>
    <xf numFmtId="0" fontId="0" fillId="0" borderId="27" xfId="0" applyBorder="1"/>
    <xf numFmtId="0" fontId="11" fillId="0" borderId="27" xfId="0" applyFont="1" applyBorder="1" applyAlignment="1">
      <alignment horizontal="left"/>
    </xf>
    <xf numFmtId="0" fontId="11" fillId="0" borderId="33" xfId="0" applyFont="1" applyBorder="1"/>
    <xf numFmtId="0" fontId="0" fillId="0" borderId="5" xfId="0" applyBorder="1"/>
    <xf numFmtId="0" fontId="23" fillId="0" borderId="0" xfId="0" applyFont="1"/>
    <xf numFmtId="0" fontId="1" fillId="0" borderId="0" xfId="0" applyFont="1" applyProtection="1">
      <protection hidden="1"/>
    </xf>
    <xf numFmtId="49" fontId="0" fillId="0" borderId="0" xfId="0" applyNumberFormat="1"/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49" fontId="24" fillId="0" borderId="0" xfId="0" applyNumberFormat="1" applyFont="1" applyAlignment="1">
      <alignment vertical="center"/>
    </xf>
    <xf numFmtId="49" fontId="25" fillId="0" borderId="0" xfId="0" applyNumberFormat="1" applyFont="1"/>
    <xf numFmtId="0" fontId="11" fillId="0" borderId="12" xfId="0" applyFont="1" applyBorder="1" applyAlignment="1">
      <alignment horizontal="left" vertical="center"/>
    </xf>
    <xf numFmtId="0" fontId="11" fillId="0" borderId="0" xfId="0" applyFont="1" applyAlignment="1">
      <alignment horizontal="right" vertical="center"/>
    </xf>
    <xf numFmtId="168" fontId="11" fillId="0" borderId="1" xfId="0" applyNumberFormat="1" applyFont="1" applyBorder="1" applyAlignment="1">
      <alignment horizontal="center" vertical="center" wrapText="1"/>
    </xf>
    <xf numFmtId="168" fontId="11" fillId="0" borderId="13" xfId="0" applyNumberFormat="1" applyFont="1" applyBorder="1" applyAlignment="1">
      <alignment horizontal="center" vertical="center" wrapText="1"/>
    </xf>
    <xf numFmtId="0" fontId="26" fillId="0" borderId="0" xfId="0" applyFont="1"/>
    <xf numFmtId="0" fontId="26" fillId="0" borderId="0" xfId="0" applyFont="1" applyAlignment="1">
      <alignment vertical="center"/>
    </xf>
    <xf numFmtId="0" fontId="27" fillId="0" borderId="0" xfId="0" applyFont="1"/>
    <xf numFmtId="0" fontId="27" fillId="0" borderId="0" xfId="0" applyFont="1" applyAlignment="1">
      <alignment vertical="center"/>
    </xf>
    <xf numFmtId="0" fontId="3" fillId="0" borderId="0" xfId="0" applyFont="1"/>
    <xf numFmtId="49" fontId="28" fillId="0" borderId="0" xfId="0" applyNumberFormat="1" applyFont="1" applyAlignment="1">
      <alignment vertical="center"/>
    </xf>
    <xf numFmtId="49" fontId="29" fillId="0" borderId="0" xfId="0" applyNumberFormat="1" applyFont="1" applyAlignment="1">
      <alignment vertical="center"/>
    </xf>
    <xf numFmtId="0" fontId="0" fillId="0" borderId="0" xfId="0" applyProtection="1">
      <protection locked="0"/>
    </xf>
    <xf numFmtId="49" fontId="26" fillId="0" borderId="0" xfId="0" applyNumberFormat="1" applyFont="1" applyProtection="1">
      <protection hidden="1"/>
    </xf>
    <xf numFmtId="49" fontId="26" fillId="0" borderId="0" xfId="0" applyNumberFormat="1" applyFont="1" applyAlignment="1" applyProtection="1">
      <alignment vertical="center"/>
      <protection hidden="1"/>
    </xf>
    <xf numFmtId="49" fontId="0" fillId="0" borderId="0" xfId="0" applyNumberFormat="1" applyProtection="1">
      <protection hidden="1"/>
    </xf>
    <xf numFmtId="0" fontId="26" fillId="0" borderId="0" xfId="0" applyFont="1" applyProtection="1">
      <protection hidden="1"/>
    </xf>
    <xf numFmtId="0" fontId="26" fillId="0" borderId="0" xfId="0" applyFont="1" applyAlignment="1" applyProtection="1">
      <alignment vertical="center"/>
      <protection hidden="1"/>
    </xf>
    <xf numFmtId="0" fontId="11" fillId="0" borderId="24" xfId="0" applyFont="1" applyBorder="1" applyAlignment="1" applyProtection="1">
      <alignment horizontal="center" vertical="center"/>
      <protection locked="0"/>
    </xf>
    <xf numFmtId="0" fontId="11" fillId="0" borderId="24" xfId="0" applyFont="1" applyBorder="1" applyAlignment="1">
      <alignment horizontal="center"/>
    </xf>
    <xf numFmtId="0" fontId="17" fillId="0" borderId="0" xfId="2" applyAlignment="1" applyProtection="1">
      <alignment horizontal="right"/>
      <protection locked="0" hidden="1"/>
    </xf>
    <xf numFmtId="16" fontId="17" fillId="0" borderId="0" xfId="2" applyNumberFormat="1" applyAlignment="1" applyProtection="1">
      <alignment horizontal="right"/>
      <protection locked="0" hidden="1"/>
    </xf>
    <xf numFmtId="0" fontId="13" fillId="0" borderId="15" xfId="0" applyFont="1" applyBorder="1"/>
    <xf numFmtId="0" fontId="13" fillId="0" borderId="2" xfId="0" applyFont="1" applyBorder="1"/>
    <xf numFmtId="168" fontId="11" fillId="0" borderId="0" xfId="0" applyNumberFormat="1" applyFont="1" applyAlignment="1">
      <alignment horizontal="center" wrapText="1"/>
    </xf>
    <xf numFmtId="165" fontId="11" fillId="0" borderId="0" xfId="0" applyNumberFormat="1" applyFont="1" applyAlignment="1">
      <alignment horizontal="right" wrapText="1"/>
    </xf>
    <xf numFmtId="0" fontId="13" fillId="0" borderId="0" xfId="0" applyFont="1" applyAlignment="1">
      <alignment wrapText="1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center" vertical="center" wrapText="1"/>
    </xf>
    <xf numFmtId="165" fontId="11" fillId="0" borderId="0" xfId="0" applyNumberFormat="1" applyFont="1" applyAlignment="1">
      <alignment horizontal="right" vertical="center" wrapText="1"/>
    </xf>
    <xf numFmtId="168" fontId="11" fillId="0" borderId="13" xfId="0" applyNumberFormat="1" applyFont="1" applyBorder="1" applyAlignment="1">
      <alignment horizontal="center" wrapText="1"/>
    </xf>
    <xf numFmtId="0" fontId="12" fillId="0" borderId="27" xfId="0" applyFont="1" applyBorder="1" applyAlignment="1">
      <alignment horizontal="center" wrapText="1"/>
    </xf>
    <xf numFmtId="0" fontId="11" fillId="0" borderId="21" xfId="0" applyFont="1" applyBorder="1" applyAlignment="1">
      <alignment horizontal="center" vertical="center" wrapText="1"/>
    </xf>
    <xf numFmtId="0" fontId="13" fillId="0" borderId="26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13" fillId="0" borderId="51" xfId="0" applyFont="1" applyBorder="1" applyAlignment="1">
      <alignment wrapText="1"/>
    </xf>
    <xf numFmtId="0" fontId="13" fillId="0" borderId="22" xfId="0" applyFont="1" applyBorder="1" applyAlignment="1">
      <alignment vertical="center" wrapText="1"/>
    </xf>
    <xf numFmtId="0" fontId="13" fillId="0" borderId="21" xfId="0" applyFont="1" applyBorder="1" applyAlignment="1">
      <alignment vertical="center" wrapText="1"/>
    </xf>
    <xf numFmtId="0" fontId="13" fillId="0" borderId="25" xfId="0" applyFont="1" applyBorder="1" applyAlignment="1">
      <alignment vertical="center" wrapText="1"/>
    </xf>
    <xf numFmtId="0" fontId="13" fillId="0" borderId="53" xfId="0" applyFont="1" applyBorder="1" applyAlignment="1">
      <alignment vertical="center" wrapText="1"/>
    </xf>
    <xf numFmtId="44" fontId="11" fillId="0" borderId="52" xfId="1" applyFont="1" applyBorder="1" applyAlignment="1" applyProtection="1">
      <alignment horizontal="center" wrapText="1"/>
    </xf>
    <xf numFmtId="164" fontId="11" fillId="0" borderId="55" xfId="0" applyNumberFormat="1" applyFont="1" applyBorder="1" applyAlignment="1">
      <alignment horizontal="center"/>
    </xf>
    <xf numFmtId="0" fontId="13" fillId="0" borderId="4" xfId="0" applyFont="1" applyBorder="1" applyAlignment="1">
      <alignment vertical="center" wrapText="1"/>
    </xf>
    <xf numFmtId="0" fontId="11" fillId="0" borderId="3" xfId="0" applyFont="1" applyBorder="1" applyAlignment="1">
      <alignment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44" fontId="11" fillId="0" borderId="37" xfId="0" applyNumberFormat="1" applyFont="1" applyBorder="1" applyAlignment="1">
      <alignment vertical="center"/>
    </xf>
    <xf numFmtId="168" fontId="11" fillId="0" borderId="11" xfId="0" applyNumberFormat="1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164" fontId="11" fillId="0" borderId="14" xfId="0" applyNumberFormat="1" applyFont="1" applyBorder="1" applyAlignment="1">
      <alignment horizontal="center" vertical="center"/>
    </xf>
    <xf numFmtId="0" fontId="11" fillId="0" borderId="38" xfId="0" applyFont="1" applyBorder="1" applyAlignment="1" applyProtection="1">
      <alignment horizontal="center" vertical="center"/>
      <protection locked="0"/>
    </xf>
    <xf numFmtId="44" fontId="11" fillId="0" borderId="38" xfId="0" applyNumberFormat="1" applyFont="1" applyBorder="1" applyAlignment="1">
      <alignment vertical="center"/>
    </xf>
    <xf numFmtId="168" fontId="11" fillId="0" borderId="14" xfId="0" applyNumberFormat="1" applyFont="1" applyBorder="1" applyAlignment="1">
      <alignment horizontal="center" vertical="center"/>
    </xf>
    <xf numFmtId="44" fontId="11" fillId="0" borderId="3" xfId="0" applyNumberFormat="1" applyFont="1" applyBorder="1" applyAlignment="1">
      <alignment vertical="center"/>
    </xf>
    <xf numFmtId="44" fontId="11" fillId="0" borderId="10" xfId="0" applyNumberFormat="1" applyFont="1" applyBorder="1" applyAlignment="1">
      <alignment vertical="center"/>
    </xf>
    <xf numFmtId="0" fontId="11" fillId="0" borderId="11" xfId="0" applyFont="1" applyBorder="1" applyAlignment="1">
      <alignment horizontal="center" vertical="center"/>
    </xf>
    <xf numFmtId="164" fontId="11" fillId="0" borderId="13" xfId="0" applyNumberFormat="1" applyFont="1" applyBorder="1" applyAlignment="1">
      <alignment horizontal="center" vertical="center"/>
    </xf>
    <xf numFmtId="0" fontId="11" fillId="0" borderId="14" xfId="0" applyFont="1" applyBorder="1" applyAlignment="1" applyProtection="1">
      <alignment horizontal="center" vertical="center"/>
      <protection locked="0"/>
    </xf>
    <xf numFmtId="44" fontId="11" fillId="0" borderId="12" xfId="0" applyNumberFormat="1" applyFont="1" applyBorder="1" applyAlignment="1">
      <alignment vertical="center"/>
    </xf>
    <xf numFmtId="1" fontId="11" fillId="0" borderId="11" xfId="0" applyNumberFormat="1" applyFont="1" applyBorder="1" applyAlignment="1" applyProtection="1">
      <alignment horizontal="center" wrapText="1"/>
      <protection locked="0"/>
    </xf>
    <xf numFmtId="1" fontId="11" fillId="0" borderId="14" xfId="0" applyNumberFormat="1" applyFont="1" applyBorder="1" applyAlignment="1" applyProtection="1">
      <alignment horizontal="center" wrapText="1"/>
      <protection locked="0"/>
    </xf>
    <xf numFmtId="168" fontId="11" fillId="0" borderId="1" xfId="0" applyNumberFormat="1" applyFont="1" applyBorder="1" applyAlignment="1" applyProtection="1">
      <alignment horizontal="center" wrapText="1"/>
      <protection locked="0"/>
    </xf>
    <xf numFmtId="0" fontId="0" fillId="2" borderId="0" xfId="0" applyFill="1" applyAlignment="1" applyProtection="1">
      <alignment horizontal="left" vertical="center"/>
      <protection locked="0"/>
    </xf>
    <xf numFmtId="14" fontId="0" fillId="2" borderId="0" xfId="0" applyNumberFormat="1" applyFill="1" applyAlignment="1" applyProtection="1">
      <alignment horizontal="left" vertical="center"/>
      <protection locked="0"/>
    </xf>
    <xf numFmtId="0" fontId="4" fillId="0" borderId="0" xfId="0" applyFont="1" applyAlignment="1">
      <alignment horizontal="center"/>
    </xf>
    <xf numFmtId="0" fontId="12" fillId="0" borderId="1" xfId="0" applyFont="1" applyBorder="1" applyAlignment="1">
      <alignment horizontal="left"/>
    </xf>
    <xf numFmtId="0" fontId="30" fillId="0" borderId="0" xfId="0" applyFont="1"/>
    <xf numFmtId="0" fontId="31" fillId="0" borderId="0" xfId="0" applyFont="1"/>
    <xf numFmtId="0" fontId="7" fillId="0" borderId="0" xfId="0" applyFont="1" applyProtection="1">
      <protection locked="0"/>
    </xf>
    <xf numFmtId="165" fontId="11" fillId="0" borderId="5" xfId="1" applyNumberFormat="1" applyFont="1" applyFill="1" applyBorder="1" applyProtection="1"/>
    <xf numFmtId="165" fontId="11" fillId="0" borderId="1" xfId="1" applyNumberFormat="1" applyFont="1" applyFill="1" applyBorder="1" applyProtection="1"/>
    <xf numFmtId="0" fontId="8" fillId="0" borderId="18" xfId="0" applyFont="1" applyBorder="1" applyAlignment="1">
      <alignment horizontal="center"/>
    </xf>
    <xf numFmtId="39" fontId="11" fillId="0" borderId="1" xfId="1" applyNumberFormat="1" applyFont="1" applyBorder="1" applyAlignment="1" applyProtection="1">
      <alignment horizontal="center"/>
    </xf>
    <xf numFmtId="39" fontId="11" fillId="0" borderId="1" xfId="1" applyNumberFormat="1" applyFont="1" applyBorder="1" applyProtection="1"/>
    <xf numFmtId="170" fontId="11" fillId="0" borderId="1" xfId="1" applyNumberFormat="1" applyFont="1" applyBorder="1" applyProtection="1"/>
    <xf numFmtId="171" fontId="11" fillId="0" borderId="1" xfId="1" applyNumberFormat="1" applyFont="1" applyBorder="1" applyProtection="1"/>
    <xf numFmtId="39" fontId="11" fillId="0" borderId="1" xfId="1" applyNumberFormat="1" applyFont="1" applyFill="1" applyBorder="1" applyProtection="1"/>
    <xf numFmtId="2" fontId="11" fillId="0" borderId="10" xfId="1" applyNumberFormat="1" applyFont="1" applyBorder="1" applyAlignment="1" applyProtection="1">
      <alignment horizontal="center"/>
    </xf>
    <xf numFmtId="2" fontId="11" fillId="0" borderId="12" xfId="1" applyNumberFormat="1" applyFont="1" applyBorder="1" applyAlignment="1" applyProtection="1">
      <alignment horizontal="center"/>
    </xf>
    <xf numFmtId="170" fontId="11" fillId="0" borderId="10" xfId="1" applyNumberFormat="1" applyFont="1" applyBorder="1"/>
    <xf numFmtId="39" fontId="11" fillId="0" borderId="10" xfId="1" applyNumberFormat="1" applyFont="1" applyBorder="1" applyAlignment="1" applyProtection="1">
      <alignment horizontal="center"/>
    </xf>
    <xf numFmtId="39" fontId="11" fillId="0" borderId="12" xfId="1" applyNumberFormat="1" applyFont="1" applyBorder="1" applyAlignment="1" applyProtection="1">
      <alignment horizontal="center"/>
    </xf>
    <xf numFmtId="170" fontId="11" fillId="0" borderId="10" xfId="1" applyNumberFormat="1" applyFont="1" applyBorder="1" applyAlignment="1">
      <alignment horizontal="center"/>
    </xf>
    <xf numFmtId="0" fontId="8" fillId="0" borderId="28" xfId="0" applyFont="1" applyBorder="1"/>
    <xf numFmtId="166" fontId="11" fillId="0" borderId="37" xfId="1" applyNumberFormat="1" applyFont="1" applyBorder="1"/>
    <xf numFmtId="172" fontId="11" fillId="0" borderId="10" xfId="1" applyNumberFormat="1" applyFont="1" applyBorder="1" applyAlignment="1">
      <alignment horizontal="center"/>
    </xf>
    <xf numFmtId="172" fontId="11" fillId="0" borderId="37" xfId="1" applyNumberFormat="1" applyFont="1" applyBorder="1" applyAlignment="1">
      <alignment horizontal="center"/>
    </xf>
    <xf numFmtId="2" fontId="11" fillId="0" borderId="37" xfId="1" applyNumberFormat="1" applyFont="1" applyBorder="1" applyAlignment="1" applyProtection="1">
      <alignment horizontal="center"/>
    </xf>
    <xf numFmtId="2" fontId="11" fillId="0" borderId="38" xfId="1" applyNumberFormat="1" applyFont="1" applyBorder="1" applyAlignment="1" applyProtection="1">
      <alignment horizontal="center"/>
    </xf>
    <xf numFmtId="171" fontId="11" fillId="0" borderId="10" xfId="1" applyNumberFormat="1" applyFont="1" applyBorder="1" applyAlignment="1" applyProtection="1">
      <alignment horizontal="center"/>
    </xf>
    <xf numFmtId="0" fontId="8" fillId="0" borderId="6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20" fillId="0" borderId="1" xfId="0" applyFont="1" applyBorder="1"/>
    <xf numFmtId="0" fontId="20" fillId="0" borderId="22" xfId="0" applyFont="1" applyBorder="1"/>
    <xf numFmtId="0" fontId="20" fillId="0" borderId="2" xfId="0" applyFont="1" applyBorder="1"/>
    <xf numFmtId="0" fontId="20" fillId="0" borderId="2" xfId="0" applyFont="1" applyBorder="1" applyAlignment="1">
      <alignment horizontal="center"/>
    </xf>
    <xf numFmtId="164" fontId="20" fillId="0" borderId="1" xfId="0" applyNumberFormat="1" applyFont="1" applyBorder="1" applyAlignment="1">
      <alignment horizontal="center"/>
    </xf>
    <xf numFmtId="0" fontId="20" fillId="0" borderId="5" xfId="0" applyFont="1" applyBorder="1"/>
    <xf numFmtId="0" fontId="20" fillId="0" borderId="3" xfId="0" applyFont="1" applyBorder="1"/>
    <xf numFmtId="0" fontId="20" fillId="0" borderId="6" xfId="0" applyFont="1" applyBorder="1"/>
    <xf numFmtId="0" fontId="20" fillId="0" borderId="6" xfId="0" applyFont="1" applyBorder="1" applyAlignment="1">
      <alignment horizontal="center"/>
    </xf>
    <xf numFmtId="0" fontId="20" fillId="0" borderId="4" xfId="0" applyFont="1" applyBorder="1"/>
    <xf numFmtId="173" fontId="0" fillId="0" borderId="0" xfId="0" applyNumberFormat="1"/>
    <xf numFmtId="44" fontId="7" fillId="0" borderId="0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70" fontId="8" fillId="0" borderId="10" xfId="0" applyNumberFormat="1" applyFont="1" applyBorder="1" applyAlignment="1">
      <alignment horizontal="center"/>
    </xf>
    <xf numFmtId="0" fontId="11" fillId="0" borderId="0" xfId="0" applyFont="1" applyAlignment="1">
      <alignment horizontal="left" wrapText="1"/>
    </xf>
    <xf numFmtId="2" fontId="11" fillId="0" borderId="0" xfId="1" applyNumberFormat="1" applyFont="1" applyBorder="1" applyAlignment="1" applyProtection="1">
      <alignment horizontal="center"/>
    </xf>
    <xf numFmtId="0" fontId="8" fillId="0" borderId="1" xfId="0" applyFont="1" applyBorder="1"/>
    <xf numFmtId="2" fontId="8" fillId="0" borderId="1" xfId="1" applyNumberFormat="1" applyFont="1" applyBorder="1" applyAlignment="1" applyProtection="1">
      <alignment horizontal="center"/>
    </xf>
    <xf numFmtId="164" fontId="8" fillId="0" borderId="1" xfId="0" applyNumberFormat="1" applyFont="1" applyBorder="1" applyAlignment="1">
      <alignment horizontal="center"/>
    </xf>
    <xf numFmtId="7" fontId="11" fillId="0" borderId="1" xfId="1" applyNumberFormat="1" applyFont="1" applyBorder="1" applyAlignment="1" applyProtection="1">
      <alignment horizontal="center"/>
    </xf>
    <xf numFmtId="174" fontId="11" fillId="0" borderId="1" xfId="1" applyNumberFormat="1" applyFont="1" applyBorder="1" applyProtection="1"/>
    <xf numFmtId="39" fontId="11" fillId="0" borderId="5" xfId="1" applyNumberFormat="1" applyFont="1" applyBorder="1" applyAlignment="1" applyProtection="1">
      <alignment horizontal="center"/>
    </xf>
    <xf numFmtId="7" fontId="11" fillId="0" borderId="10" xfId="1" applyNumberFormat="1" applyFont="1" applyBorder="1" applyAlignment="1" applyProtection="1">
      <alignment horizontal="center" vertical="center"/>
    </xf>
    <xf numFmtId="39" fontId="11" fillId="0" borderId="10" xfId="1" applyNumberFormat="1" applyFont="1" applyBorder="1" applyAlignment="1" applyProtection="1">
      <alignment horizontal="center" vertical="center"/>
    </xf>
    <xf numFmtId="39" fontId="11" fillId="0" borderId="12" xfId="1" applyNumberFormat="1" applyFont="1" applyBorder="1" applyAlignment="1" applyProtection="1">
      <alignment horizontal="center" vertical="center"/>
    </xf>
    <xf numFmtId="165" fontId="11" fillId="0" borderId="10" xfId="1" applyNumberFormat="1" applyFont="1" applyBorder="1" applyProtection="1"/>
    <xf numFmtId="174" fontId="11" fillId="0" borderId="10" xfId="1" applyNumberFormat="1" applyFont="1" applyBorder="1" applyProtection="1"/>
    <xf numFmtId="175" fontId="11" fillId="0" borderId="10" xfId="1" applyNumberFormat="1" applyFont="1" applyBorder="1"/>
    <xf numFmtId="39" fontId="11" fillId="0" borderId="10" xfId="1" applyNumberFormat="1" applyFont="1" applyBorder="1"/>
    <xf numFmtId="39" fontId="11" fillId="0" borderId="12" xfId="1" applyNumberFormat="1" applyFont="1" applyBorder="1"/>
    <xf numFmtId="39" fontId="11" fillId="0" borderId="10" xfId="1" applyNumberFormat="1" applyFont="1" applyBorder="1" applyAlignment="1">
      <alignment horizontal="center"/>
    </xf>
    <xf numFmtId="166" fontId="11" fillId="0" borderId="10" xfId="1" applyNumberFormat="1" applyFont="1" applyBorder="1" applyProtection="1">
      <protection locked="0"/>
    </xf>
    <xf numFmtId="0" fontId="11" fillId="0" borderId="10" xfId="1" applyNumberFormat="1" applyFont="1" applyBorder="1" applyAlignment="1" applyProtection="1">
      <alignment horizontal="center"/>
    </xf>
    <xf numFmtId="2" fontId="8" fillId="0" borderId="19" xfId="1" applyNumberFormat="1" applyFont="1" applyBorder="1" applyAlignment="1" applyProtection="1">
      <alignment horizontal="center"/>
    </xf>
    <xf numFmtId="164" fontId="8" fillId="0" borderId="20" xfId="0" applyNumberFormat="1" applyFont="1" applyBorder="1" applyAlignment="1">
      <alignment horizontal="center"/>
    </xf>
    <xf numFmtId="4" fontId="11" fillId="0" borderId="10" xfId="1" applyNumberFormat="1" applyFont="1" applyBorder="1" applyAlignment="1">
      <alignment horizontal="center"/>
    </xf>
    <xf numFmtId="166" fontId="11" fillId="0" borderId="12" xfId="1" applyNumberFormat="1" applyFont="1" applyBorder="1"/>
    <xf numFmtId="170" fontId="11" fillId="0" borderId="12" xfId="1" applyNumberFormat="1" applyFont="1" applyBorder="1" applyAlignment="1">
      <alignment horizontal="center"/>
    </xf>
    <xf numFmtId="2" fontId="11" fillId="0" borderId="46" xfId="1" applyNumberFormat="1" applyFont="1" applyFill="1" applyBorder="1" applyAlignment="1" applyProtection="1">
      <alignment horizontal="center"/>
    </xf>
    <xf numFmtId="170" fontId="11" fillId="0" borderId="26" xfId="1" applyNumberFormat="1" applyFont="1" applyBorder="1" applyAlignment="1">
      <alignment horizontal="center"/>
    </xf>
    <xf numFmtId="164" fontId="11" fillId="0" borderId="27" xfId="0" applyNumberFormat="1" applyFont="1" applyBorder="1" applyAlignment="1">
      <alignment horizontal="center"/>
    </xf>
    <xf numFmtId="0" fontId="11" fillId="0" borderId="58" xfId="0" applyFont="1" applyBorder="1" applyAlignment="1" applyProtection="1">
      <alignment horizontal="center"/>
      <protection locked="0"/>
    </xf>
    <xf numFmtId="2" fontId="11" fillId="0" borderId="3" xfId="1" applyNumberFormat="1" applyFont="1" applyBorder="1" applyAlignment="1" applyProtection="1"/>
    <xf numFmtId="0" fontId="11" fillId="0" borderId="24" xfId="0" applyFont="1" applyBorder="1"/>
    <xf numFmtId="164" fontId="11" fillId="0" borderId="6" xfId="0" applyNumberFormat="1" applyFont="1" applyBorder="1" applyAlignment="1">
      <alignment horizontal="center"/>
    </xf>
    <xf numFmtId="0" fontId="33" fillId="0" borderId="0" xfId="0" applyFont="1" applyAlignment="1">
      <alignment vertical="center"/>
    </xf>
    <xf numFmtId="0" fontId="35" fillId="0" borderId="0" xfId="0" applyFont="1"/>
    <xf numFmtId="0" fontId="37" fillId="0" borderId="0" xfId="0" applyFont="1"/>
    <xf numFmtId="0" fontId="36" fillId="0" borderId="0" xfId="0" applyFont="1"/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6" xfId="0" applyBorder="1" applyAlignment="1">
      <alignment horizontal="left"/>
    </xf>
    <xf numFmtId="0" fontId="16" fillId="0" borderId="0" xfId="0" applyFont="1" applyAlignment="1">
      <alignment horizontal="center"/>
    </xf>
    <xf numFmtId="164" fontId="0" fillId="0" borderId="1" xfId="0" applyNumberFormat="1" applyBorder="1" applyAlignment="1" applyProtection="1">
      <alignment horizontal="right"/>
      <protection locked="0"/>
    </xf>
    <xf numFmtId="0" fontId="17" fillId="0" borderId="0" xfId="2" applyAlignment="1" applyProtection="1">
      <alignment horizontal="center"/>
      <protection locked="0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7" fillId="0" borderId="0" xfId="2" applyFill="1" applyBorder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0" fillId="0" borderId="2" xfId="0" applyFont="1" applyBorder="1" applyAlignment="1">
      <alignment horizontal="left"/>
    </xf>
    <xf numFmtId="0" fontId="12" fillId="0" borderId="21" xfId="0" applyFont="1" applyBorder="1" applyAlignment="1">
      <alignment horizontal="left"/>
    </xf>
    <xf numFmtId="0" fontId="12" fillId="0" borderId="22" xfId="0" applyFont="1" applyBorder="1" applyAlignment="1">
      <alignment horizontal="left"/>
    </xf>
    <xf numFmtId="0" fontId="12" fillId="0" borderId="1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20" xfId="0" applyFont="1" applyBorder="1" applyAlignment="1">
      <alignment horizontal="center" wrapText="1"/>
    </xf>
    <xf numFmtId="0" fontId="12" fillId="0" borderId="11" xfId="0" applyFont="1" applyBorder="1" applyAlignment="1">
      <alignment horizontal="center" wrapText="1"/>
    </xf>
    <xf numFmtId="0" fontId="12" fillId="0" borderId="7" xfId="0" applyFont="1" applyBorder="1" applyAlignment="1">
      <alignment horizontal="center" wrapText="1"/>
    </xf>
    <xf numFmtId="0" fontId="12" fillId="0" borderId="8" xfId="0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3" xfId="0" applyFont="1" applyBorder="1" applyAlignment="1">
      <alignment horizontal="left"/>
    </xf>
    <xf numFmtId="0" fontId="12" fillId="0" borderId="18" xfId="0" applyFont="1" applyBorder="1" applyAlignment="1">
      <alignment horizontal="center" wrapText="1"/>
    </xf>
    <xf numFmtId="0" fontId="12" fillId="0" borderId="19" xfId="0" applyFont="1" applyBorder="1" applyAlignment="1">
      <alignment horizontal="center" wrapText="1"/>
    </xf>
    <xf numFmtId="0" fontId="12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35" xfId="0" applyFont="1" applyBorder="1" applyAlignment="1">
      <alignment horizontal="center" wrapText="1"/>
    </xf>
    <xf numFmtId="0" fontId="8" fillId="0" borderId="36" xfId="0" applyFont="1" applyBorder="1" applyAlignment="1">
      <alignment horizontal="center" wrapText="1"/>
    </xf>
    <xf numFmtId="0" fontId="8" fillId="0" borderId="18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8" fillId="0" borderId="27" xfId="0" applyFont="1" applyBorder="1" applyAlignment="1">
      <alignment horizontal="center" wrapText="1"/>
    </xf>
    <xf numFmtId="0" fontId="8" fillId="0" borderId="5" xfId="0" applyFont="1" applyBorder="1" applyAlignment="1">
      <alignment horizontal="center" wrapText="1"/>
    </xf>
    <xf numFmtId="0" fontId="12" fillId="0" borderId="15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8" fillId="0" borderId="35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 vertical="center"/>
    </xf>
    <xf numFmtId="0" fontId="12" fillId="0" borderId="24" xfId="0" applyFont="1" applyBorder="1" applyAlignment="1">
      <alignment horizontal="center" wrapText="1"/>
    </xf>
    <xf numFmtId="0" fontId="12" fillId="0" borderId="44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0" xfId="0" applyFont="1" applyBorder="1" applyAlignment="1">
      <alignment horizontal="center" wrapText="1"/>
    </xf>
    <xf numFmtId="0" fontId="8" fillId="0" borderId="11" xfId="0" applyFont="1" applyBorder="1" applyAlignment="1">
      <alignment horizontal="center" wrapText="1"/>
    </xf>
    <xf numFmtId="0" fontId="8" fillId="0" borderId="21" xfId="0" applyFont="1" applyBorder="1" applyAlignment="1">
      <alignment horizontal="left"/>
    </xf>
    <xf numFmtId="0" fontId="8" fillId="0" borderId="22" xfId="0" applyFont="1" applyBorder="1" applyAlignment="1">
      <alignment horizontal="left"/>
    </xf>
    <xf numFmtId="0" fontId="7" fillId="0" borderId="0" xfId="0" applyFont="1"/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8" fillId="0" borderId="28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8" fillId="0" borderId="30" xfId="0" applyFont="1" applyBorder="1" applyAlignment="1">
      <alignment horizontal="center" wrapText="1"/>
    </xf>
    <xf numFmtId="0" fontId="8" fillId="0" borderId="40" xfId="0" applyFont="1" applyBorder="1" applyAlignment="1">
      <alignment horizontal="center" wrapText="1"/>
    </xf>
    <xf numFmtId="0" fontId="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0" fillId="0" borderId="0" xfId="0"/>
    <xf numFmtId="0" fontId="10" fillId="0" borderId="0" xfId="0" applyFont="1" applyAlignment="1">
      <alignment horizontal="left"/>
    </xf>
    <xf numFmtId="2" fontId="11" fillId="0" borderId="3" xfId="1" applyNumberFormat="1" applyFont="1" applyBorder="1" applyAlignment="1" applyProtection="1">
      <alignment horizontal="left"/>
    </xf>
    <xf numFmtId="2" fontId="11" fillId="0" borderId="4" xfId="1" applyNumberFormat="1" applyFont="1" applyBorder="1" applyAlignment="1" applyProtection="1">
      <alignment horizontal="left"/>
    </xf>
    <xf numFmtId="2" fontId="8" fillId="0" borderId="3" xfId="1" applyNumberFormat="1" applyFont="1" applyBorder="1" applyAlignment="1" applyProtection="1">
      <alignment horizontal="center"/>
    </xf>
    <xf numFmtId="2" fontId="8" fillId="0" borderId="4" xfId="1" applyNumberFormat="1" applyFont="1" applyBorder="1" applyAlignment="1" applyProtection="1">
      <alignment horizontal="center"/>
    </xf>
    <xf numFmtId="2" fontId="8" fillId="0" borderId="56" xfId="1" applyNumberFormat="1" applyFont="1" applyBorder="1" applyAlignment="1" applyProtection="1">
      <alignment horizontal="center"/>
    </xf>
    <xf numFmtId="2" fontId="8" fillId="0" borderId="57" xfId="1" applyNumberFormat="1" applyFont="1" applyBorder="1" applyAlignment="1" applyProtection="1">
      <alignment horizontal="center"/>
    </xf>
    <xf numFmtId="2" fontId="11" fillId="0" borderId="24" xfId="1" applyNumberFormat="1" applyFont="1" applyBorder="1" applyAlignment="1" applyProtection="1">
      <alignment horizontal="left"/>
    </xf>
    <xf numFmtId="44" fontId="11" fillId="0" borderId="12" xfId="0" applyNumberFormat="1" applyFont="1" applyBorder="1" applyAlignment="1">
      <alignment horizontal="center"/>
    </xf>
    <xf numFmtId="44" fontId="11" fillId="0" borderId="13" xfId="0" applyNumberFormat="1" applyFont="1" applyBorder="1" applyAlignment="1">
      <alignment horizontal="center"/>
    </xf>
    <xf numFmtId="44" fontId="11" fillId="0" borderId="14" xfId="0" applyNumberFormat="1" applyFont="1" applyBorder="1" applyAlignment="1">
      <alignment horizontal="center"/>
    </xf>
    <xf numFmtId="44" fontId="11" fillId="0" borderId="41" xfId="0" applyNumberFormat="1" applyFont="1" applyBorder="1" applyAlignment="1">
      <alignment horizontal="center"/>
    </xf>
    <xf numFmtId="44" fontId="11" fillId="0" borderId="43" xfId="0" applyNumberFormat="1" applyFont="1" applyBorder="1" applyAlignment="1">
      <alignment horizontal="center"/>
    </xf>
    <xf numFmtId="44" fontId="11" fillId="0" borderId="42" xfId="0" applyNumberFormat="1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5" xfId="0" applyFont="1" applyBorder="1" applyAlignment="1">
      <alignment horizontal="center" wrapText="1"/>
    </xf>
    <xf numFmtId="0" fontId="8" fillId="0" borderId="47" xfId="0" applyFont="1" applyBorder="1" applyAlignment="1">
      <alignment horizontal="center" wrapText="1"/>
    </xf>
    <xf numFmtId="0" fontId="8" fillId="0" borderId="17" xfId="0" applyFont="1" applyBorder="1" applyAlignment="1">
      <alignment horizontal="center" wrapText="1"/>
    </xf>
    <xf numFmtId="0" fontId="8" fillId="0" borderId="25" xfId="0" applyFont="1" applyBorder="1" applyAlignment="1">
      <alignment horizontal="left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31" xfId="0" applyFont="1" applyBorder="1" applyAlignment="1">
      <alignment horizontal="center"/>
    </xf>
    <xf numFmtId="0" fontId="11" fillId="0" borderId="32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11" fillId="0" borderId="4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11" fillId="0" borderId="1" xfId="0" applyFont="1" applyBorder="1" applyAlignment="1">
      <alignment horizontal="left"/>
    </xf>
    <xf numFmtId="0" fontId="11" fillId="0" borderId="3" xfId="0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12" fillId="0" borderId="45" xfId="0" applyFont="1" applyBorder="1" applyAlignment="1">
      <alignment horizontal="center" wrapText="1"/>
    </xf>
    <xf numFmtId="0" fontId="12" fillId="0" borderId="17" xfId="0" applyFont="1" applyBorder="1" applyAlignment="1">
      <alignment horizontal="center" wrapText="1"/>
    </xf>
    <xf numFmtId="0" fontId="8" fillId="0" borderId="3" xfId="0" applyFont="1" applyBorder="1" applyAlignment="1">
      <alignment horizontal="center"/>
    </xf>
    <xf numFmtId="0" fontId="12" fillId="0" borderId="21" xfId="0" applyFont="1" applyBorder="1" applyAlignment="1">
      <alignment horizontal="center" wrapText="1"/>
    </xf>
    <xf numFmtId="0" fontId="12" fillId="0" borderId="4" xfId="0" applyFont="1" applyBorder="1" applyAlignment="1">
      <alignment horizontal="center" wrapText="1"/>
    </xf>
    <xf numFmtId="0" fontId="11" fillId="0" borderId="4" xfId="0" applyFont="1" applyBorder="1" applyAlignment="1">
      <alignment horizontal="left"/>
    </xf>
    <xf numFmtId="0" fontId="11" fillId="0" borderId="22" xfId="0" applyFont="1" applyBorder="1" applyAlignment="1">
      <alignment horizontal="left"/>
    </xf>
    <xf numFmtId="0" fontId="11" fillId="0" borderId="50" xfId="0" applyFont="1" applyBorder="1" applyAlignment="1">
      <alignment horizontal="left" vertical="center"/>
    </xf>
    <xf numFmtId="0" fontId="11" fillId="0" borderId="51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3" fillId="0" borderId="54" xfId="0" applyFont="1" applyBorder="1" applyAlignment="1">
      <alignment horizontal="center" vertical="center" wrapText="1"/>
    </xf>
    <xf numFmtId="0" fontId="13" fillId="0" borderId="31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54" xfId="0" applyFont="1" applyBorder="1" applyAlignment="1">
      <alignment horizontal="center" vertical="center" wrapText="1"/>
    </xf>
    <xf numFmtId="0" fontId="11" fillId="0" borderId="31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wrapText="1"/>
    </xf>
    <xf numFmtId="0" fontId="12" fillId="0" borderId="1" xfId="0" applyFont="1" applyBorder="1" applyAlignment="1">
      <alignment horizontal="center"/>
    </xf>
    <xf numFmtId="0" fontId="11" fillId="0" borderId="0" xfId="0" applyFont="1" applyAlignment="1">
      <alignment horizontal="left"/>
    </xf>
    <xf numFmtId="0" fontId="11" fillId="0" borderId="27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wrapText="1"/>
    </xf>
    <xf numFmtId="0" fontId="11" fillId="0" borderId="21" xfId="0" applyFont="1" applyBorder="1" applyAlignment="1">
      <alignment horizontal="center" vertical="center" wrapText="1"/>
    </xf>
    <xf numFmtId="0" fontId="17" fillId="0" borderId="0" xfId="2" applyFill="1" applyBorder="1" applyAlignment="1" applyProtection="1">
      <alignment horizontal="center"/>
      <protection locked="0" hidden="1"/>
    </xf>
    <xf numFmtId="0" fontId="17" fillId="0" borderId="0" xfId="2" applyAlignment="1" applyProtection="1">
      <alignment horizontal="center"/>
      <protection locked="0" hidden="1"/>
    </xf>
    <xf numFmtId="49" fontId="17" fillId="0" borderId="0" xfId="2" applyNumberFormat="1" applyFill="1" applyBorder="1" applyAlignment="1" applyProtection="1">
      <alignment horizontal="center"/>
      <protection locked="0"/>
    </xf>
    <xf numFmtId="49" fontId="17" fillId="0" borderId="0" xfId="2" applyNumberFormat="1" applyAlignment="1" applyProtection="1">
      <alignment horizontal="center"/>
      <protection locked="0"/>
    </xf>
    <xf numFmtId="0" fontId="32" fillId="0" borderId="0" xfId="0" applyFont="1" applyAlignment="1">
      <alignment horizontal="center"/>
    </xf>
    <xf numFmtId="49" fontId="29" fillId="0" borderId="0" xfId="0" applyNumberFormat="1" applyFont="1" applyAlignment="1" applyProtection="1">
      <alignment horizontal="center" vertical="center"/>
      <protection hidden="1"/>
    </xf>
    <xf numFmtId="49" fontId="28" fillId="0" borderId="0" xfId="0" applyNumberFormat="1" applyFont="1" applyAlignment="1" applyProtection="1">
      <alignment horizontal="center" vertical="center"/>
      <protection hidden="1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tmp"/><Relationship Id="rId1" Type="http://schemas.openxmlformats.org/officeDocument/2006/relationships/image" Target="../media/image7.tmp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tmp"/><Relationship Id="rId1" Type="http://schemas.openxmlformats.org/officeDocument/2006/relationships/image" Target="../media/image9.tmp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9525</xdr:rowOff>
        </xdr:from>
        <xdr:to>
          <xdr:col>4</xdr:col>
          <xdr:colOff>409575</xdr:colOff>
          <xdr:row>9</xdr:row>
          <xdr:rowOff>180975</xdr:rowOff>
        </xdr:to>
        <xdr:sp macro="" textlink="">
          <xdr:nvSpPr>
            <xdr:cNvPr id="49154" name="ShowSheets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0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0</xdr:rowOff>
        </xdr:from>
        <xdr:to>
          <xdr:col>4</xdr:col>
          <xdr:colOff>419100</xdr:colOff>
          <xdr:row>13</xdr:row>
          <xdr:rowOff>171450</xdr:rowOff>
        </xdr:to>
        <xdr:sp macro="" textlink="">
          <xdr:nvSpPr>
            <xdr:cNvPr id="49155" name="hidesheet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0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161925</xdr:rowOff>
        </xdr:from>
        <xdr:to>
          <xdr:col>4</xdr:col>
          <xdr:colOff>428625</xdr:colOff>
          <xdr:row>21</xdr:row>
          <xdr:rowOff>142875</xdr:rowOff>
        </xdr:to>
        <xdr:sp macro="" textlink="">
          <xdr:nvSpPr>
            <xdr:cNvPr id="49156" name="hidethissheet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0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171450</xdr:rowOff>
        </xdr:from>
        <xdr:to>
          <xdr:col>4</xdr:col>
          <xdr:colOff>419100</xdr:colOff>
          <xdr:row>17</xdr:row>
          <xdr:rowOff>142875</xdr:rowOff>
        </xdr:to>
        <xdr:sp macro="" textlink="">
          <xdr:nvSpPr>
            <xdr:cNvPr id="49157" name="showallsheets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0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594361</xdr:colOff>
      <xdr:row>29</xdr:row>
      <xdr:rowOff>144780</xdr:rowOff>
    </xdr:from>
    <xdr:ext cx="1104900" cy="7467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459981" y="5097780"/>
          <a:ext cx="1104900" cy="746760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 b="1"/>
            <a:t>Shorter lengths available Add 9% List per ft.</a:t>
          </a:r>
        </a:p>
      </xdr:txBody>
    </xdr:sp>
    <xdr:clientData/>
  </xdr:oneCellAnchor>
  <xdr:oneCellAnchor>
    <xdr:from>
      <xdr:col>5</xdr:col>
      <xdr:colOff>289560</xdr:colOff>
      <xdr:row>43</xdr:row>
      <xdr:rowOff>30480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356860" y="665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472440</xdr:colOff>
      <xdr:row>39</xdr:row>
      <xdr:rowOff>0</xdr:rowOff>
    </xdr:from>
    <xdr:ext cx="1363981" cy="81534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086600" y="6477000"/>
          <a:ext cx="1363981" cy="8153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US" sz="1100" b="1"/>
            <a:t>SEE</a:t>
          </a:r>
          <a:r>
            <a:rPr lang="en-US" sz="1100" b="1" baseline="0"/>
            <a:t> CATALOG FOR GUARANTEED WORKING PRESSURES.</a:t>
          </a:r>
          <a:endParaRPr lang="en-US" sz="1100" b="1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289560</xdr:colOff>
      <xdr:row>43</xdr:row>
      <xdr:rowOff>30480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931920" y="665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289560</xdr:colOff>
      <xdr:row>43</xdr:row>
      <xdr:rowOff>30480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3832860" y="735520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289560</xdr:colOff>
      <xdr:row>50</xdr:row>
      <xdr:rowOff>30480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318760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259081</xdr:colOff>
      <xdr:row>19</xdr:row>
      <xdr:rowOff>15240</xdr:rowOff>
    </xdr:from>
    <xdr:ext cx="1104900" cy="7467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239001" y="1432560"/>
          <a:ext cx="1104900" cy="746760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000" b="1"/>
            <a:t>Shorter lengths available Add 9% List per ft.</a:t>
          </a:r>
        </a:p>
      </xdr:txBody>
    </xdr:sp>
    <xdr:clientData/>
  </xdr:oneCellAnchor>
  <xdr:oneCellAnchor>
    <xdr:from>
      <xdr:col>9</xdr:col>
      <xdr:colOff>289560</xdr:colOff>
      <xdr:row>30</xdr:row>
      <xdr:rowOff>30480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5318760" y="2819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167640</xdr:colOff>
      <xdr:row>24</xdr:row>
      <xdr:rowOff>68580</xdr:rowOff>
    </xdr:from>
    <xdr:ext cx="1272540" cy="11430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7147560" y="2247900"/>
          <a:ext cx="1272540" cy="1143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0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Note: List add will be 12 % of total list price of materials for tagging individual cartons with room numbers, floor, building, etc.</a:t>
          </a:r>
          <a:r>
            <a:rPr lang="en-US" sz="900" b="0"/>
            <a:t> </a:t>
          </a:r>
        </a:p>
      </xdr:txBody>
    </xdr:sp>
    <xdr:clientData/>
  </xdr:oneCellAnchor>
  <xdr:oneCellAnchor>
    <xdr:from>
      <xdr:col>9</xdr:col>
      <xdr:colOff>289560</xdr:colOff>
      <xdr:row>56</xdr:row>
      <xdr:rowOff>30480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4732020" y="297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289560</xdr:colOff>
      <xdr:row>54</xdr:row>
      <xdr:rowOff>30480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4732020" y="2667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10</xdr:col>
      <xdr:colOff>219075</xdr:colOff>
      <xdr:row>35</xdr:row>
      <xdr:rowOff>283844</xdr:rowOff>
    </xdr:from>
    <xdr:ext cx="1638301" cy="181165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7458075" y="6017894"/>
          <a:ext cx="1638301" cy="18116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endParaRPr lang="en-US" sz="1000" b="1" strike="sngStrike" baseline="0">
            <a:solidFill>
              <a:srgbClr val="C00000"/>
            </a:solidFill>
          </a:endParaRPr>
        </a:p>
        <a:p>
          <a:pPr algn="ctr"/>
          <a:r>
            <a:rPr lang="en-US" sz="1000" b="1" strike="noStrike" baseline="0">
              <a:solidFill>
                <a:sysClr val="windowText" lastClr="000000"/>
              </a:solidFill>
            </a:rPr>
            <a:t>For SS, ARLI, DVLI, LB2, LCS10, &amp; Guardian, see individual product pages for backplate. See PM product pages for pedestal brackets.</a:t>
          </a:r>
        </a:p>
      </xdr:txBody>
    </xdr:sp>
    <xdr:clientData/>
  </xdr:oneCellAnchor>
  <xdr:oneCellAnchor>
    <xdr:from>
      <xdr:col>11</xdr:col>
      <xdr:colOff>240031</xdr:colOff>
      <xdr:row>46</xdr:row>
      <xdr:rowOff>60960</xdr:rowOff>
    </xdr:from>
    <xdr:ext cx="1706880" cy="5715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7993381" y="7871460"/>
          <a:ext cx="170688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000" b="1"/>
            <a:t>K = 3-9/16"</a:t>
          </a:r>
          <a:r>
            <a:rPr lang="en-US" sz="1000" b="1" baseline="0"/>
            <a:t> Enclosure Depth</a:t>
          </a:r>
        </a:p>
        <a:p>
          <a:r>
            <a:rPr lang="en-US" sz="1000" b="1" baseline="0"/>
            <a:t>A = 4-3/8" Enclosure Depth</a:t>
          </a:r>
        </a:p>
        <a:p>
          <a:r>
            <a:rPr lang="en-US" sz="1000" b="1" baseline="0"/>
            <a:t>B = 5-5/16" Enclosure Depth</a:t>
          </a:r>
        </a:p>
        <a:p>
          <a:endParaRPr lang="en-US" sz="1000" b="1" baseline="0"/>
        </a:p>
        <a:p>
          <a:endParaRPr lang="en-US" sz="1000" b="1"/>
        </a:p>
      </xdr:txBody>
    </xdr:sp>
    <xdr:clientData/>
  </xdr:oneCellAnchor>
  <xdr:oneCellAnchor>
    <xdr:from>
      <xdr:col>12</xdr:col>
      <xdr:colOff>26684</xdr:colOff>
      <xdr:row>50</xdr:row>
      <xdr:rowOff>15240</xdr:rowOff>
    </xdr:from>
    <xdr:ext cx="1002775" cy="1031436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8561084" y="6012180"/>
          <a:ext cx="1002775" cy="10314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pPr algn="ctr"/>
          <a:r>
            <a:rPr lang="en-US" sz="1000" b="1"/>
            <a:t>7 = 7" Height</a:t>
          </a:r>
          <a:endParaRPr lang="en-US" sz="1000" b="1" baseline="0"/>
        </a:p>
        <a:p>
          <a:pPr algn="ctr"/>
          <a:r>
            <a:rPr lang="en-US" sz="1000" b="1" baseline="0"/>
            <a:t>8 = 8" Height</a:t>
          </a:r>
        </a:p>
        <a:p>
          <a:pPr algn="ctr"/>
          <a:r>
            <a:rPr lang="en-US" sz="1000" b="1" baseline="0"/>
            <a:t>11 = 11" Height</a:t>
          </a:r>
        </a:p>
        <a:p>
          <a:pPr algn="ctr"/>
          <a:r>
            <a:rPr lang="en-US" sz="1000" b="1" baseline="0"/>
            <a:t>14 = 14" Height</a:t>
          </a:r>
        </a:p>
        <a:p>
          <a:pPr algn="ctr"/>
          <a:r>
            <a:rPr lang="en-US" sz="1000" b="1" baseline="0"/>
            <a:t>20 = 20" Height</a:t>
          </a:r>
        </a:p>
        <a:p>
          <a:pPr algn="ctr"/>
          <a:r>
            <a:rPr lang="en-US" sz="1000" b="1" baseline="0"/>
            <a:t>24 = 24" Height</a:t>
          </a:r>
        </a:p>
      </xdr:txBody>
    </xdr:sp>
    <xdr:clientData/>
  </xdr:oneCellAnchor>
  <xdr:oneCellAnchor>
    <xdr:from>
      <xdr:col>11</xdr:col>
      <xdr:colOff>327660</xdr:colOff>
      <xdr:row>57</xdr:row>
      <xdr:rowOff>22860</xdr:rowOff>
    </xdr:from>
    <xdr:ext cx="1691640" cy="349758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8252460" y="7879080"/>
          <a:ext cx="1691640" cy="34975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000"/>
            <a:t>Price</a:t>
          </a:r>
          <a:r>
            <a:rPr lang="en-US" sz="1000" strike="noStrike" baseline="0">
              <a:solidFill>
                <a:srgbClr val="C00000"/>
              </a:solidFill>
            </a:rPr>
            <a:t> </a:t>
          </a:r>
          <a:r>
            <a:rPr lang="en-US" sz="1000" baseline="0"/>
            <a:t>Brackets &amp; Ball Bearing Hangers as Follows:</a:t>
          </a:r>
        </a:p>
        <a:p>
          <a:r>
            <a:rPr lang="en-US" sz="1000" baseline="0"/>
            <a:t>2-with 2' thru 6' lengths, 3-with 7', 7'-6" &amp; 8' lengths hgrs for 20" &amp; 24" 2 tier, or as noted.</a:t>
          </a:r>
        </a:p>
        <a:p>
          <a:r>
            <a:rPr lang="en-US" sz="1000" baseline="0"/>
            <a:t>Partial Backplate - 4' and  8' lengths only.</a:t>
          </a:r>
        </a:p>
        <a:p>
          <a:r>
            <a:rPr lang="en-US" sz="1000" baseline="0"/>
            <a:t>▲ Standard brackets with bracket mounted hangers are typically used for steam jobs requiring pitch adjustment.</a:t>
          </a: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▼ </a:t>
          </a:r>
          <a:r>
            <a:rPr lang="en-US" sz="1000" baseline="0"/>
            <a:t>Stand-Off brackets are to be used with 24" WTRBRKT &amp; BRKT's with 30" &amp; 36" enclosures.</a:t>
          </a:r>
        </a:p>
        <a:p>
          <a:r>
            <a:rPr lang="en-US" sz="1000" baseline="0"/>
            <a:t>* CR1, CR2, and CR3A cradles included in Bracket and Ball Bearing Hanger pricing.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289560</xdr:colOff>
      <xdr:row>50</xdr:row>
      <xdr:rowOff>30480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941820" y="6027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289560</xdr:colOff>
      <xdr:row>30</xdr:row>
      <xdr:rowOff>30480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41820" y="2819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289560</xdr:colOff>
      <xdr:row>56</xdr:row>
      <xdr:rowOff>30480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6941820" y="715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289560</xdr:colOff>
      <xdr:row>54</xdr:row>
      <xdr:rowOff>30480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6941820" y="685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1</xdr:row>
      <xdr:rowOff>110067</xdr:rowOff>
    </xdr:from>
    <xdr:ext cx="6786880" cy="125306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45720" y="381000"/>
          <a:ext cx="6786880" cy="12530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S - Slope                                                                                       Enclosure</a:t>
          </a:r>
          <a:r>
            <a:rPr lang="en-US" sz="900" b="1" baseline="0"/>
            <a:t> Listings                                                       JV = Versa-Line  with</a:t>
          </a:r>
        </a:p>
        <a:p>
          <a:r>
            <a:rPr lang="en-US" sz="900" b="1" baseline="0"/>
            <a:t>T - Top Outlet                                                                                      (Depth)                                                                           Slip Joint - Standard</a:t>
          </a:r>
        </a:p>
        <a:p>
          <a:r>
            <a:rPr lang="en-US" sz="900" b="1" baseline="0"/>
            <a:t>                                                                                                             K = 3 9/16"                                                                 D = Damper</a:t>
          </a:r>
        </a:p>
        <a:p>
          <a:r>
            <a:rPr lang="en-US" sz="900" b="1" baseline="0"/>
            <a:t>	                                                                         	                                                TPD = Tamper Resistant Damper</a:t>
          </a:r>
        </a:p>
        <a:p>
          <a:r>
            <a:rPr lang="en-US" sz="900" b="1" baseline="0"/>
            <a:t>ENCLOSURE PRICE PER FOOT                                                                                                                                                  </a:t>
          </a:r>
        </a:p>
        <a:p>
          <a:r>
            <a:rPr lang="en-US" sz="900" b="1" baseline="0"/>
            <a:t> ACCESSORY PRICE EACH                                             STANDARD ENCLOSURE LENGTHS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   ROUGH-IN MATERIAL PRICES                                           </a:t>
          </a:r>
          <a:endParaRPr lang="en-US" sz="900" b="1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2</xdr:row>
      <xdr:rowOff>0</xdr:rowOff>
    </xdr:from>
    <xdr:ext cx="6766560" cy="108204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45720" y="419100"/>
          <a:ext cx="6766560" cy="10820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S - Slope                                                                                       Enclosure</a:t>
          </a:r>
          <a:r>
            <a:rPr lang="en-US" sz="900" b="1" baseline="0"/>
            <a:t> Listings                                                        JV =Versa-Line  with</a:t>
          </a:r>
        </a:p>
        <a:p>
          <a:r>
            <a:rPr lang="en-US" sz="900" b="1" baseline="0"/>
            <a:t>T - Top Outlet                                                                                      (Depth)                                                                           Slip Joint - Standard</a:t>
          </a:r>
        </a:p>
        <a:p>
          <a:r>
            <a:rPr lang="en-US" sz="900" b="1" baseline="0"/>
            <a:t>                                                                                                             K = 3 9/16"                                                                 D = Damper</a:t>
          </a:r>
        </a:p>
        <a:p>
          <a:r>
            <a:rPr lang="en-US" sz="900" b="1" baseline="0"/>
            <a:t>	                                                                         	                                                TPD = Tamper Resistant Damper</a:t>
          </a:r>
        </a:p>
        <a:p>
          <a:r>
            <a:rPr lang="en-US" sz="900" b="1" baseline="0"/>
            <a:t>ENCLOSURE PRICE PER FOOT                                                                                                                                                   </a:t>
          </a:r>
        </a:p>
        <a:p>
          <a:r>
            <a:rPr lang="en-US" sz="900" b="1" baseline="0"/>
            <a:t> ACCESSORY PRICE EACH                                            STANDARD  ENCLOSURE LENGTHS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   ROUGH-IN MATERIAL  PRICES                                          </a:t>
          </a:r>
          <a:endParaRPr lang="en-US" sz="900" b="1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2</xdr:row>
      <xdr:rowOff>0</xdr:rowOff>
    </xdr:from>
    <xdr:ext cx="6766560" cy="108204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5720" y="419100"/>
          <a:ext cx="6766560" cy="10820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S - Slope                                                                                       Enclosure</a:t>
          </a:r>
          <a:r>
            <a:rPr lang="en-US" sz="900" b="1" baseline="0"/>
            <a:t> Listings                                                        JV = Versa-Line with</a:t>
          </a:r>
        </a:p>
        <a:p>
          <a:r>
            <a:rPr lang="en-US" sz="900" b="1" baseline="0"/>
            <a:t>T - Top Outlet                                                                                      (Depth)                                                                           Slip Joint - Standard</a:t>
          </a:r>
        </a:p>
        <a:p>
          <a:r>
            <a:rPr lang="en-US" sz="900" b="1" baseline="0"/>
            <a:t>F - Front                                                                                              A = 4- 3/8"                                                                 D = Damper</a:t>
          </a:r>
        </a:p>
        <a:p>
          <a:r>
            <a:rPr lang="en-US" sz="900" b="1" baseline="0"/>
            <a:t>FT - Front &amp; Top                                                                                     	                                                TPD = Tamper Resistant Damper</a:t>
          </a:r>
        </a:p>
        <a:p>
          <a:r>
            <a:rPr lang="en-US" sz="900" b="1" baseline="0"/>
            <a:t>	                                                                                                                                                                     </a:t>
          </a:r>
        </a:p>
        <a:p>
          <a:r>
            <a:rPr lang="en-US" sz="900" b="1" baseline="0"/>
            <a:t>                                              	                  STANDARD ENCLOSURE LENGTHS 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   ROUGH-IN MATERIAL PRICES                                          </a:t>
          </a:r>
          <a:endParaRPr lang="en-US" sz="900" b="1"/>
        </a:p>
      </xdr:txBody>
    </xdr:sp>
    <xdr:clientData/>
  </xdr:oneCellAnchor>
  <xdr:oneCellAnchor>
    <xdr:from>
      <xdr:col>11</xdr:col>
      <xdr:colOff>274320</xdr:colOff>
      <xdr:row>15</xdr:row>
      <xdr:rowOff>0</xdr:rowOff>
    </xdr:from>
    <xdr:ext cx="2415540" cy="6324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071360" y="2476500"/>
          <a:ext cx="2415540" cy="632460"/>
        </a:xfrm>
        <a:prstGeom prst="rect">
          <a:avLst/>
        </a:prstGeom>
        <a:noFill/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 b="1" baseline="0"/>
            <a:t>Can only use   3- 1/4" wide element or smaller.</a:t>
          </a:r>
          <a:endParaRPr lang="en-US" sz="1100" b="1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2</xdr:row>
      <xdr:rowOff>0</xdr:rowOff>
    </xdr:from>
    <xdr:ext cx="6766560" cy="107632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45720" y="419100"/>
          <a:ext cx="6766560" cy="10763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S - Slope                                                                                       Enclosure</a:t>
          </a:r>
          <a:r>
            <a:rPr lang="en-US" sz="900" b="1" baseline="0"/>
            <a:t> Listings                                                        JV = Versa-Line with</a:t>
          </a:r>
        </a:p>
        <a:p>
          <a:r>
            <a:rPr lang="en-US" sz="900" b="1" baseline="0"/>
            <a:t>T - Top Outlet                                                                                      (Depth)                                                                           Slip Joint - Standard</a:t>
          </a:r>
        </a:p>
        <a:p>
          <a:r>
            <a:rPr lang="en-US" sz="900" b="1" baseline="0"/>
            <a:t>F - Front                                                                                               A = 4-3/8"                                                                    D = Damper</a:t>
          </a:r>
        </a:p>
        <a:p>
          <a:r>
            <a:rPr lang="en-US" sz="900" b="1" baseline="0"/>
            <a:t>FT - Front &amp; Top 	                                                                         	                                                TPD = Tamper Resistant Damper</a:t>
          </a:r>
        </a:p>
        <a:p>
          <a:r>
            <a:rPr lang="en-US" sz="900" b="1" baseline="0"/>
            <a:t>					                         </a:t>
          </a:r>
          <a:r>
            <a:rPr lang="en-US" sz="900" b="0" baseline="0"/>
            <a:t> </a:t>
          </a:r>
        </a:p>
        <a:p>
          <a:r>
            <a:rPr lang="en-US" sz="900" b="1" baseline="0"/>
            <a:t> 		                   STANDARD ENCLOSURE LENGTHS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   ROUGH-IN MATERIAL PRICES                                          </a:t>
          </a:r>
          <a:endParaRPr lang="en-US" sz="900" b="1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60960</xdr:colOff>
      <xdr:row>2</xdr:row>
      <xdr:rowOff>22860</xdr:rowOff>
    </xdr:from>
    <xdr:ext cx="6804660" cy="12192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0960" y="373380"/>
          <a:ext cx="6804660" cy="12192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S - Slope                                                                                       Enclosure</a:t>
          </a:r>
          <a:r>
            <a:rPr lang="en-US" sz="900" b="1" baseline="0"/>
            <a:t> Listings                                                        JV = Versa-Line with</a:t>
          </a:r>
        </a:p>
        <a:p>
          <a:r>
            <a:rPr lang="en-US" sz="900" b="1" baseline="0"/>
            <a:t>T - Top Outlet                                                                                      (Depth)                                                                           Slip Joint - Standard</a:t>
          </a:r>
        </a:p>
        <a:p>
          <a:r>
            <a:rPr lang="en-US" sz="900" b="1" baseline="0"/>
            <a:t>F - Front                                                                                              B = 5-5/16"                                                             D = Damper</a:t>
          </a:r>
        </a:p>
        <a:p>
          <a:r>
            <a:rPr lang="en-US" sz="900" b="1" baseline="0"/>
            <a:t>FT - Front &amp; Top	                                                                        	                                                 TPD = Tamper Resistant Damper</a:t>
          </a:r>
        </a:p>
        <a:p>
          <a:r>
            <a:rPr lang="en-US" sz="900" b="1" baseline="0"/>
            <a:t>                                                                                                                                                                                                         </a:t>
          </a:r>
          <a:endParaRPr lang="en-US" sz="900" b="0" baseline="0"/>
        </a:p>
        <a:p>
          <a:endParaRPr lang="en-US" sz="900" b="1" baseline="0"/>
        </a:p>
        <a:p>
          <a:r>
            <a:rPr lang="en-US" sz="900" b="1" baseline="0"/>
            <a:t>                                                                                            STANDARD ENCLOSURE LENGTHS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   ROUGH-IN MATERIAL PRICES                                          </a:t>
          </a:r>
          <a:endParaRPr lang="en-US" sz="900" b="1"/>
        </a:p>
      </xdr:txBody>
    </xdr:sp>
    <xdr:clientData/>
  </xdr:oneCellAnchor>
  <xdr:oneCellAnchor>
    <xdr:from>
      <xdr:col>9</xdr:col>
      <xdr:colOff>495301</xdr:colOff>
      <xdr:row>15</xdr:row>
      <xdr:rowOff>30480</xdr:rowOff>
    </xdr:from>
    <xdr:ext cx="1028699" cy="73914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6766561" y="2369820"/>
          <a:ext cx="1028699" cy="739140"/>
        </a:xfrm>
        <a:prstGeom prst="rect">
          <a:avLst/>
        </a:prstGeom>
        <a:noFill/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 b="1" baseline="0"/>
            <a:t>Use only with 4 1/4" wide elements.</a:t>
          </a:r>
          <a:endParaRPr lang="en-US" sz="1100" b="1"/>
        </a:p>
      </xdr:txBody>
    </xdr:sp>
    <xdr:clientData/>
  </xdr:oneCellAnchor>
  <xdr:oneCellAnchor>
    <xdr:from>
      <xdr:col>12</xdr:col>
      <xdr:colOff>266700</xdr:colOff>
      <xdr:row>49</xdr:row>
      <xdr:rowOff>30480</xdr:rowOff>
    </xdr:from>
    <xdr:ext cx="723900" cy="9753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8343900" y="7246620"/>
          <a:ext cx="723900" cy="975360"/>
        </a:xfrm>
        <a:prstGeom prst="rect">
          <a:avLst/>
        </a:prstGeom>
        <a:noFill/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1100" b="1"/>
            <a:t>Use only with</a:t>
          </a:r>
          <a:r>
            <a:rPr lang="en-US" sz="1100" b="1" baseline="0"/>
            <a:t>         </a:t>
          </a:r>
          <a:r>
            <a:rPr lang="en-US" sz="1100" b="1"/>
            <a:t> 4  1/4" wide elements</a:t>
          </a:r>
          <a:r>
            <a:rPr lang="en-US" sz="1100"/>
            <a:t>.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60960</xdr:colOff>
      <xdr:row>2</xdr:row>
      <xdr:rowOff>22860</xdr:rowOff>
    </xdr:from>
    <xdr:ext cx="6804660" cy="12192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0960" y="373380"/>
          <a:ext cx="6804660" cy="12192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S - Slope                                                                                       Enclosure</a:t>
          </a:r>
          <a:r>
            <a:rPr lang="en-US" sz="900" b="1" baseline="0"/>
            <a:t> Listings                                                        JV = Versa-Line with</a:t>
          </a:r>
        </a:p>
        <a:p>
          <a:r>
            <a:rPr lang="en-US" sz="900" b="1" baseline="0"/>
            <a:t>T - Top Outlet                                                                                      (Depth)                                                                           Slip Joint - Standard</a:t>
          </a:r>
        </a:p>
        <a:p>
          <a:r>
            <a:rPr lang="en-US" sz="900" b="1" baseline="0"/>
            <a:t>F - Front                                                                                              B = 5-5/16"                                                             D = Damper</a:t>
          </a:r>
        </a:p>
        <a:p>
          <a:r>
            <a:rPr lang="en-US" sz="900" b="1" baseline="0"/>
            <a:t>FT - Front &amp; Top	                                                                                                                                                            TPD = Tamper Resistant Damper </a:t>
          </a:r>
        </a:p>
        <a:p>
          <a:r>
            <a:rPr lang="en-US" sz="900" b="1" baseline="0"/>
            <a:t>                                                                                                                                                                                                    </a:t>
          </a:r>
        </a:p>
        <a:p>
          <a:endParaRPr lang="en-US" sz="900" b="1" baseline="0"/>
        </a:p>
        <a:p>
          <a:r>
            <a:rPr lang="en-US" sz="900" b="1" baseline="0"/>
            <a:t>                                                                                           STANDARD ENCLOSURE LENGTHS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   ROUGH-IN MATERIAL PRICES                                         </a:t>
          </a:r>
          <a:endParaRPr lang="en-US" sz="900" b="1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2</xdr:row>
      <xdr:rowOff>0</xdr:rowOff>
    </xdr:from>
    <xdr:ext cx="6583680" cy="108204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45720" y="350520"/>
          <a:ext cx="6583680" cy="10820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S - Slope                                                                                       Enclosure</a:t>
          </a:r>
          <a:r>
            <a:rPr lang="en-US" sz="900" b="1" baseline="0"/>
            <a:t> Listings                                                     JV = Versa-Line with</a:t>
          </a:r>
        </a:p>
        <a:p>
          <a:r>
            <a:rPr lang="en-US" sz="900" b="1" baseline="0"/>
            <a:t>T - Top Outlet                                                                                      (Depth)                                                                           Slip Joint - Standard</a:t>
          </a:r>
        </a:p>
        <a:p>
          <a:r>
            <a:rPr lang="en-US" sz="900" b="1" baseline="0"/>
            <a:t>F - Front                                                                                              B = 5-5/16"                                                          D = Damper</a:t>
          </a:r>
        </a:p>
        <a:p>
          <a:r>
            <a:rPr lang="en-US" sz="900" b="1" baseline="0"/>
            <a:t>FT - Front &amp; Top	                                                                                                                                                        TPD = Tamper Resistant Damper</a:t>
          </a:r>
        </a:p>
        <a:p>
          <a:r>
            <a:rPr lang="en-US" sz="900" b="0" baseline="0"/>
            <a:t>                                                                                                                                                                                                          </a:t>
          </a:r>
        </a:p>
        <a:p>
          <a:r>
            <a:rPr lang="en-US" sz="900" b="1" baseline="0"/>
            <a:t>                                                                                           STANDARD ENCLOSURE LENGTHS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  ROUGH-IN MATERIAL PRICES                                           </a:t>
          </a:r>
          <a:endParaRPr lang="en-US" sz="900" b="1"/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2</xdr:row>
      <xdr:rowOff>0</xdr:rowOff>
    </xdr:from>
    <xdr:ext cx="6583680" cy="108204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45720" y="350520"/>
          <a:ext cx="6583680" cy="10820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S - Slope                                                                                       Enclosure</a:t>
          </a:r>
          <a:r>
            <a:rPr lang="en-US" sz="900" b="1" baseline="0"/>
            <a:t> Listings                                                    JV = Versa-Line  with</a:t>
          </a:r>
        </a:p>
        <a:p>
          <a:r>
            <a:rPr lang="en-US" sz="900" b="1" baseline="0"/>
            <a:t>T - Top Outlet                                                                                      (Depth)                                                                           Slip Joint - Standard</a:t>
          </a:r>
        </a:p>
        <a:p>
          <a:r>
            <a:rPr lang="en-US" sz="900" b="1" baseline="0"/>
            <a:t>F - Front                                                                                              B = 5-5/16"                                                          D = Damper</a:t>
          </a:r>
        </a:p>
        <a:p>
          <a:r>
            <a:rPr lang="en-US" sz="900" b="1" baseline="0"/>
            <a:t>FT - Front &amp; Top	                                                                                                                                                        TPD = Tamper Resistant Damper </a:t>
          </a:r>
        </a:p>
        <a:p>
          <a:r>
            <a:rPr lang="en-US" sz="900" b="1" baseline="0"/>
            <a:t>                                                                                                                                                                                                        </a:t>
          </a:r>
        </a:p>
        <a:p>
          <a:r>
            <a:rPr lang="en-US" sz="900" b="1" baseline="0"/>
            <a:t>                                                                                            STANDARD ENCLOSURE LENGTHS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  ROUGH-IN MATERIAL PRICES                                          </a:t>
          </a:r>
          <a:endParaRPr lang="en-US" sz="900" b="1"/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1</xdr:row>
      <xdr:rowOff>19878</xdr:rowOff>
    </xdr:from>
    <xdr:ext cx="6560489" cy="12854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45720" y="284921"/>
          <a:ext cx="6560489" cy="12854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ENCLOSURE LISTINGS 		            JV = Versa-Line with                                    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                             (Depth)	                                                       Slip Joint - Standard 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                   B - PM = 6-1/16"	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                   B - 2PM = 10-5/16"</a:t>
          </a:r>
          <a:endParaRPr lang="en-US" sz="900">
            <a:effectLst/>
          </a:endParaRPr>
        </a:p>
        <a:p>
          <a:r>
            <a:rPr lang="en-US" sz="9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				</a:t>
          </a:r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                  STANDARD ENCLOSURE LENGTHS                                        SEE PAGE 2 &amp; 3 FOR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LIST PRICE SHOWN                                                              2' thru 8' IN 6" increments                                             ROUGH-IN MATERIAL PRICES   </a:t>
          </a:r>
          <a:r>
            <a:rPr lang="en-US" sz="900" baseline="0"/>
            <a:t>                               </a:t>
          </a:r>
          <a:endParaRPr lang="en-US" sz="9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277631</xdr:colOff>
      <xdr:row>1</xdr:row>
      <xdr:rowOff>39757</xdr:rowOff>
    </xdr:from>
    <xdr:ext cx="6494229" cy="112643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277631" y="304800"/>
          <a:ext cx="6494229" cy="11264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l"/>
          <a:r>
            <a:rPr lang="en-US" sz="900" baseline="0"/>
            <a:t>		</a:t>
          </a:r>
          <a:r>
            <a:rPr lang="en-US" sz="900" b="1" baseline="0"/>
            <a:t>                 ENCLOSURE LISTINGS 		            JV = Versa-Line with                                    </a:t>
          </a:r>
        </a:p>
        <a:p>
          <a:pPr algn="l"/>
          <a:r>
            <a:rPr lang="en-US" sz="900" b="1" baseline="0"/>
            <a:t>		                             (Depth)	                                                       Slip Joint - Standard </a:t>
          </a:r>
        </a:p>
        <a:p>
          <a:pPr algn="l"/>
          <a:r>
            <a:rPr lang="en-US" sz="900" b="1" baseline="0"/>
            <a:t>		                   B - PM = 6-1/16"	</a:t>
          </a:r>
        </a:p>
        <a:p>
          <a:pPr algn="l"/>
          <a:r>
            <a:rPr lang="en-US" sz="900" b="1" baseline="0"/>
            <a:t>		                   B - 2PM =- 10-5/16"</a:t>
          </a:r>
        </a:p>
        <a:p>
          <a:pPr algn="l"/>
          <a:r>
            <a:rPr lang="en-US" sz="900" baseline="0"/>
            <a:t>						</a:t>
          </a:r>
          <a:r>
            <a:rPr lang="en-US" sz="900" b="1" baseline="0"/>
            <a:t>		                             ENCLOSURE LENGTHS                                                   SEE PAGE 2 &amp; 3 FOR</a:t>
          </a:r>
        </a:p>
        <a:p>
          <a:pPr algn="l"/>
          <a:r>
            <a:rPr lang="en-US" sz="900" b="1" baseline="0"/>
            <a:t>LIST PRICE SHOWN                                                              2' thru 8' IN 6" increments                                             ROUGH-IN MATERIAL PRICES               </a:t>
          </a:r>
          <a:r>
            <a:rPr lang="en-US" sz="900" baseline="0"/>
            <a:t>                           </a:t>
          </a:r>
          <a:endParaRPr lang="en-US" sz="9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45719</xdr:colOff>
      <xdr:row>1</xdr:row>
      <xdr:rowOff>19878</xdr:rowOff>
    </xdr:from>
    <xdr:ext cx="6560489" cy="112643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5719" y="284921"/>
          <a:ext cx="6560489" cy="11264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                      ENCLOSURE LISTINGS 		             JV = Versa-Line with                                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                                  (Depth)		                      Slip Joint - Standard 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                                B = 5-5/16"                               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                                          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                                                   STANDARD ENCLOSURE LENGTHS                                             SEE PAGE 2 &amp; 3 FOR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LIST PRICE SHOWN                                                          2' thru 8' IN 6" increments                                                    ROUGH-IN MATERIAL PRICES </a:t>
          </a:r>
          <a:r>
            <a:rPr lang="en-US" sz="9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</a:t>
          </a:r>
          <a:endParaRPr lang="en-US" sz="9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45719</xdr:colOff>
      <xdr:row>1</xdr:row>
      <xdr:rowOff>19878</xdr:rowOff>
    </xdr:from>
    <xdr:ext cx="6547237" cy="112643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45719" y="284921"/>
          <a:ext cx="6547237" cy="11264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l"/>
          <a:r>
            <a:rPr lang="en-US" sz="900" b="1" baseline="0"/>
            <a:t>		                      ENCLOSURE LISTINGS 		             JV = Versa-Line with                                </a:t>
          </a:r>
        </a:p>
        <a:p>
          <a:pPr algn="l"/>
          <a:r>
            <a:rPr lang="en-US" sz="900" b="1" baseline="0"/>
            <a:t>		                                  (Depth)		                      Slip Joint - Standard </a:t>
          </a:r>
        </a:p>
        <a:p>
          <a:pPr algn="l"/>
          <a:r>
            <a:rPr lang="en-US" sz="900" b="1" baseline="0"/>
            <a:t>		                                B = 5-5/16"                               </a:t>
          </a:r>
        </a:p>
        <a:p>
          <a:pPr algn="l"/>
          <a:r>
            <a:rPr lang="en-US" sz="900" b="1" baseline="0"/>
            <a:t>	                                          </a:t>
          </a:r>
        </a:p>
        <a:p>
          <a:pPr algn="l"/>
          <a:r>
            <a:rPr lang="en-US" sz="900" b="1" baseline="0"/>
            <a:t>                                                         </a:t>
          </a:r>
          <a:endParaRPr lang="en-US" sz="700" b="1" i="1" baseline="0"/>
        </a:p>
        <a:p>
          <a:pPr algn="l"/>
          <a:r>
            <a:rPr lang="en-US" sz="900" b="1" baseline="0"/>
            <a:t>	                                                   STANDARD ENCLOSURE LENGTHS                                              SEE PAGE 2 &amp; 3 FOR</a:t>
          </a:r>
        </a:p>
        <a:p>
          <a:pPr algn="l"/>
          <a:r>
            <a:rPr lang="en-US" sz="900" b="1" baseline="0"/>
            <a:t>LIST PRICE SHOWN                                                          2' thru 8' IN 6" increments                                                    ROUGH-IN MATERIAL PRICES </a:t>
          </a:r>
          <a:r>
            <a:rPr lang="en-US" sz="900" baseline="0"/>
            <a:t>                                         </a:t>
          </a:r>
          <a:endParaRPr lang="en-US" sz="900"/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2</xdr:row>
      <xdr:rowOff>0</xdr:rowOff>
    </xdr:from>
    <xdr:ext cx="6812280" cy="108204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45720" y="487680"/>
          <a:ext cx="6812280" cy="10820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E</a:t>
          </a:r>
          <a:r>
            <a:rPr lang="en-US" sz="900" b="1" baseline="0"/>
            <a:t> - Flat Top Enclosure</a:t>
          </a:r>
          <a:r>
            <a:rPr lang="en-US" sz="900" b="1"/>
            <a:t>                                                              Enclosure</a:t>
          </a:r>
          <a:r>
            <a:rPr lang="en-US" sz="900" b="1" baseline="0"/>
            <a:t> Listings                                                     </a:t>
          </a:r>
        </a:p>
        <a:p>
          <a:r>
            <a:rPr lang="en-US" sz="900" b="1" baseline="0"/>
            <a:t>X - Expanded Metal Enclosure                                                        (Depth)                                                                           </a:t>
          </a:r>
        </a:p>
        <a:p>
          <a:r>
            <a:rPr lang="en-US" sz="900" b="1" baseline="0"/>
            <a:t>XC -   Ceiling Expanded                                                                    A = 4-3/8"                                                                </a:t>
          </a:r>
        </a:p>
        <a:p>
          <a:r>
            <a:rPr lang="en-US" sz="900" b="1" baseline="0"/>
            <a:t>           Metal Enclosure                                                                     B = 5-5/16"                                                           </a:t>
          </a:r>
        </a:p>
        <a:p>
          <a:r>
            <a:rPr lang="en-US" sz="900" b="1" baseline="0"/>
            <a:t>                                                                                                                                                                                                        </a:t>
          </a:r>
        </a:p>
        <a:p>
          <a:r>
            <a:rPr lang="en-US" sz="900" b="1" baseline="0"/>
            <a:t>	                                                        STANDARD ENCLOSURE LENGTHS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   ROUGH-IN MATERIAL PRICES                                          </a:t>
          </a:r>
          <a:endParaRPr lang="en-US" sz="900" b="1"/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2</xdr:row>
      <xdr:rowOff>0</xdr:rowOff>
    </xdr:from>
    <xdr:ext cx="6812280" cy="108204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45720" y="487680"/>
          <a:ext cx="6812280" cy="10820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E</a:t>
          </a:r>
          <a:r>
            <a:rPr lang="en-US" sz="900" b="1" baseline="0"/>
            <a:t> - Flat Top Enclosure</a:t>
          </a:r>
          <a:r>
            <a:rPr lang="en-US" sz="900" b="1"/>
            <a:t>                                                              Enclosure</a:t>
          </a:r>
          <a:r>
            <a:rPr lang="en-US" sz="900" b="1" baseline="0"/>
            <a:t> Listings                                                     </a:t>
          </a:r>
        </a:p>
        <a:p>
          <a:r>
            <a:rPr lang="en-US" sz="900" b="1" baseline="0"/>
            <a:t>X - Expanded Metal Enclosure                                                        (Depth)                                                                           </a:t>
          </a:r>
        </a:p>
        <a:p>
          <a:r>
            <a:rPr lang="en-US" sz="900" b="1" baseline="0"/>
            <a:t>XC -   Ceiling Expanded                                                                    A = 4- 3/8"                                                                </a:t>
          </a:r>
        </a:p>
        <a:p>
          <a:r>
            <a:rPr lang="en-US" sz="900" b="1" baseline="0"/>
            <a:t>           Metal Enclsoure                                                                   B = 5 - 5/16"                                                           </a:t>
          </a:r>
        </a:p>
        <a:p>
          <a:r>
            <a:rPr lang="en-US" sz="900" b="1" baseline="0"/>
            <a:t>                                                                                                                                                                                                        </a:t>
          </a:r>
        </a:p>
        <a:p>
          <a:r>
            <a:rPr lang="en-US" sz="900" b="1" baseline="0"/>
            <a:t>                                                                                                    ENCLOSURE LENGTHS            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   ROUGH-IN MATERIAL PRICES                                          </a:t>
          </a:r>
          <a:endParaRPr lang="en-US" sz="900" b="1"/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27</xdr:row>
      <xdr:rowOff>6626</xdr:rowOff>
    </xdr:from>
    <xdr:ext cx="9159240" cy="88491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45720" y="4456706"/>
          <a:ext cx="9159240" cy="8849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>
          <a:noAutofit/>
        </a:bodyPr>
        <a:lstStyle/>
        <a:p>
          <a:pPr algn="ctr">
            <a:lnSpc>
              <a:spcPct val="100000"/>
            </a:lnSpc>
          </a:pPr>
          <a:r>
            <a:rPr lang="en-US" sz="900" b="1" baseline="0"/>
            <a:t>LB-2 ENCLOSURES AND BACKPLATES AVAILABLE IN LENGTHS </a:t>
          </a:r>
        </a:p>
        <a:p>
          <a:pPr algn="ctr">
            <a:lnSpc>
              <a:spcPct val="100000"/>
            </a:lnSpc>
          </a:pP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2' thru 8' in 6" increments</a:t>
          </a:r>
        </a:p>
        <a:p>
          <a:pPr algn="ctr">
            <a:lnSpc>
              <a:spcPct val="100000"/>
            </a:lnSpc>
          </a:pPr>
          <a:endParaRPr lang="en-US" sz="900" b="1" baseline="0"/>
        </a:p>
        <a:p>
          <a:pPr algn="r">
            <a:lnSpc>
              <a:spcPct val="100000"/>
            </a:lnSpc>
          </a:pPr>
          <a:r>
            <a:rPr lang="en-US" sz="900" b="1" baseline="0"/>
            <a:t>SEE PAGE 2 FOR</a:t>
          </a:r>
        </a:p>
        <a:p>
          <a:pPr algn="r">
            <a:lnSpc>
              <a:spcPct val="100000"/>
            </a:lnSpc>
          </a:pP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LIST PRICE SHOWN                                                                                 					</a:t>
          </a:r>
          <a:r>
            <a:rPr lang="en-US" sz="900" b="1" baseline="0"/>
            <a:t>ELEMENT PRICES</a:t>
          </a:r>
          <a:endParaRPr lang="en-US" sz="900" b="1"/>
        </a:p>
      </xdr:txBody>
    </xdr:sp>
    <xdr:clientData/>
  </xdr:oneCellAnchor>
  <xdr:oneCellAnchor>
    <xdr:from>
      <xdr:col>0</xdr:col>
      <xdr:colOff>45720</xdr:colOff>
      <xdr:row>1</xdr:row>
      <xdr:rowOff>6625</xdr:rowOff>
    </xdr:from>
    <xdr:ext cx="8999220" cy="98066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45720" y="250465"/>
          <a:ext cx="8999220" cy="9806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>
          <a:noAutofit/>
        </a:bodyPr>
        <a:lstStyle/>
        <a:p>
          <a:pPr algn="ctr">
            <a:lnSpc>
              <a:spcPct val="100000"/>
            </a:lnSpc>
          </a:pPr>
          <a:r>
            <a:rPr lang="en-US" sz="900" b="1" baseline="0"/>
            <a:t>LCS-10 ENCLOSURES AND BACKPLATES AVAILABLE IN LENGTHS </a:t>
          </a:r>
        </a:p>
        <a:p>
          <a:pPr algn="ctr">
            <a:lnSpc>
              <a:spcPct val="100000"/>
            </a:lnSpc>
          </a:pP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2' thru 8' in 6" increments</a:t>
          </a:r>
        </a:p>
        <a:p>
          <a:pPr algn="ctr">
            <a:lnSpc>
              <a:spcPct val="100000"/>
            </a:lnSpc>
          </a:pPr>
          <a:endParaRPr lang="en-US" sz="900" b="1" baseline="0"/>
        </a:p>
        <a:p>
          <a:pPr algn="ctr">
            <a:lnSpc>
              <a:spcPct val="100000"/>
            </a:lnSpc>
          </a:pPr>
          <a:r>
            <a:rPr lang="en-US" sz="900" b="1" baseline="0"/>
            <a:t>B-610 MOUNTING STRIP SUPPLIED IN 8' LENGTHS</a:t>
          </a:r>
        </a:p>
        <a:p>
          <a:pPr algn="r">
            <a:lnSpc>
              <a:spcPct val="100000"/>
            </a:lnSpc>
          </a:pPr>
          <a:r>
            <a:rPr lang="en-US" sz="900" b="1" baseline="0"/>
            <a:t>SEE PAGE 2 FOR</a:t>
          </a:r>
        </a:p>
        <a:p>
          <a:pPr algn="r">
            <a:lnSpc>
              <a:spcPct val="100000"/>
            </a:lnSpc>
          </a:pPr>
          <a:r>
            <a:rPr lang="en-US" sz="1100" b="1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LIST PRICE SHOWN                                                                                 					</a:t>
          </a:r>
          <a:r>
            <a:rPr lang="en-US" sz="900" b="1" i="1" baseline="0"/>
            <a:t>ELEMENT PRICES</a:t>
          </a:r>
          <a:endParaRPr lang="en-US" sz="900" b="1" i="1"/>
        </a:p>
      </xdr:txBody>
    </xdr:sp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27</xdr:row>
      <xdr:rowOff>6626</xdr:rowOff>
    </xdr:from>
    <xdr:ext cx="8244840" cy="89253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45720" y="4456706"/>
          <a:ext cx="8244840" cy="8925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>
          <a:noAutofit/>
        </a:bodyPr>
        <a:lstStyle/>
        <a:p>
          <a:pPr algn="ctr">
            <a:lnSpc>
              <a:spcPct val="100000"/>
            </a:lnSpc>
          </a:pPr>
          <a:r>
            <a:rPr lang="en-US" sz="900" b="1" baseline="0"/>
            <a:t>LB-2 ENCLOSURES AND BACKPLATES AVAILABLE IN LENGTHS </a:t>
          </a:r>
        </a:p>
        <a:p>
          <a:pPr algn="ctr">
            <a:lnSpc>
              <a:spcPct val="100000"/>
            </a:lnSpc>
          </a:pP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2' thru 8' in 6" increments</a:t>
          </a:r>
        </a:p>
        <a:p>
          <a:pPr algn="ctr">
            <a:lnSpc>
              <a:spcPct val="100000"/>
            </a:lnSpc>
          </a:pPr>
          <a:endParaRPr lang="en-US" sz="900" b="1" baseline="0"/>
        </a:p>
        <a:p>
          <a:pPr algn="r">
            <a:lnSpc>
              <a:spcPct val="100000"/>
            </a:lnSpc>
          </a:pPr>
          <a:r>
            <a:rPr lang="en-US" sz="900" b="1" baseline="0"/>
            <a:t>SEE PAGE 2 FOR</a:t>
          </a:r>
        </a:p>
        <a:p>
          <a:pPr algn="r">
            <a:lnSpc>
              <a:spcPct val="100000"/>
            </a:lnSpc>
          </a:pP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LIST PRICE SHOWN                                                                                 				</a:t>
          </a:r>
          <a:r>
            <a:rPr lang="en-US" sz="900" b="1" baseline="0"/>
            <a:t>ELEMENT PRICES</a:t>
          </a:r>
          <a:endParaRPr lang="en-US" sz="900" b="1"/>
        </a:p>
      </xdr:txBody>
    </xdr:sp>
    <xdr:clientData/>
  </xdr:oneCellAnchor>
  <xdr:oneCellAnchor>
    <xdr:from>
      <xdr:col>0</xdr:col>
      <xdr:colOff>45720</xdr:colOff>
      <xdr:row>1</xdr:row>
      <xdr:rowOff>6625</xdr:rowOff>
    </xdr:from>
    <xdr:ext cx="8199120" cy="96111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45720" y="250465"/>
          <a:ext cx="8199120" cy="9611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>
          <a:noAutofit/>
        </a:bodyPr>
        <a:lstStyle/>
        <a:p>
          <a:pPr algn="ctr">
            <a:lnSpc>
              <a:spcPct val="100000"/>
            </a:lnSpc>
          </a:pPr>
          <a:r>
            <a:rPr lang="en-US" sz="900" b="1" baseline="0"/>
            <a:t>LCS-10 ENCLOSURES AND BACKPLATES AVAILABLE IN LENGTHS </a:t>
          </a:r>
        </a:p>
        <a:p>
          <a:pPr algn="ctr">
            <a:lnSpc>
              <a:spcPct val="100000"/>
            </a:lnSpc>
          </a:pP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2' thru 8' in 6" increments</a:t>
          </a:r>
        </a:p>
        <a:p>
          <a:pPr algn="ctr">
            <a:lnSpc>
              <a:spcPct val="100000"/>
            </a:lnSpc>
          </a:pPr>
          <a:endParaRPr lang="en-US" sz="900" b="1" baseline="0"/>
        </a:p>
        <a:p>
          <a:pPr algn="ctr">
            <a:lnSpc>
              <a:spcPct val="100000"/>
            </a:lnSpc>
          </a:pPr>
          <a:endParaRPr lang="en-US" sz="900" b="1" baseline="0"/>
        </a:p>
        <a:p>
          <a:pPr algn="r">
            <a:lnSpc>
              <a:spcPct val="100000"/>
            </a:lnSpc>
          </a:pPr>
          <a:r>
            <a:rPr lang="en-US" sz="900" b="1" baseline="0"/>
            <a:t>SEE PAGE 2 FOR</a:t>
          </a:r>
        </a:p>
        <a:p>
          <a:pPr algn="r">
            <a:lnSpc>
              <a:spcPct val="100000"/>
            </a:lnSpc>
          </a:pPr>
          <a:r>
            <a:rPr lang="en-US" sz="900" b="1" baseline="0"/>
            <a:t>LIST PRICE SHOWN                                                                                                          				ELEMENT PRICES</a:t>
          </a:r>
          <a:endParaRPr lang="en-US" sz="900" b="1"/>
        </a:p>
      </xdr:txBody>
    </xdr:sp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45719</xdr:colOff>
      <xdr:row>2</xdr:row>
      <xdr:rowOff>0</xdr:rowOff>
    </xdr:from>
    <xdr:ext cx="6776561" cy="111980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45719" y="285750"/>
          <a:ext cx="6776561" cy="1119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/>
            <a:t>AR - Architectural                                                                </a:t>
          </a:r>
          <a:r>
            <a:rPr lang="en-US" sz="900" baseline="0"/>
            <a:t> </a:t>
          </a:r>
          <a:r>
            <a:rPr lang="en-US" sz="900"/>
            <a:t>    Enclosure</a:t>
          </a:r>
          <a:r>
            <a:rPr lang="en-US" sz="900" baseline="0"/>
            <a:t> Listings                                                        J = Slip Jointed</a:t>
          </a:r>
        </a:p>
        <a:p>
          <a:r>
            <a:rPr lang="en-US" sz="900" baseline="0"/>
            <a:t>                                                                                                              (Depth)                                                                D = Dial Damper             </a:t>
          </a:r>
        </a:p>
        <a:p>
          <a:r>
            <a:rPr lang="en-US" sz="900" baseline="0"/>
            <a:t>                                                                                                             K =  3 9/16"            </a:t>
          </a:r>
          <a:r>
            <a:rPr 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            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TPD = Tamper Resistant</a:t>
          </a:r>
          <a:r>
            <a:rPr lang="en-US" sz="900" baseline="0"/>
            <a:t>  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Damper </a:t>
          </a:r>
          <a:endParaRPr lang="en-US" sz="800" baseline="0"/>
        </a:p>
        <a:p>
          <a:r>
            <a:rPr lang="en-US" sz="900" baseline="0"/>
            <a:t>	                                                                         A =  4 3/8" 	                                           SD = Slide Damper ("B Only)</a:t>
          </a:r>
        </a:p>
        <a:p>
          <a:r>
            <a:rPr lang="en-US" sz="900" baseline="0"/>
            <a:t>                                                                                                            B =  5 5/16"                                                                  </a:t>
          </a:r>
          <a:r>
            <a:rPr lang="en-US" sz="800" i="1" baseline="0"/>
            <a:t>                                          </a:t>
          </a:r>
          <a:r>
            <a:rPr lang="en-US" sz="900" baseline="0"/>
            <a:t>                                                                                                        		                       STANDARD ENCLOSURE LENGTHS                                               SEE PAGE 2 &amp; 3 FOR</a:t>
          </a:r>
        </a:p>
        <a:p>
          <a:r>
            <a:rPr lang="en-US" sz="900" baseline="0"/>
            <a:t>LIST PRICE SHOWN                                                               2' thru 8' in 6" increments                                          ROUGH-IN MATERIAL PRICES                                          </a:t>
          </a:r>
          <a:endParaRPr lang="en-US" sz="900"/>
        </a:p>
      </xdr:txBody>
    </xdr:sp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2</xdr:row>
      <xdr:rowOff>0</xdr:rowOff>
    </xdr:from>
    <xdr:ext cx="6400800" cy="111980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45720" y="289560"/>
          <a:ext cx="6400800" cy="1119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/>
            <a:t>AR - Architectural                                                                </a:t>
          </a:r>
          <a:r>
            <a:rPr lang="en-US" sz="900" baseline="0"/>
            <a:t> </a:t>
          </a:r>
          <a:r>
            <a:rPr lang="en-US" sz="900"/>
            <a:t>    Enclosure</a:t>
          </a:r>
          <a:r>
            <a:rPr lang="en-US" sz="900" baseline="0"/>
            <a:t> Listings                                                        J = Slip Jointed</a:t>
          </a:r>
        </a:p>
        <a:p>
          <a:r>
            <a:rPr lang="en-US" sz="900" baseline="0"/>
            <a:t>                                                                                                              (Depth)                                                                D = Dial Damper             </a:t>
          </a:r>
        </a:p>
        <a:p>
          <a:r>
            <a:rPr lang="en-US" sz="900" baseline="0"/>
            <a:t>                                                                                                            K =  3 9/16"            </a:t>
          </a:r>
          <a:r>
            <a:rPr 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            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TPD = Tamper Resistant</a:t>
          </a:r>
          <a:r>
            <a:rPr lang="en-US" sz="900" baseline="0"/>
            <a:t>  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Damper </a:t>
          </a:r>
          <a:endParaRPr lang="en-US" sz="800" baseline="0"/>
        </a:p>
        <a:p>
          <a:r>
            <a:rPr lang="en-US" sz="900" baseline="0"/>
            <a:t>	                                                                         A =  4 3/8" 	                                          SD = Slide Damper ("B" Only)</a:t>
          </a:r>
        </a:p>
        <a:p>
          <a:r>
            <a:rPr lang="en-US" sz="900" baseline="0"/>
            <a:t>                                                                                                            B =  5 5/16"                                                                  </a:t>
          </a:r>
          <a:r>
            <a:rPr lang="en-US" sz="800" i="1" baseline="0"/>
            <a:t> </a:t>
          </a:r>
        </a:p>
        <a:p>
          <a:r>
            <a:rPr lang="en-US" sz="900" baseline="0"/>
            <a:t>                                                                                             STANDARD ENCLOSURE LENGTHS                                             SEE PAGE 2 &amp; 3 FOR</a:t>
          </a:r>
        </a:p>
        <a:p>
          <a:r>
            <a:rPr lang="en-US" sz="900" baseline="0"/>
            <a:t>LIST PRICE SHOWN                                                               2' thru 8' in 6" increments                                          ROUGH-IN MATERIAL PRICES                                         </a:t>
          </a:r>
          <a:endParaRPr lang="en-US" sz="900"/>
        </a:p>
      </xdr:txBody>
    </xdr:sp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45719</xdr:colOff>
      <xdr:row>1</xdr:row>
      <xdr:rowOff>152400</xdr:rowOff>
    </xdr:from>
    <xdr:ext cx="6414715" cy="108204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45719" y="417443"/>
          <a:ext cx="6414715" cy="10820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AR - Architectural                                                                </a:t>
          </a:r>
          <a:r>
            <a:rPr lang="en-US" sz="900" b="1" baseline="0"/>
            <a:t> </a:t>
          </a:r>
          <a:r>
            <a:rPr lang="en-US" sz="900" b="1"/>
            <a:t>    Enclosure</a:t>
          </a:r>
          <a:r>
            <a:rPr lang="en-US" sz="900" b="1" baseline="0"/>
            <a:t> Listings                                                       V = Wiped Edge</a:t>
          </a:r>
        </a:p>
        <a:p>
          <a:r>
            <a:rPr lang="en-US" sz="900" b="1" baseline="0"/>
            <a:t>                                                                                                              (Depth)                                                                D = Dial Damper             </a:t>
          </a:r>
        </a:p>
        <a:p>
          <a:r>
            <a:rPr lang="en-US" sz="900" b="1" baseline="0"/>
            <a:t>                                                                                                            K = 3 9/16"                                                         SD = Slide Damper ("B" only)</a:t>
          </a:r>
        </a:p>
        <a:p>
          <a:r>
            <a:rPr lang="en-US" sz="900" b="1" baseline="0"/>
            <a:t>	                                                                         A =  4 3/8" 	                                        TPD = Tamper Resistant Damper</a:t>
          </a:r>
        </a:p>
        <a:p>
          <a:r>
            <a:rPr lang="en-US" sz="900" b="1" baseline="0"/>
            <a:t>                                                                                                            B = 5 5/16"                                                                  </a:t>
          </a:r>
          <a:endParaRPr lang="en-US" sz="700" b="1" i="1" baseline="0"/>
        </a:p>
        <a:p>
          <a:r>
            <a:rPr lang="en-US" sz="900" b="1" baseline="0"/>
            <a:t>                                                                                           STANDARD ENCLOSURE LENGTHS        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ROUGH-IN MATERIAL PRICES        </a:t>
          </a:r>
          <a:r>
            <a:rPr lang="en-US" sz="900" baseline="0"/>
            <a:t>                                   </a:t>
          </a:r>
          <a:endParaRPr lang="en-US" sz="900"/>
        </a:p>
      </xdr:txBody>
    </xdr:sp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45719</xdr:colOff>
      <xdr:row>1</xdr:row>
      <xdr:rowOff>152400</xdr:rowOff>
    </xdr:from>
    <xdr:ext cx="6414715" cy="108204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45719" y="419100"/>
          <a:ext cx="6414715" cy="10820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AR - Architectural                                                                </a:t>
          </a:r>
          <a:r>
            <a:rPr lang="en-US" sz="900" b="1" baseline="0"/>
            <a:t> </a:t>
          </a:r>
          <a:r>
            <a:rPr lang="en-US" sz="900" b="1"/>
            <a:t>    Enclosure</a:t>
          </a:r>
          <a:r>
            <a:rPr lang="en-US" sz="900" b="1" baseline="0"/>
            <a:t> Listings                                                       V = Wiped Edge</a:t>
          </a:r>
        </a:p>
        <a:p>
          <a:r>
            <a:rPr lang="en-US" sz="900" b="1" baseline="0"/>
            <a:t>                                                                                                              (Depth)                                                                D = Dial Damper             </a:t>
          </a:r>
        </a:p>
        <a:p>
          <a:r>
            <a:rPr lang="en-US" sz="900" b="1" baseline="0"/>
            <a:t>                                                                                                            K = 3 9/16"                                                         SD = Slide Damper ("B" only)</a:t>
          </a:r>
        </a:p>
        <a:p>
          <a:r>
            <a:rPr lang="en-US" sz="900" b="1" baseline="0"/>
            <a:t>	                                                                         A =  4 3/8" 	                                        TPD = Tamper Resistant Damper</a:t>
          </a:r>
        </a:p>
        <a:p>
          <a:r>
            <a:rPr lang="en-US" sz="900" b="1" baseline="0"/>
            <a:t>                                                                                                            B = 5 5/16"                                                                 </a:t>
          </a:r>
          <a:endParaRPr lang="en-US" sz="700" b="1" i="1" baseline="0"/>
        </a:p>
        <a:p>
          <a:r>
            <a:rPr lang="en-US" sz="900" b="1" baseline="0"/>
            <a:t>                                                                                            STANDARD ENCLOSURE LENGTHS          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ROUGH-IN MATERIAL PRICES                 </a:t>
          </a:r>
          <a:r>
            <a:rPr lang="en-US" sz="900" baseline="0"/>
            <a:t>                          </a:t>
          </a:r>
          <a:endParaRPr lang="en-US" sz="900"/>
        </a:p>
      </xdr:txBody>
    </xdr:sp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27497</xdr:colOff>
      <xdr:row>2</xdr:row>
      <xdr:rowOff>11595</xdr:rowOff>
    </xdr:from>
    <xdr:ext cx="6479319" cy="110655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27497" y="541682"/>
          <a:ext cx="6479319" cy="11065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AR - Architectural                                                                </a:t>
          </a:r>
          <a:r>
            <a:rPr lang="en-US" sz="900" b="1" baseline="0"/>
            <a:t> </a:t>
          </a:r>
          <a:r>
            <a:rPr lang="en-US" sz="900" b="1"/>
            <a:t>    Enclosure</a:t>
          </a:r>
          <a:r>
            <a:rPr lang="en-US" sz="900" b="1" baseline="0"/>
            <a:t> Listings                                                 V = Wiped Edge</a:t>
          </a:r>
        </a:p>
        <a:p>
          <a:r>
            <a:rPr lang="en-US" sz="900" b="1" baseline="0"/>
            <a:t>                                                                                                              (Depth)                                                         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SD = Slide Damper ( "B" only)</a:t>
          </a:r>
          <a:endParaRPr lang="en-US" sz="900" b="1" baseline="0"/>
        </a:p>
        <a:p>
          <a:r>
            <a:rPr lang="en-US" sz="900" b="1" baseline="0"/>
            <a:t>                                                                                                             A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=  4 3/8"</a:t>
          </a:r>
          <a:r>
            <a:rPr lang="en-US" sz="11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sz="900" b="1" baseline="0"/>
            <a:t>                                                         </a:t>
          </a:r>
        </a:p>
        <a:p>
          <a:r>
            <a:rPr lang="en-US" sz="900" b="1" baseline="0"/>
            <a:t>	                                                                         B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=  5  5/16"</a:t>
          </a:r>
          <a:r>
            <a:rPr lang="en-US" sz="900" b="1" baseline="0"/>
            <a:t>	</a:t>
          </a:r>
        </a:p>
        <a:p>
          <a:endParaRPr lang="en-US" sz="900" b="1" baseline="0"/>
        </a:p>
        <a:p>
          <a:r>
            <a:rPr lang="en-US" sz="900" b="1" baseline="0"/>
            <a:t>		                      STANDARD ENCLOSURE LENGTHS          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   ROUGH-IN MATERIAL PRICES          </a:t>
          </a:r>
          <a:r>
            <a:rPr lang="en-US" sz="900" baseline="0"/>
            <a:t>                                 </a:t>
          </a:r>
          <a:endParaRPr lang="en-US" sz="900"/>
        </a:p>
      </xdr:txBody>
    </xdr:sp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19215</xdr:colOff>
      <xdr:row>2</xdr:row>
      <xdr:rowOff>86139</xdr:rowOff>
    </xdr:from>
    <xdr:ext cx="6573742" cy="111980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19215" y="616226"/>
          <a:ext cx="6573742" cy="1119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AR - Architectural                                                                </a:t>
          </a:r>
          <a:r>
            <a:rPr lang="en-US" sz="900" b="1" baseline="0"/>
            <a:t> </a:t>
          </a:r>
          <a:r>
            <a:rPr lang="en-US" sz="900" b="1"/>
            <a:t>    Enclosure</a:t>
          </a:r>
          <a:r>
            <a:rPr lang="en-US" sz="900" b="1" baseline="0"/>
            <a:t> Listings                                                  V = Wiped Edge</a:t>
          </a:r>
        </a:p>
        <a:p>
          <a:r>
            <a:rPr lang="en-US" sz="900" b="1" baseline="0"/>
            <a:t>                                                                                                              (Depth)                                                          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SD = Slide Damper ("B" only)</a:t>
          </a:r>
          <a:endParaRPr lang="en-US" sz="900" b="1" baseline="0"/>
        </a:p>
        <a:p>
          <a:r>
            <a:rPr lang="en-US" sz="900" b="1" baseline="0"/>
            <a:t>                                                                                                             A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=  4 3/8"</a:t>
          </a:r>
          <a:r>
            <a:rPr lang="en-US" sz="11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sz="900" b="1" baseline="0"/>
            <a:t>                                                         </a:t>
          </a:r>
        </a:p>
        <a:p>
          <a:r>
            <a:rPr lang="en-US" sz="900" b="1" baseline="0"/>
            <a:t>	                                                                         B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=  5  5/16"</a:t>
          </a:r>
          <a:r>
            <a:rPr lang="en-US" sz="900" b="1" baseline="0"/>
            <a:t>	</a:t>
          </a:r>
        </a:p>
        <a:p>
          <a:endParaRPr lang="en-US" sz="900" b="1" baseline="0"/>
        </a:p>
        <a:p>
          <a:r>
            <a:rPr lang="en-US" sz="900" b="1" baseline="0"/>
            <a:t>	                                                         STANDARD ENCLOSURE LENGTHS          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   ROUGH-IN MATERIAL PRICES               </a:t>
          </a:r>
          <a:r>
            <a:rPr lang="en-US" sz="900" baseline="0"/>
            <a:t>                            </a:t>
          </a:r>
          <a:endParaRPr lang="en-US" sz="900"/>
        </a:p>
      </xdr:txBody>
    </xdr:sp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19214</xdr:colOff>
      <xdr:row>2</xdr:row>
      <xdr:rowOff>86139</xdr:rowOff>
    </xdr:from>
    <xdr:ext cx="6421343" cy="111980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 txBox="1"/>
      </xdr:nvSpPr>
      <xdr:spPr>
        <a:xfrm>
          <a:off x="19214" y="616226"/>
          <a:ext cx="6421343" cy="1119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AR - Architectural                                                                </a:t>
          </a:r>
          <a:r>
            <a:rPr lang="en-US" sz="900" b="1" baseline="0"/>
            <a:t> </a:t>
          </a:r>
          <a:r>
            <a:rPr lang="en-US" sz="900" b="1"/>
            <a:t>       Enclosure</a:t>
          </a:r>
          <a:r>
            <a:rPr lang="en-US" sz="900" b="1" baseline="0"/>
            <a:t> Listings                                               V = Wiped Edge</a:t>
          </a:r>
        </a:p>
        <a:p>
          <a:r>
            <a:rPr lang="en-US" sz="900" b="1" baseline="0"/>
            <a:t>                                                                                                              (Depth)                                                          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SD = Slide Damper ("B" only)</a:t>
          </a:r>
          <a:endParaRPr lang="en-US" sz="900" b="1" baseline="0"/>
        </a:p>
        <a:p>
          <a:r>
            <a:rPr lang="en-US" sz="900" b="1" baseline="0"/>
            <a:t>                                                                                                             A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=  4 3/8"</a:t>
          </a:r>
          <a:r>
            <a:rPr lang="en-US" sz="11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sz="900" b="1" baseline="0"/>
            <a:t>                                                         </a:t>
          </a:r>
        </a:p>
        <a:p>
          <a:r>
            <a:rPr lang="en-US" sz="900" b="1" baseline="0"/>
            <a:t>	                                                                         B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=  5  5/16"</a:t>
          </a:r>
          <a:r>
            <a:rPr lang="en-US" sz="900" b="1" baseline="0"/>
            <a:t>	</a:t>
          </a:r>
        </a:p>
        <a:p>
          <a:r>
            <a:rPr lang="en-US" sz="900" b="1" baseline="0"/>
            <a:t>                                                                                                                            </a:t>
          </a:r>
          <a:endParaRPr lang="en-US" sz="700" b="1" i="1" baseline="0"/>
        </a:p>
        <a:p>
          <a:r>
            <a:rPr lang="en-US" sz="900" b="1" baseline="0"/>
            <a:t> 	                                                         STANDARD ENCLOSURE LENGTHS       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ROUGH-IN MATERIAL PRICES</a:t>
          </a:r>
          <a:r>
            <a:rPr lang="en-US" sz="900" baseline="0"/>
            <a:t>                                          </a:t>
          </a:r>
          <a:endParaRPr lang="en-US" sz="900"/>
        </a:p>
      </xdr:txBody>
    </xdr:sp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86139</xdr:rowOff>
    </xdr:from>
    <xdr:ext cx="6427968" cy="111980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 txBox="1"/>
      </xdr:nvSpPr>
      <xdr:spPr>
        <a:xfrm>
          <a:off x="0" y="616226"/>
          <a:ext cx="6427968" cy="1119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AR - Architectural                                                                </a:t>
          </a:r>
          <a:r>
            <a:rPr lang="en-US" sz="900" b="1" baseline="0"/>
            <a:t> </a:t>
          </a:r>
          <a:r>
            <a:rPr lang="en-US" sz="900" b="1"/>
            <a:t>       Enclosure</a:t>
          </a:r>
          <a:r>
            <a:rPr lang="en-US" sz="900" b="1" baseline="0"/>
            <a:t> Listings                                              V = Wiped Edge</a:t>
          </a:r>
        </a:p>
        <a:p>
          <a:r>
            <a:rPr lang="en-US" sz="900" b="1" baseline="0"/>
            <a:t>                                                                                                              (Depth)                                                          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SD = Slide Damper ("B" only)</a:t>
          </a:r>
          <a:endParaRPr lang="en-US" sz="900" b="1" baseline="0"/>
        </a:p>
        <a:p>
          <a:r>
            <a:rPr lang="en-US" sz="900" b="1" baseline="0"/>
            <a:t>                                                                                                             A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=  4 3/8"</a:t>
          </a:r>
          <a:r>
            <a:rPr lang="en-US" sz="11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sz="900" b="1" baseline="0"/>
            <a:t>                                                         </a:t>
          </a:r>
        </a:p>
        <a:p>
          <a:r>
            <a:rPr lang="en-US" sz="900" b="1" baseline="0"/>
            <a:t>	                                                                         B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=  5  5/16"</a:t>
          </a:r>
          <a:r>
            <a:rPr lang="en-US" sz="900" b="1" baseline="0"/>
            <a:t>	</a:t>
          </a:r>
        </a:p>
        <a:p>
          <a:endParaRPr lang="en-US" sz="900" b="1" baseline="0"/>
        </a:p>
        <a:p>
          <a:r>
            <a:rPr lang="en-US" sz="900" b="1" baseline="0"/>
            <a:t> 	                                                         STANDARD ENCLOSURE LENGTHS     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ROUGH-IN MATERIAL PRICES        </a:t>
          </a:r>
          <a:r>
            <a:rPr lang="en-US" sz="900" baseline="0"/>
            <a:t>                                  </a:t>
          </a:r>
          <a:endParaRPr lang="en-US" sz="900"/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45719</xdr:colOff>
      <xdr:row>2</xdr:row>
      <xdr:rowOff>0</xdr:rowOff>
    </xdr:from>
    <xdr:ext cx="6348154" cy="111980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 txBox="1"/>
      </xdr:nvSpPr>
      <xdr:spPr>
        <a:xfrm>
          <a:off x="45719" y="422564"/>
          <a:ext cx="6348154" cy="1119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ARS- Architectural</a:t>
          </a:r>
          <a:r>
            <a:rPr lang="en-US" sz="900" b="1" baseline="0"/>
            <a:t> Slope</a:t>
          </a:r>
          <a:r>
            <a:rPr lang="en-US" sz="900" b="1"/>
            <a:t>                                                          Enclosure</a:t>
          </a:r>
          <a:r>
            <a:rPr lang="en-US" sz="900" b="1" baseline="0"/>
            <a:t> Listings                                                        J = Slip Jointed</a:t>
          </a:r>
        </a:p>
        <a:p>
          <a:r>
            <a:rPr lang="en-US" sz="900" b="1" baseline="0"/>
            <a:t>                                                                                                              (Depth)                                                                                                                                                                                                                                                    </a:t>
          </a:r>
          <a:endParaRPr lang="en-US" sz="800" b="1" baseline="0"/>
        </a:p>
        <a:p>
          <a:r>
            <a:rPr lang="en-US" sz="900" b="1" baseline="0"/>
            <a:t>	                                                                         A =  4 3/8" 	                                            </a:t>
          </a:r>
        </a:p>
        <a:p>
          <a:r>
            <a:rPr lang="en-US" sz="900" b="1" baseline="0"/>
            <a:t>                                                                                                            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                                            </a:t>
          </a:r>
          <a:endParaRPr lang="en-US" sz="900" b="1" baseline="0"/>
        </a:p>
        <a:p>
          <a:r>
            <a:rPr lang="en-US" sz="900" b="1" baseline="0"/>
            <a:t>                                                        </a:t>
          </a:r>
          <a:endParaRPr lang="en-US" sz="800" b="1" i="1" baseline="0"/>
        </a:p>
        <a:p>
          <a:r>
            <a:rPr lang="en-US" sz="900" b="1" baseline="0"/>
            <a:t>	                                                        STANDARD ENCLOSURE LENGTHS     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ROUGH-IN MATERIAL PRICES                                          </a:t>
          </a:r>
          <a:endParaRPr lang="en-US" sz="900" b="1"/>
        </a:p>
      </xdr:txBody>
    </xdr:sp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45719</xdr:colOff>
      <xdr:row>2</xdr:row>
      <xdr:rowOff>0</xdr:rowOff>
    </xdr:from>
    <xdr:ext cx="6341225" cy="111980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 txBox="1"/>
      </xdr:nvSpPr>
      <xdr:spPr>
        <a:xfrm>
          <a:off x="45719" y="422564"/>
          <a:ext cx="6341225" cy="1119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ARS- Architectural</a:t>
          </a:r>
          <a:r>
            <a:rPr lang="en-US" sz="900" b="1" baseline="0"/>
            <a:t> Slope</a:t>
          </a:r>
          <a:r>
            <a:rPr lang="en-US" sz="900" b="1"/>
            <a:t>                                                          Enclosure</a:t>
          </a:r>
          <a:r>
            <a:rPr lang="en-US" sz="900" b="1" baseline="0"/>
            <a:t> Listings                                                        J = Slip Jointed</a:t>
          </a:r>
        </a:p>
        <a:p>
          <a:r>
            <a:rPr lang="en-US" sz="900" b="1" baseline="0"/>
            <a:t>                                                                                                              (Depth)                                                                                                                                                                                                                                                    </a:t>
          </a:r>
          <a:endParaRPr lang="en-US" sz="800" b="1" baseline="0"/>
        </a:p>
        <a:p>
          <a:r>
            <a:rPr lang="en-US" sz="900" b="1" baseline="0"/>
            <a:t>	                                                                         A =  4 3/8" 	                                            </a:t>
          </a:r>
        </a:p>
        <a:p>
          <a:r>
            <a:rPr lang="en-US" sz="900" b="1" baseline="0"/>
            <a:t>                                                                                          </a:t>
          </a:r>
        </a:p>
        <a:p>
          <a:r>
            <a:rPr lang="en-US" sz="900" b="1" baseline="0"/>
            <a:t>                  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                                          </a:t>
          </a:r>
          <a:endParaRPr lang="en-US" sz="900" b="1" baseline="0"/>
        </a:p>
        <a:p>
          <a:r>
            <a:rPr lang="en-US" sz="900" b="1" baseline="0"/>
            <a:t>		                     STANDARD ENCLOSURE LENGTHS   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ROUGH-IN MATERIAL PRICES</a:t>
          </a:r>
          <a:r>
            <a:rPr lang="en-US" sz="900" baseline="0"/>
            <a:t>                                           </a:t>
          </a:r>
          <a:endParaRPr lang="en-US" sz="900"/>
        </a:p>
      </xdr:txBody>
    </xdr:sp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2</xdr:row>
      <xdr:rowOff>0</xdr:rowOff>
    </xdr:from>
    <xdr:ext cx="6431280" cy="111980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 txBox="1"/>
      </xdr:nvSpPr>
      <xdr:spPr>
        <a:xfrm>
          <a:off x="45720" y="422564"/>
          <a:ext cx="6431280" cy="1119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ARS- Architectural</a:t>
          </a:r>
          <a:r>
            <a:rPr lang="en-US" sz="900" b="1" baseline="0"/>
            <a:t> Slope</a:t>
          </a:r>
          <a:r>
            <a:rPr lang="en-US" sz="900" b="1"/>
            <a:t>                                                          Enclosure</a:t>
          </a:r>
          <a:r>
            <a:rPr lang="en-US" sz="900" b="1" baseline="0"/>
            <a:t> Listings                                                        J = Slip Jointed</a:t>
          </a:r>
        </a:p>
        <a:p>
          <a:r>
            <a:rPr lang="en-US" sz="900" b="1" baseline="0"/>
            <a:t>                                                                                                              (Depth)                                                                                                                                                                                                                                                                                 </a:t>
          </a:r>
        </a:p>
        <a:p>
          <a:r>
            <a:rPr lang="en-US" sz="900" b="1" baseline="0"/>
            <a:t>                                                                                                            B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=  5 - 5/16"                                                                 </a:t>
          </a:r>
        </a:p>
        <a:p>
          <a:endParaRPr lang="en-US" sz="900" b="1" baseline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endParaRPr lang="en-US" sz="900" b="1" baseline="0"/>
        </a:p>
        <a:p>
          <a:r>
            <a:rPr lang="en-US" sz="900" b="1" baseline="0"/>
            <a:t>		                      STANDARD ENCLOSURE LENGTHS      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ROUGH-IN MATERIAL PRICES              </a:t>
          </a:r>
          <a:r>
            <a:rPr lang="en-US" sz="900" baseline="0"/>
            <a:t>                            </a:t>
          </a:r>
          <a:endParaRPr lang="en-US" sz="900"/>
        </a:p>
      </xdr:txBody>
    </xdr:sp>
    <xdr:clientData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45719</xdr:colOff>
      <xdr:row>2</xdr:row>
      <xdr:rowOff>0</xdr:rowOff>
    </xdr:from>
    <xdr:ext cx="6362007" cy="111980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 txBox="1"/>
      </xdr:nvSpPr>
      <xdr:spPr>
        <a:xfrm>
          <a:off x="45719" y="422564"/>
          <a:ext cx="6362007" cy="1119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ARS- Architectural</a:t>
          </a:r>
          <a:r>
            <a:rPr lang="en-US" sz="900" b="1" baseline="0"/>
            <a:t> Slope</a:t>
          </a:r>
          <a:r>
            <a:rPr lang="en-US" sz="900" b="1"/>
            <a:t>                                                          Enclosure</a:t>
          </a:r>
          <a:r>
            <a:rPr lang="en-US" sz="900" b="1" baseline="0"/>
            <a:t> Listings                                                        J = Slip Jointed</a:t>
          </a:r>
        </a:p>
        <a:p>
          <a:r>
            <a:rPr lang="en-US" sz="900" b="1" baseline="0"/>
            <a:t>                                                                                                              (Depth)                                                                                                                                                                                                                                                    </a:t>
          </a:r>
          <a:endParaRPr lang="en-US" sz="800" b="1" baseline="0"/>
        </a:p>
        <a:p>
          <a:r>
            <a:rPr lang="en-US" sz="900" b="1" baseline="0"/>
            <a:t>	                                                                         B =  5-5/16" 	                                            </a:t>
          </a:r>
        </a:p>
        <a:p>
          <a:r>
            <a:rPr lang="en-US" sz="900" b="1" baseline="0"/>
            <a:t>                                                                                                            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                                            </a:t>
          </a:r>
          <a:endParaRPr lang="en-US" sz="900" b="1" baseline="0"/>
        </a:p>
        <a:p>
          <a:r>
            <a:rPr lang="en-US" sz="900" b="1" baseline="0"/>
            <a:t>                                                        </a:t>
          </a:r>
          <a:endParaRPr lang="en-US" sz="800" b="1" i="1" baseline="0"/>
        </a:p>
        <a:p>
          <a:r>
            <a:rPr lang="en-US" sz="900" b="1" baseline="0"/>
            <a:t> 	                                                         STANDARD ENCLOSURE LENGTHS    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ROUGH-IN MATERIAL PRICES            </a:t>
          </a:r>
          <a:r>
            <a:rPr lang="en-US" sz="900" baseline="0"/>
            <a:t>                              </a:t>
          </a:r>
          <a:endParaRPr lang="en-US" sz="900"/>
        </a:p>
      </xdr:txBody>
    </xdr:sp>
    <xdr:clientData/>
  </xdr:oneCellAnchor>
</xdr:wsDr>
</file>

<file path=xl/drawings/drawing3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45721</xdr:colOff>
      <xdr:row>2</xdr:row>
      <xdr:rowOff>0</xdr:rowOff>
    </xdr:from>
    <xdr:ext cx="6540610" cy="111980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 txBox="1"/>
      </xdr:nvSpPr>
      <xdr:spPr>
        <a:xfrm>
          <a:off x="45721" y="289560"/>
          <a:ext cx="6540610" cy="1119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AR- Architectural</a:t>
          </a:r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en-US" sz="9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                                   Enclosure</a:t>
          </a:r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Listings                                                           J =  Slip Jointed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                                            (Depth)    		                   Overlapping Accessories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                            B-AR-PM = 6-1/16"                                                        SD = Slide Damper ("B" only")                                                                                                                                                                                                                                                                                     	                               	                            B-AR-2PM = 10 5/16"                                                             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                                                    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                                                       STANDARD ENCLOSURE LENGTHS                                              SEE PAGE 2 &amp; 3 FOR</a:t>
          </a:r>
          <a:endParaRPr lang="en-US" sz="900">
            <a:effectLst/>
          </a:endParaRPr>
        </a:p>
        <a:p>
          <a:r>
            <a:rPr lang="en-US" sz="9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LIST PRICE SHOWN                                                               2' thru 8' IN 6" increments                                          ROUGH-IN MATERIAL PRICES                                </a:t>
          </a:r>
          <a:r>
            <a:rPr lang="en-US" sz="9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</a:t>
          </a:r>
          <a:endParaRPr lang="en-US" sz="900">
            <a:effectLst/>
          </a:endParaRPr>
        </a:p>
        <a:p>
          <a:r>
            <a:rPr lang="en-US" sz="900" baseline="0"/>
            <a:t>             </a:t>
          </a:r>
          <a:endParaRPr lang="en-US" sz="900"/>
        </a:p>
      </xdr:txBody>
    </xdr:sp>
    <xdr:clientData/>
  </xdr:oneCellAnchor>
</xdr:wsDr>
</file>

<file path=xl/drawings/drawing3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45721</xdr:colOff>
      <xdr:row>2</xdr:row>
      <xdr:rowOff>0</xdr:rowOff>
    </xdr:from>
    <xdr:ext cx="6540610" cy="111980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 txBox="1"/>
      </xdr:nvSpPr>
      <xdr:spPr>
        <a:xfrm>
          <a:off x="45721" y="434340"/>
          <a:ext cx="6540610" cy="1119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="1"/>
            <a:t>AR- Architectural</a:t>
          </a:r>
          <a:r>
            <a:rPr lang="en-US" sz="900" b="1" baseline="0"/>
            <a:t>              </a:t>
          </a:r>
          <a:r>
            <a:rPr lang="en-US" sz="900" b="1"/>
            <a:t>                                                     Enclosure</a:t>
          </a:r>
          <a:r>
            <a:rPr lang="en-US" sz="900" b="1" baseline="0"/>
            <a:t> Listings                                                           J =  Slip Jointed</a:t>
          </a:r>
        </a:p>
        <a:p>
          <a:r>
            <a:rPr lang="en-US" sz="900" b="1" baseline="0"/>
            <a:t>                                                                                                          (Depth)    		                   Overlapping Accessories</a:t>
          </a:r>
        </a:p>
        <a:p>
          <a:r>
            <a:rPr lang="en-US" sz="900" b="1" baseline="0"/>
            <a:t>		                            B-ARPM = 6-1/16"                                                        SD = Slide Damper ("B" only")                                                                                                                                                                                                </a:t>
          </a:r>
          <a:r>
            <a:rPr lang="en-US" sz="9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                                                               </a:t>
          </a:r>
          <a:r>
            <a:rPr lang="en-US" sz="900" b="1" baseline="0"/>
            <a:t> 	                               	                            B-AR2PM = 10 5/16"                                                             </a:t>
          </a:r>
        </a:p>
        <a:p>
          <a:r>
            <a:rPr lang="en-US" sz="900" b="1" baseline="0"/>
            <a:t>                                                                                                                  </a:t>
          </a:r>
          <a:endParaRPr lang="en-US" sz="800" b="1" i="1" baseline="0"/>
        </a:p>
        <a:p>
          <a:r>
            <a:rPr lang="en-US" sz="900" b="1" baseline="0"/>
            <a:t>	                                                        STANDARD ENCLOSURE LENGTHS                                               SEE PAGE 2 &amp; 3 FOR</a:t>
          </a:r>
        </a:p>
        <a:p>
          <a:r>
            <a:rPr lang="en-US" sz="900" b="1" baseline="0"/>
            <a:t>LIST PRICE SHOWN                                                               2' thru 8' IN 6" increments                                           ROUGH-IN MATERIAL PRICES                                </a:t>
          </a:r>
          <a:r>
            <a:rPr lang="en-US" sz="900" baseline="0"/>
            <a:t>          </a:t>
          </a:r>
          <a:endParaRPr lang="en-US" sz="900"/>
        </a:p>
      </xdr:txBody>
    </xdr:sp>
    <xdr:clientData/>
  </xdr:oneCellAnchor>
</xdr:wsDr>
</file>

<file path=xl/drawings/drawing3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45721</xdr:colOff>
      <xdr:row>2</xdr:row>
      <xdr:rowOff>0</xdr:rowOff>
    </xdr:from>
    <xdr:ext cx="6540610" cy="111980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 txBox="1"/>
      </xdr:nvSpPr>
      <xdr:spPr>
        <a:xfrm>
          <a:off x="45721" y="284922"/>
          <a:ext cx="6540610" cy="1119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/>
            <a:t>AR- Architectural</a:t>
          </a:r>
          <a:r>
            <a:rPr lang="en-US" sz="900" baseline="0"/>
            <a:t>              </a:t>
          </a:r>
          <a:r>
            <a:rPr lang="en-US" sz="900"/>
            <a:t>                                                     Enclosure</a:t>
          </a:r>
          <a:r>
            <a:rPr lang="en-US" sz="900" baseline="0"/>
            <a:t> Listings                                                         V = Wiped Edge</a:t>
          </a:r>
        </a:p>
        <a:p>
          <a:r>
            <a:rPr lang="en-US" sz="900" baseline="0"/>
            <a:t>                                                                                                          (Depth)                                                                SD =  Slide Damper ("B" only")                                                                                                                                                                                                                                              </a:t>
          </a:r>
          <a:endParaRPr lang="en-US" sz="8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aseline="0"/>
            <a:t>	                                                                  B-AR-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PM =  6 1/16"                                                                                    </a:t>
          </a:r>
          <a:r>
            <a:rPr lang="en-US" sz="900" baseline="0"/>
            <a:t>                                             </a:t>
          </a:r>
        </a:p>
        <a:p>
          <a:r>
            <a:rPr lang="en-US" sz="900" baseline="0"/>
            <a:t>                                                                                                     B-AR-2PM =  10 5/16"                                         </a:t>
          </a:r>
          <a:r>
            <a:rPr lang="en-US" sz="900" b="1" baseline="0"/>
            <a:t>UNDERLAPPING ACCESSORIES</a:t>
          </a:r>
        </a:p>
        <a:p>
          <a:r>
            <a:rPr lang="en-US" sz="900" baseline="0"/>
            <a:t>                                                                                                                  </a:t>
          </a:r>
          <a:endParaRPr lang="en-US" sz="800" i="1" baseline="0"/>
        </a:p>
        <a:p>
          <a:r>
            <a:rPr lang="en-US" sz="900" baseline="0"/>
            <a:t>	                                                         STANDARD ENCLOSURE LENGTHS                                             SEE PAGE 2 &amp; 3 FOR</a:t>
          </a:r>
        </a:p>
        <a:p>
          <a:r>
            <a:rPr lang="en-US" sz="900" baseline="0"/>
            <a:t>LIST PRICE SHOWN                                                               2' thru 8' in 6" increments                                         ROUGH-IN MATERIAL PRICES                                          </a:t>
          </a:r>
          <a:endParaRPr lang="en-US" sz="900"/>
        </a:p>
      </xdr:txBody>
    </xdr:sp>
    <xdr:clientData/>
  </xdr:oneCellAnchor>
</xdr:wsDr>
</file>

<file path=xl/drawings/drawing3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74543</xdr:rowOff>
    </xdr:from>
    <xdr:ext cx="6586331" cy="115128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 txBox="1"/>
      </xdr:nvSpPr>
      <xdr:spPr>
        <a:xfrm>
          <a:off x="0" y="339586"/>
          <a:ext cx="6586331" cy="11512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/>
            <a:t>AR- Architectural</a:t>
          </a:r>
          <a:r>
            <a:rPr lang="en-US" sz="900" baseline="0"/>
            <a:t>              </a:t>
          </a:r>
          <a:r>
            <a:rPr lang="en-US" sz="900"/>
            <a:t>                                                     Enclosure</a:t>
          </a:r>
          <a:r>
            <a:rPr lang="en-US" sz="900" baseline="0"/>
            <a:t> Listings                                                         V = Wiped Edge</a:t>
          </a:r>
        </a:p>
        <a:p>
          <a:r>
            <a:rPr lang="en-US" sz="900" baseline="0"/>
            <a:t>                                                                                                          (Depth)                                                                SD =  Slide Damper ("B" only")                                                                                                                                                                                                                                              </a:t>
          </a:r>
          <a:endParaRPr lang="en-US" sz="8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aseline="0"/>
            <a:t>	                                                                   B-AR-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PM =  6 1/16"                                                                           </a:t>
          </a:r>
          <a:r>
            <a:rPr lang="en-US" sz="900" baseline="0"/>
            <a:t> 	                                            </a:t>
          </a:r>
        </a:p>
        <a:p>
          <a:r>
            <a:rPr lang="en-US" sz="900" baseline="0"/>
            <a:t>                                                                                                    B-AR-2PM =  10 5/16"                                              </a:t>
          </a:r>
          <a:r>
            <a:rPr lang="en-US" sz="900" b="1" baseline="0"/>
            <a:t>UNDERLAPPING ACCESSORIES</a:t>
          </a:r>
        </a:p>
        <a:p>
          <a:endParaRPr lang="en-US" sz="900" b="1" baseline="0"/>
        </a:p>
        <a:p>
          <a:r>
            <a:rPr lang="en-US" sz="900" baseline="0"/>
            <a:t>                                                                                           STANDARD ENCLOSURE LENGTHS                                            SEE PAGE 2 &amp; 3 FOR</a:t>
          </a:r>
        </a:p>
        <a:p>
          <a:r>
            <a:rPr lang="en-US" sz="900" baseline="0"/>
            <a:t>LIST PRICE SHOWN                                                               2' thru 8' in 6" increments                                        ROUGH-IN MATERIAL PRICES                                          </a:t>
          </a:r>
          <a:endParaRPr lang="en-US" sz="900"/>
        </a:p>
      </xdr:txBody>
    </xdr:sp>
    <xdr:clientData/>
  </xdr:oneCellAnchor>
</xdr:wsDr>
</file>

<file path=xl/drawings/drawing3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45719</xdr:colOff>
      <xdr:row>1</xdr:row>
      <xdr:rowOff>152400</xdr:rowOff>
    </xdr:from>
    <xdr:ext cx="6335203" cy="111980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 txBox="1"/>
      </xdr:nvSpPr>
      <xdr:spPr>
        <a:xfrm>
          <a:off x="45719" y="417443"/>
          <a:ext cx="6335203" cy="1119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/>
            <a:t>ARSS- Architectural</a:t>
          </a:r>
          <a:r>
            <a:rPr lang="en-US" sz="900" baseline="0"/>
            <a:t> Slope</a:t>
          </a:r>
          <a:r>
            <a:rPr lang="en-US" sz="900"/>
            <a:t>                                                          Enclosure</a:t>
          </a:r>
          <a:r>
            <a:rPr lang="en-US" sz="900" baseline="0"/>
            <a:t> Listings                                                        J = Slip Jointed</a:t>
          </a:r>
        </a:p>
        <a:p>
          <a:r>
            <a:rPr lang="en-US" sz="900" baseline="0"/>
            <a:t>                                                                                                              (Depth)                                                                                                                                                                                                                                                    </a:t>
          </a:r>
          <a:endParaRPr lang="en-US" sz="8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aseline="0"/>
            <a:t>	                                                                        </a:t>
          </a:r>
          <a:r>
            <a:rPr 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B =  5 5/16"                                                              </a:t>
          </a:r>
          <a:r>
            <a:rPr lang="en-US" sz="900" baseline="0"/>
            <a:t> 	                                            </a:t>
          </a:r>
        </a:p>
        <a:p>
          <a:r>
            <a:rPr lang="en-US" sz="900" baseline="0"/>
            <a:t>ENCLOSURE PRICE PER FOOT                                                         </a:t>
          </a:r>
          <a:endParaRPr lang="en-US" sz="800" i="1" baseline="0"/>
        </a:p>
        <a:p>
          <a:r>
            <a:rPr lang="en-US" sz="900" baseline="0"/>
            <a:t>ACCESSORY PRICE EACH                                                  STANDARD ENCLOSURE LENGTHS                                             SEE PAGE 2 &amp; 3 FOR</a:t>
          </a:r>
        </a:p>
        <a:p>
          <a:r>
            <a:rPr lang="en-US" sz="900" baseline="0"/>
            <a:t>LIST PRICE SHOWN                                                               2' thru 8' in 6" increments                                          ROUGH-IN MATERIAL PRICES                                          </a:t>
          </a:r>
          <a:endParaRPr lang="en-US" sz="900"/>
        </a:p>
      </xdr:txBody>
    </xdr:sp>
    <xdr:clientData/>
  </xdr:oneCellAnchor>
</xdr:wsDr>
</file>

<file path=xl/drawings/drawing3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2</xdr:row>
      <xdr:rowOff>0</xdr:rowOff>
    </xdr:from>
    <xdr:ext cx="6271260" cy="111980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 txBox="1"/>
      </xdr:nvSpPr>
      <xdr:spPr>
        <a:xfrm>
          <a:off x="45720" y="419100"/>
          <a:ext cx="6271260" cy="1119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/>
            <a:t>ARSS- Architectural</a:t>
          </a:r>
          <a:r>
            <a:rPr lang="en-US" sz="900" baseline="0"/>
            <a:t> Slope</a:t>
          </a:r>
          <a:r>
            <a:rPr lang="en-US" sz="900"/>
            <a:t>                                                          Enclosure</a:t>
          </a:r>
          <a:r>
            <a:rPr lang="en-US" sz="900" baseline="0"/>
            <a:t> Listings                                                        J = Slip Jointed</a:t>
          </a:r>
        </a:p>
        <a:p>
          <a:r>
            <a:rPr lang="en-US" sz="900" baseline="0"/>
            <a:t>                                                                                                              (Depth)                                                                                                                                                                                                                                                    </a:t>
          </a:r>
          <a:endParaRPr lang="en-US" sz="8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aseline="0"/>
            <a:t>	                                                                        </a:t>
          </a:r>
          <a:r>
            <a:rPr 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B =  5 5/16"                                                              </a:t>
          </a:r>
          <a:r>
            <a:rPr lang="en-US" sz="900" baseline="0"/>
            <a:t> 	                                            </a:t>
          </a:r>
        </a:p>
        <a:p>
          <a:r>
            <a:rPr lang="en-US" sz="900" baseline="0"/>
            <a:t>ENCLOSURE PRICE PER FOOT                                                         </a:t>
          </a:r>
          <a:endParaRPr lang="en-US" sz="800" i="1" baseline="0"/>
        </a:p>
        <a:p>
          <a:r>
            <a:rPr lang="en-US" sz="900" baseline="0"/>
            <a:t>ACCESSORY PRICE EACH                                               STANDARD ENCLOSURE LENGTHS                                          SEE PAGE 2 &amp; 3 FOR</a:t>
          </a:r>
        </a:p>
        <a:p>
          <a:r>
            <a:rPr lang="en-US" sz="900" baseline="0"/>
            <a:t>LIST PRICE SHOWN                                                               2' thru 8' in 6" increments                                       ROUGH-IN MATERIAL PRICES                                           </a:t>
          </a:r>
          <a:endParaRPr lang="en-US" sz="900"/>
        </a:p>
      </xdr:txBody>
    </xdr:sp>
    <xdr:clientData/>
  </xdr:oneCellAnchor>
</xdr:wsDr>
</file>

<file path=xl/drawings/drawing4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1</xdr:row>
      <xdr:rowOff>19878</xdr:rowOff>
    </xdr:from>
    <xdr:ext cx="6271260" cy="112643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 txBox="1"/>
      </xdr:nvSpPr>
      <xdr:spPr>
        <a:xfrm>
          <a:off x="45720" y="284921"/>
          <a:ext cx="6271260" cy="11264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aseline="0"/>
            <a:t>                               </a:t>
          </a:r>
          <a:r>
            <a:rPr lang="en-US" sz="900"/>
            <a:t>                                                                </a:t>
          </a:r>
          <a:r>
            <a:rPr lang="en-US" sz="900" baseline="0"/>
            <a:t> </a:t>
          </a:r>
          <a:r>
            <a:rPr lang="en-US" sz="900"/>
            <a:t>       Enclosure</a:t>
          </a:r>
          <a:r>
            <a:rPr lang="en-US" sz="900" baseline="0"/>
            <a:t> Listings                                                      J = Slip Jointed</a:t>
          </a:r>
        </a:p>
        <a:p>
          <a:r>
            <a:rPr lang="en-US" sz="900" baseline="0"/>
            <a:t>                                                                                                              (Depth)                                                                </a:t>
          </a:r>
        </a:p>
        <a:p>
          <a:r>
            <a:rPr lang="en-US" sz="900" baseline="0"/>
            <a:t>                                                                                                              A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 = 4 3/8" </a:t>
          </a:r>
          <a:r>
            <a:rPr lang="en-US" sz="900" baseline="0"/>
            <a:t>                                                       </a:t>
          </a:r>
        </a:p>
        <a:p>
          <a:r>
            <a:rPr lang="en-US" sz="900" baseline="0"/>
            <a:t>	                                                                           B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 = 5 5/16"</a:t>
          </a:r>
          <a:r>
            <a:rPr 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                                              </a:t>
          </a:r>
          <a:r>
            <a:rPr lang="en-US" sz="900" baseline="0"/>
            <a:t>	                                          </a:t>
          </a:r>
        </a:p>
        <a:p>
          <a:r>
            <a:rPr lang="en-US" sz="900" baseline="0"/>
            <a:t>ENCLOSURE PRICE PER FOOT                                                         </a:t>
          </a:r>
          <a:endParaRPr lang="en-US" sz="700" i="1" baseline="0"/>
        </a:p>
        <a:p>
          <a:r>
            <a:rPr lang="en-US" sz="900" baseline="0"/>
            <a:t>ACCESSORY PRICE EACH                                                  STANDARD ENCLOSURE LENGTHS                                          SEE PAGE 2 &amp; 3 FOR</a:t>
          </a:r>
        </a:p>
        <a:p>
          <a:r>
            <a:rPr lang="en-US" sz="900" baseline="0"/>
            <a:t>LIST PRICE SHOWN                                                               2' thru 8' in 6" increments                                       ROUGH-IN MATERIAL PRICES                                          </a:t>
          </a:r>
          <a:endParaRPr lang="en-US" sz="900"/>
        </a:p>
      </xdr:txBody>
    </xdr:sp>
    <xdr:clientData/>
  </xdr:oneCellAnchor>
</xdr:wsDr>
</file>

<file path=xl/drawings/drawing4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45719</xdr:colOff>
      <xdr:row>1</xdr:row>
      <xdr:rowOff>19878</xdr:rowOff>
    </xdr:from>
    <xdr:ext cx="6338147" cy="112643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 txBox="1"/>
      </xdr:nvSpPr>
      <xdr:spPr>
        <a:xfrm>
          <a:off x="45719" y="290811"/>
          <a:ext cx="6338147" cy="11264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 baseline="0"/>
            <a:t>                               </a:t>
          </a:r>
          <a:r>
            <a:rPr lang="en-US" sz="900"/>
            <a:t>                                                                </a:t>
          </a:r>
          <a:r>
            <a:rPr lang="en-US" sz="900" baseline="0"/>
            <a:t> </a:t>
          </a:r>
          <a:r>
            <a:rPr lang="en-US" sz="900"/>
            <a:t>       Enclosure</a:t>
          </a:r>
          <a:r>
            <a:rPr lang="en-US" sz="900" baseline="0"/>
            <a:t> Listings                                                      J = Slip Jointed</a:t>
          </a:r>
        </a:p>
        <a:p>
          <a:r>
            <a:rPr lang="en-US" sz="900" baseline="0"/>
            <a:t>                                                                                                              (Depth)                                                                </a:t>
          </a:r>
        </a:p>
        <a:p>
          <a:r>
            <a:rPr lang="en-US" sz="900" baseline="0"/>
            <a:t>                                                                                                              A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 = 4 3/8" </a:t>
          </a:r>
          <a:r>
            <a:rPr lang="en-US" sz="900" baseline="0"/>
            <a:t>                                                       </a:t>
          </a:r>
        </a:p>
        <a:p>
          <a:r>
            <a:rPr lang="en-US" sz="900" baseline="0"/>
            <a:t>	                                                                           B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 = 5 5/16"</a:t>
          </a:r>
          <a:r>
            <a:rPr 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                                              </a:t>
          </a:r>
          <a:r>
            <a:rPr lang="en-US" sz="900" baseline="0"/>
            <a:t>	                                          </a:t>
          </a:r>
        </a:p>
        <a:p>
          <a:r>
            <a:rPr lang="en-US" sz="900" baseline="0"/>
            <a:t>ENCLOSURE PRICE PER FOOT                                                         </a:t>
          </a:r>
          <a:endParaRPr lang="en-US" sz="700" i="1" baseline="0"/>
        </a:p>
        <a:p>
          <a:r>
            <a:rPr lang="en-US" sz="900" baseline="0"/>
            <a:t>ACCESSORY PRICE EACH                                                STANDARD ENCLOSURE LENGTHS                                            SEE PAGE 2 &amp; 3 FOR</a:t>
          </a:r>
        </a:p>
        <a:p>
          <a:r>
            <a:rPr lang="en-US" sz="900" baseline="0"/>
            <a:t>LIST PRICE SHOWN                                                               2' thru 8' IN 6" increments                                        ROUGH-IN MATERIAL PRICES                                          </a:t>
          </a:r>
          <a:endParaRPr lang="en-US" sz="900"/>
        </a:p>
      </xdr:txBody>
    </xdr:sp>
    <xdr:clientData/>
  </xdr:oneCellAnchor>
</xdr:wsDr>
</file>

<file path=xl/drawings/drawing4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</xdr:colOff>
      <xdr:row>1</xdr:row>
      <xdr:rowOff>19878</xdr:rowOff>
    </xdr:from>
    <xdr:ext cx="6271260" cy="112643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 txBox="1"/>
      </xdr:nvSpPr>
      <xdr:spPr>
        <a:xfrm>
          <a:off x="45720" y="286578"/>
          <a:ext cx="6271260" cy="11264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l"/>
          <a:r>
            <a:rPr lang="en-US" sz="900" baseline="0"/>
            <a:t>                               </a:t>
          </a:r>
          <a:r>
            <a:rPr lang="en-US" sz="900"/>
            <a:t>                                                                </a:t>
          </a:r>
          <a:r>
            <a:rPr lang="en-US" sz="900" baseline="0"/>
            <a:t> </a:t>
          </a:r>
          <a:r>
            <a:rPr lang="en-US" sz="900"/>
            <a:t>       Enclosure</a:t>
          </a:r>
          <a:r>
            <a:rPr lang="en-US" sz="900" baseline="0"/>
            <a:t> Listings                                                      J = Slip Jointed</a:t>
          </a:r>
        </a:p>
        <a:p>
          <a:pPr algn="l"/>
          <a:r>
            <a:rPr lang="en-US" sz="900" baseline="0"/>
            <a:t>                                                                                                                (Depth)                                                                </a:t>
          </a:r>
        </a:p>
        <a:p>
          <a:pPr algn="l"/>
          <a:r>
            <a:rPr lang="en-US" sz="900" baseline="0"/>
            <a:t>                                                                                                              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A = 4-5/8" </a:t>
          </a:r>
          <a:r>
            <a:rPr lang="en-US" sz="900" baseline="0"/>
            <a:t>                                                       </a:t>
          </a:r>
        </a:p>
        <a:p>
          <a:pPr algn="l"/>
          <a:r>
            <a:rPr lang="en-US" sz="900" baseline="0"/>
            <a:t>	                                                                          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B = 5-9/16"</a:t>
          </a:r>
          <a:r>
            <a:rPr 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                                              </a:t>
          </a:r>
          <a:r>
            <a:rPr lang="en-US" sz="900" baseline="0"/>
            <a:t>	                                          </a:t>
          </a:r>
        </a:p>
        <a:p>
          <a:pPr algn="l"/>
          <a:r>
            <a:rPr lang="en-US" sz="900" baseline="0"/>
            <a:t>ENCLOSURE PRICE PER FOOT                                                         </a:t>
          </a:r>
          <a:endParaRPr lang="en-US" sz="700" i="1" baseline="0"/>
        </a:p>
        <a:p>
          <a:pPr algn="l"/>
          <a:r>
            <a:rPr lang="en-US" sz="900" baseline="0"/>
            <a:t>ACCESSORY PRICE EACH                                                STANDARD ENCLOSURE LENGTHS                                         SEE PAGE 2 &amp; 3 FOR</a:t>
          </a:r>
        </a:p>
        <a:p>
          <a:pPr algn="l"/>
          <a:r>
            <a:rPr lang="en-US" sz="900" baseline="0"/>
            <a:t>LIST PRICE SHOWN                                                               2' thru 8' in 6" increments                                      ROUGH-IN MATERIAL PRICES                                          </a:t>
          </a:r>
          <a:endParaRPr lang="en-US" sz="900"/>
        </a:p>
      </xdr:txBody>
    </xdr:sp>
    <xdr:clientData/>
  </xdr:oneCellAnchor>
</xdr:wsDr>
</file>

<file path=xl/drawings/drawing4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45719</xdr:colOff>
      <xdr:row>1</xdr:row>
      <xdr:rowOff>19878</xdr:rowOff>
    </xdr:from>
    <xdr:ext cx="6335203" cy="112643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 txBox="1"/>
      </xdr:nvSpPr>
      <xdr:spPr>
        <a:xfrm>
          <a:off x="45719" y="284921"/>
          <a:ext cx="6335203" cy="11264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l"/>
          <a:r>
            <a:rPr lang="en-US" sz="900" baseline="0"/>
            <a:t>                               </a:t>
          </a:r>
          <a:r>
            <a:rPr lang="en-US" sz="900"/>
            <a:t>                                                                </a:t>
          </a:r>
          <a:r>
            <a:rPr lang="en-US" sz="900" baseline="0"/>
            <a:t> </a:t>
          </a:r>
          <a:r>
            <a:rPr lang="en-US" sz="900"/>
            <a:t>       Enclosure</a:t>
          </a:r>
          <a:r>
            <a:rPr lang="en-US" sz="900" baseline="0"/>
            <a:t> Listings                                                      J = Slip Jointed</a:t>
          </a:r>
        </a:p>
        <a:p>
          <a:pPr algn="l"/>
          <a:r>
            <a:rPr lang="en-US" sz="900" baseline="0"/>
            <a:t>                                                                                                                (Depth)                                                                </a:t>
          </a:r>
        </a:p>
        <a:p>
          <a:pPr algn="l"/>
          <a:r>
            <a:rPr lang="en-US" sz="900" baseline="0"/>
            <a:t>                                                                                                              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A = 4-5/8" </a:t>
          </a:r>
          <a:r>
            <a:rPr lang="en-US" sz="900" baseline="0"/>
            <a:t>                                                       </a:t>
          </a:r>
        </a:p>
        <a:p>
          <a:pPr algn="l"/>
          <a:r>
            <a:rPr lang="en-US" sz="900" baseline="0"/>
            <a:t>	                                                                          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B = 5-9/16"</a:t>
          </a:r>
          <a:r>
            <a:rPr 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                                              </a:t>
          </a:r>
          <a:r>
            <a:rPr lang="en-US" sz="900" baseline="0"/>
            <a:t>	                                          </a:t>
          </a:r>
        </a:p>
        <a:p>
          <a:pPr algn="l"/>
          <a:r>
            <a:rPr lang="en-US" sz="900" baseline="0"/>
            <a:t>ENCLOSURE PRICE PER FOOT                                                         </a:t>
          </a:r>
          <a:endParaRPr lang="en-US" sz="700" i="1" baseline="0"/>
        </a:p>
        <a:p>
          <a:pPr algn="l"/>
          <a:r>
            <a:rPr lang="en-US" sz="900" baseline="0"/>
            <a:t>ACCESSORY PRICE EACH                                                STANDARD ENCLOSURE LENGTHS                                              SEE PAGE 2 &amp; 3 FOR</a:t>
          </a:r>
        </a:p>
        <a:p>
          <a:pPr algn="l"/>
          <a:r>
            <a:rPr lang="en-US" sz="900" baseline="0"/>
            <a:t>LIST PRICE SHOWN                                                               2' thru 8' IN 6" increments                                         ROUGH-IN MATERIAL PRICES                                           </a:t>
          </a:r>
          <a:endParaRPr lang="en-US" sz="900"/>
        </a:p>
      </xdr:txBody>
    </xdr:sp>
    <xdr:clientData/>
  </xdr:oneCellAnchor>
</xdr:wsDr>
</file>

<file path=xl/drawings/drawing4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39092</xdr:colOff>
      <xdr:row>1</xdr:row>
      <xdr:rowOff>39756</xdr:rowOff>
    </xdr:from>
    <xdr:ext cx="6403271" cy="139810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 txBox="1"/>
      </xdr:nvSpPr>
      <xdr:spPr>
        <a:xfrm>
          <a:off x="39092" y="309920"/>
          <a:ext cx="6403271" cy="13981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/>
            <a:t>S</a:t>
          </a:r>
          <a:r>
            <a:rPr lang="en-US" sz="900" baseline="0"/>
            <a:t> - Slope Top         </a:t>
          </a:r>
          <a:r>
            <a:rPr lang="en-US" sz="900"/>
            <a:t>                                                                </a:t>
          </a:r>
          <a:r>
            <a:rPr lang="en-US" sz="900" baseline="0"/>
            <a:t> </a:t>
          </a:r>
          <a:r>
            <a:rPr lang="en-US" sz="900"/>
            <a:t>            Enclosure</a:t>
          </a:r>
          <a:r>
            <a:rPr lang="en-US" sz="900" baseline="0"/>
            <a:t> Listings                                                    PERFORATION:</a:t>
          </a:r>
        </a:p>
        <a:p>
          <a:r>
            <a:rPr lang="en-US" sz="900" baseline="0"/>
            <a:t>F - Flat Top                                                                                                 (Depth)                                                               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F = Full</a:t>
          </a:r>
          <a:endParaRPr lang="en-US" sz="900" baseline="0"/>
        </a:p>
        <a:p>
          <a:r>
            <a:rPr lang="en-US" sz="900" baseline="0"/>
            <a:t>                                                                                                             **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B =  5 5/16"                                                           P = Partial</a:t>
          </a:r>
          <a:r>
            <a:rPr 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sz="900" baseline="0"/>
            <a:t>                                                         </a:t>
          </a:r>
        </a:p>
        <a:p>
          <a:r>
            <a:rPr lang="en-US" sz="900" baseline="0"/>
            <a:t>		                                              (Height)</a:t>
          </a:r>
        </a:p>
        <a:p>
          <a:r>
            <a:rPr lang="en-US" sz="900" baseline="0"/>
            <a:t>                                                                                                                        12"</a:t>
          </a:r>
        </a:p>
        <a:p>
          <a:r>
            <a:rPr lang="en-US" sz="900" baseline="0"/>
            <a:t>                                                                                                                        18"</a:t>
          </a:r>
        </a:p>
        <a:p>
          <a:r>
            <a:rPr lang="en-US" sz="900" baseline="0"/>
            <a:t>ENCLOSURE PRICE PER FOOT                                                                                                                            </a:t>
          </a:r>
          <a:endParaRPr lang="en-US" sz="700" i="1" baseline="0"/>
        </a:p>
        <a:p>
          <a:r>
            <a:rPr lang="en-US" sz="900" baseline="0"/>
            <a:t>ACCESSORY PRICE EACH                                                     STANDARD ENCLOSURE LENGTHS                                           SEE PAGE 2 &amp; 3 FOR</a:t>
          </a:r>
        </a:p>
        <a:p>
          <a:r>
            <a:rPr lang="en-US" sz="900" baseline="0"/>
            <a:t>LIST PRICE SHOWN                                                                    2' thru 8' in 6" increments                                      ROUGH-IN MATERIAL PRICES                                          </a:t>
          </a:r>
          <a:endParaRPr lang="en-US" sz="900"/>
        </a:p>
      </xdr:txBody>
    </xdr:sp>
    <xdr:clientData/>
  </xdr:oneCellAnchor>
</xdr:wsDr>
</file>

<file path=xl/drawings/drawing4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39093</xdr:colOff>
      <xdr:row>1</xdr:row>
      <xdr:rowOff>39756</xdr:rowOff>
    </xdr:from>
    <xdr:ext cx="6500252" cy="139810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 txBox="1"/>
      </xdr:nvSpPr>
      <xdr:spPr>
        <a:xfrm>
          <a:off x="39093" y="309920"/>
          <a:ext cx="6500252" cy="13981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/>
            <a:t>S</a:t>
          </a:r>
          <a:r>
            <a:rPr lang="en-US" sz="900" baseline="0"/>
            <a:t> - Slope Top         </a:t>
          </a:r>
          <a:r>
            <a:rPr lang="en-US" sz="900"/>
            <a:t>                                                                </a:t>
          </a:r>
          <a:r>
            <a:rPr lang="en-US" sz="900" baseline="0"/>
            <a:t> </a:t>
          </a:r>
          <a:r>
            <a:rPr lang="en-US" sz="900"/>
            <a:t>            Enclosure</a:t>
          </a:r>
          <a:r>
            <a:rPr lang="en-US" sz="900" baseline="0"/>
            <a:t> Listings                                                    PERFORATION:</a:t>
          </a:r>
        </a:p>
        <a:p>
          <a:r>
            <a:rPr lang="en-US" sz="900" baseline="0"/>
            <a:t>F - Flat Top                                                                                                 (Depth)                                                               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F = Full</a:t>
          </a:r>
          <a:endParaRPr lang="en-US" sz="900" baseline="0"/>
        </a:p>
        <a:p>
          <a:r>
            <a:rPr lang="en-US" sz="900" baseline="0"/>
            <a:t>                                                                                                             **</a:t>
          </a:r>
          <a:r>
            <a:rPr lang="en-US" sz="900" baseline="0">
              <a:solidFill>
                <a:schemeClr val="tx1"/>
              </a:solidFill>
              <a:latin typeface="+mn-lt"/>
              <a:ea typeface="+mn-ea"/>
              <a:cs typeface="+mn-cs"/>
            </a:rPr>
            <a:t>B =  5 5/16"                                                           P = Partial</a:t>
          </a:r>
          <a:r>
            <a:rPr 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sz="900" baseline="0"/>
            <a:t>                                                         </a:t>
          </a:r>
        </a:p>
        <a:p>
          <a:r>
            <a:rPr lang="en-US" sz="900" baseline="0"/>
            <a:t>		                                              (Height)</a:t>
          </a:r>
        </a:p>
        <a:p>
          <a:r>
            <a:rPr lang="en-US" sz="900" baseline="0"/>
            <a:t>                                                                                                                        12"</a:t>
          </a:r>
        </a:p>
        <a:p>
          <a:r>
            <a:rPr lang="en-US" sz="900" baseline="0"/>
            <a:t>                                                                                                                        18"</a:t>
          </a:r>
        </a:p>
        <a:p>
          <a:r>
            <a:rPr lang="en-US" sz="900" baseline="0"/>
            <a:t>ENCLOSURE PRICE PER FOOT                                                                                                                            </a:t>
          </a:r>
          <a:endParaRPr lang="en-US" sz="700" i="1" baseline="0"/>
        </a:p>
        <a:p>
          <a:r>
            <a:rPr lang="en-US" sz="900" baseline="0"/>
            <a:t>ACCESSORY PRICE EACH                                                    STANDARD ENCLOSURE LENGTHS                                               SEE PAGE 2 &amp; 3 FOR</a:t>
          </a:r>
        </a:p>
        <a:p>
          <a:r>
            <a:rPr lang="en-US" sz="900" baseline="0"/>
            <a:t>LIST PRICE SHOWN                                                                    2' thru 8' IN 6" increments                                          ROUGH-IN MATERIAL PRICES                                           </a:t>
          </a:r>
          <a:endParaRPr lang="en-US" sz="900"/>
        </a:p>
      </xdr:txBody>
    </xdr:sp>
    <xdr:clientData/>
  </xdr:one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159026</xdr:rowOff>
    </xdr:from>
    <xdr:to>
      <xdr:col>1</xdr:col>
      <xdr:colOff>1106556</xdr:colOff>
      <xdr:row>37</xdr:row>
      <xdr:rowOff>1535</xdr:rowOff>
    </xdr:to>
    <xdr:pic>
      <xdr:nvPicPr>
        <xdr:cNvPr id="4097" name="Picture 1">
          <a:extLst>
            <a:ext uri="{FF2B5EF4-FFF2-40B4-BE49-F238E27FC236}">
              <a16:creationId xmlns:a16="http://schemas.microsoft.com/office/drawing/2014/main" id="{00000000-0008-0000-2F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868556"/>
          <a:ext cx="3220278" cy="4879329"/>
        </a:xfrm>
        <a:prstGeom prst="rect">
          <a:avLst/>
        </a:prstGeom>
        <a:noFill/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159026</xdr:rowOff>
    </xdr:from>
    <xdr:to>
      <xdr:col>1</xdr:col>
      <xdr:colOff>1106556</xdr:colOff>
      <xdr:row>37</xdr:row>
      <xdr:rowOff>1535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875306"/>
          <a:ext cx="3217296" cy="4879329"/>
        </a:xfrm>
        <a:prstGeom prst="rect">
          <a:avLst/>
        </a:prstGeom>
        <a:noFill/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289560</xdr:colOff>
      <xdr:row>67</xdr:row>
      <xdr:rowOff>30480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 txBox="1"/>
      </xdr:nvSpPr>
      <xdr:spPr>
        <a:xfrm>
          <a:off x="5318760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289560</xdr:colOff>
      <xdr:row>44</xdr:row>
      <xdr:rowOff>30480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 txBox="1"/>
      </xdr:nvSpPr>
      <xdr:spPr>
        <a:xfrm>
          <a:off x="5318760" y="2819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35008</xdr:colOff>
      <xdr:row>49</xdr:row>
      <xdr:rowOff>13251</xdr:rowOff>
    </xdr:from>
    <xdr:ext cx="1787990" cy="103143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 txBox="1"/>
      </xdr:nvSpPr>
      <xdr:spPr>
        <a:xfrm>
          <a:off x="5411341" y="7091384"/>
          <a:ext cx="1787990" cy="10314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/>
            <a:t>Price Includes:</a:t>
          </a:r>
          <a:r>
            <a:rPr lang="en-US" sz="1000" baseline="0"/>
            <a:t> </a:t>
          </a:r>
        </a:p>
        <a:p>
          <a:r>
            <a:rPr lang="en-US" sz="1000" baseline="0"/>
            <a:t>2- Corners</a:t>
          </a:r>
        </a:p>
        <a:p>
          <a:r>
            <a:rPr lang="en-US" sz="1000" baseline="0"/>
            <a:t>1 - 2 1/2" Joiner Strip</a:t>
          </a:r>
        </a:p>
        <a:p>
          <a:r>
            <a:rPr lang="en-US" sz="1000" baseline="0"/>
            <a:t>1 - 4'-0" B-610 Hanger Strip</a:t>
          </a:r>
        </a:p>
        <a:p>
          <a:r>
            <a:rPr lang="en-US" sz="1000" baseline="0"/>
            <a:t>1 - Rubber U-Channel</a:t>
          </a:r>
        </a:p>
        <a:p>
          <a:r>
            <a:rPr lang="en-US" sz="1000" baseline="0"/>
            <a:t>Roll Pipe Hangers are Seperate</a:t>
          </a:r>
          <a:endParaRPr lang="en-US" sz="1000"/>
        </a:p>
      </xdr:txBody>
    </xdr:sp>
    <xdr:clientData/>
  </xdr:oneCellAnchor>
  <xdr:twoCellAnchor editAs="oneCell">
    <xdr:from>
      <xdr:col>1</xdr:col>
      <xdr:colOff>1337734</xdr:colOff>
      <xdr:row>1</xdr:row>
      <xdr:rowOff>101600</xdr:rowOff>
    </xdr:from>
    <xdr:to>
      <xdr:col>8</xdr:col>
      <xdr:colOff>251278</xdr:colOff>
      <xdr:row>20</xdr:row>
      <xdr:rowOff>49601</xdr:rowOff>
    </xdr:to>
    <xdr:pic>
      <xdr:nvPicPr>
        <xdr:cNvPr id="3" name="Picture 2" descr="CAT-52024E.pdf - Adobe Acrobat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745" t="27705" r="14054" b="12553"/>
        <a:stretch/>
      </xdr:blipFill>
      <xdr:spPr>
        <a:xfrm>
          <a:off x="1989667" y="364067"/>
          <a:ext cx="4986866" cy="284360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289560</xdr:colOff>
      <xdr:row>67</xdr:row>
      <xdr:rowOff>30480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 txBox="1"/>
      </xdr:nvSpPr>
      <xdr:spPr>
        <a:xfrm>
          <a:off x="5379720" y="9845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289560</xdr:colOff>
      <xdr:row>44</xdr:row>
      <xdr:rowOff>30480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 txBox="1"/>
      </xdr:nvSpPr>
      <xdr:spPr>
        <a:xfrm>
          <a:off x="5379720" y="623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35008</xdr:colOff>
      <xdr:row>49</xdr:row>
      <xdr:rowOff>13251</xdr:rowOff>
    </xdr:from>
    <xdr:ext cx="1787990" cy="103143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3200-000005000000}"/>
            </a:ext>
          </a:extLst>
        </xdr:cNvPr>
        <xdr:cNvSpPr txBox="1"/>
      </xdr:nvSpPr>
      <xdr:spPr>
        <a:xfrm>
          <a:off x="5414728" y="7084611"/>
          <a:ext cx="1787990" cy="10314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/>
            <a:t>Price Includes:</a:t>
          </a:r>
          <a:r>
            <a:rPr lang="en-US" sz="1000" baseline="0"/>
            <a:t> </a:t>
          </a:r>
        </a:p>
        <a:p>
          <a:r>
            <a:rPr lang="en-US" sz="1000" baseline="0"/>
            <a:t>2- Corners</a:t>
          </a:r>
        </a:p>
        <a:p>
          <a:r>
            <a:rPr lang="en-US" sz="1000" baseline="0"/>
            <a:t>1 - 2 1/2" Joiner Strip</a:t>
          </a:r>
        </a:p>
        <a:p>
          <a:r>
            <a:rPr lang="en-US" sz="1000" baseline="0"/>
            <a:t>1 - 4'-0" B-610 Hanger Strip</a:t>
          </a:r>
        </a:p>
        <a:p>
          <a:r>
            <a:rPr lang="en-US" sz="1000" baseline="0"/>
            <a:t>1 - Rubber U-Channel</a:t>
          </a:r>
        </a:p>
        <a:p>
          <a:r>
            <a:rPr lang="en-US" sz="1000" baseline="0"/>
            <a:t>Roll Pipe Hangers are Seperate</a:t>
          </a:r>
          <a:endParaRPr lang="en-US" sz="1000"/>
        </a:p>
      </xdr:txBody>
    </xdr:sp>
    <xdr:clientData/>
  </xdr:oneCellAnchor>
  <xdr:oneCellAnchor>
    <xdr:from>
      <xdr:col>14</xdr:col>
      <xdr:colOff>289560</xdr:colOff>
      <xdr:row>43</xdr:row>
      <xdr:rowOff>30480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3200-000006000000}"/>
            </a:ext>
          </a:extLst>
        </xdr:cNvPr>
        <xdr:cNvSpPr txBox="1"/>
      </xdr:nvSpPr>
      <xdr:spPr>
        <a:xfrm>
          <a:off x="4946227" y="623654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1</xdr:col>
      <xdr:colOff>1337734</xdr:colOff>
      <xdr:row>1</xdr:row>
      <xdr:rowOff>42333</xdr:rowOff>
    </xdr:from>
    <xdr:to>
      <xdr:col>7</xdr:col>
      <xdr:colOff>421216</xdr:colOff>
      <xdr:row>19</xdr:row>
      <xdr:rowOff>142734</xdr:rowOff>
    </xdr:to>
    <xdr:pic>
      <xdr:nvPicPr>
        <xdr:cNvPr id="7" name="Picture 6" descr="CAT-52024E.pdf - Adobe Acrobat">
          <a:extLst>
            <a:ext uri="{FF2B5EF4-FFF2-40B4-BE49-F238E27FC236}">
              <a16:creationId xmlns:a16="http://schemas.microsoft.com/office/drawing/2014/main" id="{00000000-0008-0000-3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745" t="27705" r="14054" b="12553"/>
        <a:stretch/>
      </xdr:blipFill>
      <xdr:spPr>
        <a:xfrm>
          <a:off x="1989667" y="304800"/>
          <a:ext cx="4986866" cy="2843601"/>
        </a:xfrm>
        <a:prstGeom prst="rect">
          <a:avLst/>
        </a:prstGeom>
      </xdr:spPr>
    </xdr:pic>
    <xdr:clientData/>
  </xdr:twoCellAnchor>
  <xdr:oneCellAnchor>
    <xdr:from>
      <xdr:col>5</xdr:col>
      <xdr:colOff>289560</xdr:colOff>
      <xdr:row>41</xdr:row>
      <xdr:rowOff>30480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3200-000008000000}"/>
            </a:ext>
          </a:extLst>
        </xdr:cNvPr>
        <xdr:cNvSpPr txBox="1"/>
      </xdr:nvSpPr>
      <xdr:spPr>
        <a:xfrm>
          <a:off x="4829810" y="606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289560</xdr:colOff>
      <xdr:row>41</xdr:row>
      <xdr:rowOff>30480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200-000009000000}"/>
            </a:ext>
          </a:extLst>
        </xdr:cNvPr>
        <xdr:cNvSpPr txBox="1"/>
      </xdr:nvSpPr>
      <xdr:spPr>
        <a:xfrm>
          <a:off x="4829810" y="606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194734</xdr:colOff>
      <xdr:row>4</xdr:row>
      <xdr:rowOff>39794</xdr:rowOff>
    </xdr:from>
    <xdr:to>
      <xdr:col>9</xdr:col>
      <xdr:colOff>324274</xdr:colOff>
      <xdr:row>23</xdr:row>
      <xdr:rowOff>24854</xdr:rowOff>
    </xdr:to>
    <xdr:pic>
      <xdr:nvPicPr>
        <xdr:cNvPr id="2" name="Picture 1" descr="CAT-52047D.pdf - Adobe Acrobat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19" t="22311" r="17345" b="7841"/>
        <a:stretch/>
      </xdr:blipFill>
      <xdr:spPr>
        <a:xfrm>
          <a:off x="194734" y="886461"/>
          <a:ext cx="5615940" cy="3524126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25</xdr:row>
      <xdr:rowOff>15241</xdr:rowOff>
    </xdr:from>
    <xdr:to>
      <xdr:col>8</xdr:col>
      <xdr:colOff>372533</xdr:colOff>
      <xdr:row>45</xdr:row>
      <xdr:rowOff>84764</xdr:rowOff>
    </xdr:to>
    <xdr:pic>
      <xdr:nvPicPr>
        <xdr:cNvPr id="3" name="Picture 2" descr="CAT-61469B.pdf - Adobe Acrobat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00" t="13478" r="18961" b="4548"/>
        <a:stretch/>
      </xdr:blipFill>
      <xdr:spPr>
        <a:xfrm>
          <a:off x="304800" y="4773508"/>
          <a:ext cx="4944533" cy="3794856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2</xdr:row>
      <xdr:rowOff>34926</xdr:rowOff>
    </xdr:from>
    <xdr:to>
      <xdr:col>9</xdr:col>
      <xdr:colOff>190410</xdr:colOff>
      <xdr:row>21</xdr:row>
      <xdr:rowOff>142875</xdr:rowOff>
    </xdr:to>
    <xdr:pic>
      <xdr:nvPicPr>
        <xdr:cNvPr id="2" name="Picture 1" descr="CAT-38925D.pdf - Adobe Acrobat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8" t="13366" r="18153" b="16216"/>
        <a:stretch/>
      </xdr:blipFill>
      <xdr:spPr>
        <a:xfrm>
          <a:off x="66675" y="396876"/>
          <a:ext cx="5610135" cy="3546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19051</xdr:rowOff>
    </xdr:from>
    <xdr:to>
      <xdr:col>9</xdr:col>
      <xdr:colOff>58435</xdr:colOff>
      <xdr:row>43</xdr:row>
      <xdr:rowOff>161925</xdr:rowOff>
    </xdr:to>
    <xdr:pic>
      <xdr:nvPicPr>
        <xdr:cNvPr id="3" name="Picture 2" descr="CAT-38926D.pdf - Adobe Acrobat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77" t="13888" r="18415" b="15308"/>
        <a:stretch/>
      </xdr:blipFill>
      <xdr:spPr>
        <a:xfrm>
          <a:off x="0" y="4362451"/>
          <a:ext cx="5544835" cy="35813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sterlingheat.com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I21"/>
  <sheetViews>
    <sheetView workbookViewId="0">
      <selection activeCell="D4" sqref="D4"/>
    </sheetView>
  </sheetViews>
  <sheetFormatPr defaultRowHeight="15" x14ac:dyDescent="0.25"/>
  <cols>
    <col min="4" max="4" width="13.7109375" customWidth="1"/>
    <col min="7" max="7" width="12.42578125" customWidth="1"/>
  </cols>
  <sheetData>
    <row r="4" spans="3:9" x14ac:dyDescent="0.25">
      <c r="C4" s="41" t="s">
        <v>0</v>
      </c>
      <c r="D4" s="317" t="s">
        <v>345</v>
      </c>
      <c r="G4" s="397"/>
      <c r="H4" s="398"/>
      <c r="I4" t="s">
        <v>148</v>
      </c>
    </row>
    <row r="5" spans="3:9" x14ac:dyDescent="0.25">
      <c r="C5" s="41" t="s">
        <v>1</v>
      </c>
      <c r="D5" s="318">
        <v>44774</v>
      </c>
    </row>
    <row r="9" spans="3:9" x14ac:dyDescent="0.25">
      <c r="G9" t="s">
        <v>145</v>
      </c>
    </row>
    <row r="13" spans="3:9" x14ac:dyDescent="0.25">
      <c r="G13" t="s">
        <v>146</v>
      </c>
    </row>
    <row r="17" spans="7:7" x14ac:dyDescent="0.25">
      <c r="G17" t="s">
        <v>147</v>
      </c>
    </row>
    <row r="21" spans="7:7" x14ac:dyDescent="0.25">
      <c r="G21" t="s">
        <v>149</v>
      </c>
    </row>
  </sheetData>
  <sheetProtection password="9CFF" sheet="1" objects="1" scenarios="1" selectLockedCells="1"/>
  <mergeCells count="1">
    <mergeCell ref="G4:H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9156" r:id="rId4" name="hidethissheet">
          <controlPr defaultSize="0" autoLine="0" r:id="rId5">
            <anchor moveWithCells="1">
              <from>
                <xdr:col>2</xdr:col>
                <xdr:colOff>9525</xdr:colOff>
                <xdr:row>19</xdr:row>
                <xdr:rowOff>161925</xdr:rowOff>
              </from>
              <to>
                <xdr:col>4</xdr:col>
                <xdr:colOff>428625</xdr:colOff>
                <xdr:row>21</xdr:row>
                <xdr:rowOff>142875</xdr:rowOff>
              </to>
            </anchor>
          </controlPr>
        </control>
      </mc:Choice>
      <mc:Fallback>
        <control shapeId="49156" r:id="rId4" name="hidethissheet"/>
      </mc:Fallback>
    </mc:AlternateContent>
    <mc:AlternateContent xmlns:mc="http://schemas.openxmlformats.org/markup-compatibility/2006">
      <mc:Choice Requires="x14">
        <control shapeId="49155" r:id="rId6" name="hidesheets">
          <controlPr defaultSize="0" autoLine="0" r:id="rId7">
            <anchor moveWithCells="1">
              <from>
                <xdr:col>2</xdr:col>
                <xdr:colOff>19050</xdr:colOff>
                <xdr:row>12</xdr:row>
                <xdr:rowOff>0</xdr:rowOff>
              </from>
              <to>
                <xdr:col>4</xdr:col>
                <xdr:colOff>419100</xdr:colOff>
                <xdr:row>13</xdr:row>
                <xdr:rowOff>171450</xdr:rowOff>
              </to>
            </anchor>
          </controlPr>
        </control>
      </mc:Choice>
      <mc:Fallback>
        <control shapeId="49155" r:id="rId6" name="hidesheets"/>
      </mc:Fallback>
    </mc:AlternateContent>
    <mc:AlternateContent xmlns:mc="http://schemas.openxmlformats.org/markup-compatibility/2006">
      <mc:Choice Requires="x14">
        <control shapeId="49154" r:id="rId8" name="ShowSheets">
          <controlPr defaultSize="0" autoLine="0" r:id="rId9">
            <anchor moveWithCells="1">
              <from>
                <xdr:col>2</xdr:col>
                <xdr:colOff>0</xdr:colOff>
                <xdr:row>8</xdr:row>
                <xdr:rowOff>9525</xdr:rowOff>
              </from>
              <to>
                <xdr:col>4</xdr:col>
                <xdr:colOff>409575</xdr:colOff>
                <xdr:row>9</xdr:row>
                <xdr:rowOff>180975</xdr:rowOff>
              </to>
            </anchor>
          </controlPr>
        </control>
      </mc:Choice>
      <mc:Fallback>
        <control shapeId="49154" r:id="rId8" name="ShowSheets"/>
      </mc:Fallback>
    </mc:AlternateContent>
    <mc:AlternateContent xmlns:mc="http://schemas.openxmlformats.org/markup-compatibility/2006">
      <mc:Choice Requires="x14">
        <control shapeId="49157" r:id="rId10" name="showallsheets">
          <controlPr defaultSize="0" autoLine="0" r:id="rId11">
            <anchor moveWithCells="1">
              <from>
                <xdr:col>2</xdr:col>
                <xdr:colOff>0</xdr:colOff>
                <xdr:row>15</xdr:row>
                <xdr:rowOff>171450</xdr:rowOff>
              </from>
              <to>
                <xdr:col>4</xdr:col>
                <xdr:colOff>419100</xdr:colOff>
                <xdr:row>17</xdr:row>
                <xdr:rowOff>142875</xdr:rowOff>
              </to>
            </anchor>
          </controlPr>
        </control>
      </mc:Choice>
      <mc:Fallback>
        <control shapeId="49157" r:id="rId10" name="showall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45"/>
  <sheetViews>
    <sheetView tabSelected="1" zoomScaleNormal="100" workbookViewId="0">
      <selection activeCell="B3" sqref="B3:D3"/>
    </sheetView>
  </sheetViews>
  <sheetFormatPr defaultRowHeight="15" x14ac:dyDescent="0.25"/>
  <cols>
    <col min="1" max="1" width="13.7109375" bestFit="1" customWidth="1"/>
    <col min="3" max="3" width="48.42578125" bestFit="1" customWidth="1"/>
    <col min="4" max="4" width="18.140625" bestFit="1" customWidth="1"/>
    <col min="5" max="5" width="18.42578125" customWidth="1"/>
  </cols>
  <sheetData>
    <row r="1" spans="1:10" ht="26.25" x14ac:dyDescent="0.4">
      <c r="A1" s="401" t="s">
        <v>908</v>
      </c>
      <c r="B1" s="401"/>
      <c r="C1" s="401"/>
      <c r="D1" s="401"/>
      <c r="E1" s="401"/>
      <c r="F1" s="48"/>
      <c r="G1" s="39"/>
      <c r="H1" s="39"/>
      <c r="I1" s="39"/>
      <c r="J1" s="39"/>
    </row>
    <row r="2" spans="1:10" ht="3.6" customHeight="1" x14ac:dyDescent="0.25"/>
    <row r="3" spans="1:10" x14ac:dyDescent="0.25">
      <c r="A3" s="41" t="s">
        <v>96</v>
      </c>
      <c r="B3" s="399"/>
      <c r="C3" s="399"/>
      <c r="D3" s="399"/>
    </row>
    <row r="4" spans="1:10" x14ac:dyDescent="0.25">
      <c r="A4" s="41"/>
      <c r="B4" s="400"/>
      <c r="C4" s="400"/>
      <c r="D4" s="400"/>
    </row>
    <row r="5" spans="1:10" ht="3.6" customHeight="1" x14ac:dyDescent="0.25">
      <c r="A5" s="41"/>
      <c r="B5" s="112"/>
      <c r="C5" s="112"/>
      <c r="D5" s="112"/>
    </row>
    <row r="6" spans="1:10" x14ac:dyDescent="0.25">
      <c r="A6" s="41" t="s">
        <v>97</v>
      </c>
      <c r="B6" s="399"/>
      <c r="C6" s="399"/>
      <c r="D6" s="399"/>
    </row>
    <row r="8" spans="1:10" x14ac:dyDescent="0.25">
      <c r="B8" s="42" t="s">
        <v>93</v>
      </c>
      <c r="C8" s="42" t="s">
        <v>34</v>
      </c>
      <c r="D8" s="42" t="s">
        <v>94</v>
      </c>
      <c r="E8" s="42" t="s">
        <v>114</v>
      </c>
    </row>
    <row r="9" spans="1:10" x14ac:dyDescent="0.25">
      <c r="B9" s="51" t="s">
        <v>118</v>
      </c>
      <c r="C9" s="43" t="s">
        <v>98</v>
      </c>
      <c r="D9" s="44">
        <f>SUM('Page 2'!I7:I22)+SUM('Page 2'!H29:H55)</f>
        <v>0</v>
      </c>
      <c r="E9" s="49" t="str">
        <f>IF(D9=0,"",SUM('Page 2'!J7:J22)+SUM('Page 2'!I29:I55))</f>
        <v/>
      </c>
    </row>
    <row r="10" spans="1:10" x14ac:dyDescent="0.25">
      <c r="B10" s="51">
        <v>3</v>
      </c>
      <c r="C10" s="43" t="s">
        <v>98</v>
      </c>
      <c r="D10" s="44">
        <f>SUM('Page 3'!H5:H34)</f>
        <v>0</v>
      </c>
      <c r="E10" s="49" t="str">
        <f>IF(D10=0,"",SUM('Page 3'!I5:I34))</f>
        <v/>
      </c>
    </row>
    <row r="11" spans="1:10" x14ac:dyDescent="0.25">
      <c r="B11" s="51">
        <v>3</v>
      </c>
      <c r="C11" s="43" t="s">
        <v>99</v>
      </c>
      <c r="D11" s="44">
        <f>SUM('Page 3'!H40:H47)+SUM('Page 3'!J52:J92)</f>
        <v>0</v>
      </c>
      <c r="E11" s="49" t="str">
        <f>IF(D11=0,"",SUM('Page 3'!I40:I47)+SUM('Page 3'!K52:K92))</f>
        <v/>
      </c>
    </row>
    <row r="12" spans="1:10" x14ac:dyDescent="0.25">
      <c r="B12" s="51" t="s">
        <v>119</v>
      </c>
      <c r="C12" s="43" t="s">
        <v>306</v>
      </c>
      <c r="D12" s="44">
        <f>SUM('Page 4'!V16:V36)</f>
        <v>0</v>
      </c>
      <c r="E12" s="49" t="str">
        <f>IF(D12=0,"",SUM('Page 4'!W16:W36))</f>
        <v/>
      </c>
    </row>
    <row r="13" spans="1:10" x14ac:dyDescent="0.25">
      <c r="B13" s="51" t="s">
        <v>120</v>
      </c>
      <c r="C13" s="43" t="s">
        <v>307</v>
      </c>
      <c r="D13" s="44">
        <f>SUM('Page 5'!I16:I36) + SUM('Page 5'!I44:I62)</f>
        <v>0</v>
      </c>
      <c r="E13" s="49" t="str">
        <f>IF(D13=0,"",SUM('Page 5'!J16:J36) + SUM('Page 5'!J44:J62))</f>
        <v/>
      </c>
    </row>
    <row r="14" spans="1:10" x14ac:dyDescent="0.25">
      <c r="B14" s="51" t="s">
        <v>121</v>
      </c>
      <c r="C14" s="43" t="s">
        <v>307</v>
      </c>
      <c r="D14" s="44">
        <f>SUM('Page 6'!H16:H36)+SUM('Page 6'!K43:K63)</f>
        <v>0</v>
      </c>
      <c r="E14" s="49" t="str">
        <f>IF(D14=0,"",SUM('Page 6'!I16:I36)+SUM('Page 6'!L43:L63))</f>
        <v/>
      </c>
    </row>
    <row r="15" spans="1:10" x14ac:dyDescent="0.25">
      <c r="B15" s="51" t="s">
        <v>125</v>
      </c>
      <c r="C15" s="43" t="s">
        <v>307</v>
      </c>
      <c r="D15" s="44">
        <f>SUM('Page 7'!R15:R33)</f>
        <v>0</v>
      </c>
      <c r="E15" s="49" t="str">
        <f>IF(D15=0,"",SUM('Page 7'!S15:S33))</f>
        <v/>
      </c>
    </row>
    <row r="16" spans="1:10" x14ac:dyDescent="0.25">
      <c r="B16" s="51">
        <v>8</v>
      </c>
      <c r="C16" s="43" t="s">
        <v>307</v>
      </c>
      <c r="D16" s="44">
        <f>SUM('Page 8'!I17:I32)</f>
        <v>0</v>
      </c>
      <c r="E16" s="49" t="str">
        <f>IF(D16=0,"",SUM('Page 8'!J17:J32))</f>
        <v/>
      </c>
    </row>
    <row r="17" spans="2:5" x14ac:dyDescent="0.25">
      <c r="B17" s="51">
        <v>9</v>
      </c>
      <c r="C17" s="43" t="s">
        <v>307</v>
      </c>
      <c r="D17" s="44">
        <f>SUM('Page 9'!L17:L37)</f>
        <v>0</v>
      </c>
      <c r="E17" s="49" t="str">
        <f>IF(D17=0,"",SUM('Page 9'!M17:M37))</f>
        <v/>
      </c>
    </row>
    <row r="18" spans="2:5" x14ac:dyDescent="0.25">
      <c r="B18" s="51">
        <v>10</v>
      </c>
      <c r="C18" s="43" t="s">
        <v>307</v>
      </c>
      <c r="D18" s="44">
        <f>SUM('Page 10'!W16:W34) + SUM('Page 10'!W41:W59)</f>
        <v>0</v>
      </c>
      <c r="E18" s="49" t="str">
        <f>IF(D18=0,"",SUM('Page 10'!X16:X34) + SUM('Page 10'!X41:X59))</f>
        <v/>
      </c>
    </row>
    <row r="19" spans="2:5" x14ac:dyDescent="0.25">
      <c r="B19" s="51">
        <v>11</v>
      </c>
      <c r="C19" s="43" t="s">
        <v>308</v>
      </c>
      <c r="D19" s="44">
        <f>SUM('Page 11'!K13:K24) + SUM('Page 11'!K38:K51)</f>
        <v>0</v>
      </c>
      <c r="E19" s="49" t="str">
        <f>IF(D19=0,"",SUM('Page 11'!L13:L24) + SUM('Page 11'!L38:L51))</f>
        <v/>
      </c>
    </row>
    <row r="20" spans="2:5" x14ac:dyDescent="0.25">
      <c r="B20" s="51">
        <v>12</v>
      </c>
      <c r="C20" s="43" t="s">
        <v>100</v>
      </c>
      <c r="D20" s="44">
        <f>SUM('Page 12'!X16:X36)</f>
        <v>0</v>
      </c>
      <c r="E20" s="49" t="str">
        <f>IF(D20=0,"",SUM('Page 12'!Y16:Y36))</f>
        <v/>
      </c>
    </row>
    <row r="21" spans="2:5" x14ac:dyDescent="0.25">
      <c r="B21" s="51">
        <v>13</v>
      </c>
      <c r="C21" s="43" t="s">
        <v>100</v>
      </c>
      <c r="D21" s="44">
        <f>SUM('Page 13'!X16:X36)</f>
        <v>0</v>
      </c>
      <c r="E21" s="49" t="str">
        <f>IF(D21=0,"",SUM('Page 13'!Y16:Y36))</f>
        <v/>
      </c>
    </row>
    <row r="22" spans="2:5" x14ac:dyDescent="0.25">
      <c r="B22" s="51">
        <v>14</v>
      </c>
      <c r="C22" s="43" t="s">
        <v>100</v>
      </c>
      <c r="D22" s="44">
        <f>SUM('Page 14'!I17:I41)</f>
        <v>0</v>
      </c>
      <c r="E22" s="49" t="str">
        <f>IF(D22=0,"",SUM('Page 14'!J17:J41))</f>
        <v/>
      </c>
    </row>
    <row r="23" spans="2:5" x14ac:dyDescent="0.25">
      <c r="B23" s="51">
        <v>15</v>
      </c>
      <c r="C23" s="43" t="s">
        <v>100</v>
      </c>
      <c r="D23" s="44">
        <f>SUM('Page 15'!I17:I41)</f>
        <v>0</v>
      </c>
      <c r="E23" s="49" t="str">
        <f>IF(D23=0,"",SUM('Page 15'!J17:J41))</f>
        <v/>
      </c>
    </row>
    <row r="24" spans="2:5" x14ac:dyDescent="0.25">
      <c r="B24" s="51">
        <v>16</v>
      </c>
      <c r="C24" s="43" t="s">
        <v>100</v>
      </c>
      <c r="D24" s="44">
        <f>SUM('Page 16'!I16:I32)</f>
        <v>0</v>
      </c>
      <c r="E24" s="49" t="str">
        <f>IF(D24=0,"",SUM('Page 16'!J16:J32))</f>
        <v/>
      </c>
    </row>
    <row r="25" spans="2:5" x14ac:dyDescent="0.25">
      <c r="B25" s="51">
        <v>17</v>
      </c>
      <c r="C25" s="43" t="s">
        <v>100</v>
      </c>
      <c r="D25" s="44">
        <f>SUM('Page 17'!R16:R32)</f>
        <v>0</v>
      </c>
      <c r="E25" s="49" t="str">
        <f>IF(D25=0,"",SUM('Page 17'!S16:S32))</f>
        <v/>
      </c>
    </row>
    <row r="26" spans="2:5" x14ac:dyDescent="0.25">
      <c r="B26" s="51">
        <v>18</v>
      </c>
      <c r="C26" s="43" t="s">
        <v>100</v>
      </c>
      <c r="D26" s="44">
        <f>SUM('Page 18'!I15:I28)</f>
        <v>0</v>
      </c>
      <c r="E26" s="49" t="str">
        <f>IF(D26=0,"",SUM('Page 18'!J15:J28))</f>
        <v/>
      </c>
    </row>
    <row r="27" spans="2:5" x14ac:dyDescent="0.25">
      <c r="B27" s="51">
        <v>19</v>
      </c>
      <c r="C27" s="43" t="s">
        <v>100</v>
      </c>
      <c r="D27" s="44">
        <f>SUM('Page 19'!I15:I28)</f>
        <v>0</v>
      </c>
      <c r="E27" s="49" t="str">
        <f>IF(D27=0,"",SUM('Page 19'!J15:J28))</f>
        <v/>
      </c>
    </row>
    <row r="28" spans="2:5" x14ac:dyDescent="0.25">
      <c r="B28" s="51" t="s">
        <v>270</v>
      </c>
      <c r="C28" s="43" t="s">
        <v>100</v>
      </c>
      <c r="D28" s="44">
        <f>SUM('Page 20'!L16:L33)</f>
        <v>0</v>
      </c>
      <c r="E28" s="49" t="str">
        <f>IF(D28=0,"",SUM('Page 20'!M16:M33))</f>
        <v/>
      </c>
    </row>
    <row r="29" spans="2:5" x14ac:dyDescent="0.25">
      <c r="B29" s="51" t="s">
        <v>134</v>
      </c>
      <c r="C29" s="43" t="s">
        <v>101</v>
      </c>
      <c r="D29" s="44">
        <f>SUM('Page 21'!U16:U33)+SUM('Page 21'!I40:I57)</f>
        <v>0</v>
      </c>
      <c r="E29" s="49" t="str">
        <f>IF(D29=0,"",SUM('Page 21'!V16:V33)+SUM('Page 21'!J40:J57))</f>
        <v/>
      </c>
    </row>
    <row r="30" spans="2:5" x14ac:dyDescent="0.25">
      <c r="B30" s="51" t="s">
        <v>135</v>
      </c>
      <c r="C30" s="43" t="s">
        <v>101</v>
      </c>
      <c r="D30" s="44">
        <f>SUM('Page 22'!I16:I39)+SUM('Page 22'!I46:I57)</f>
        <v>0</v>
      </c>
      <c r="E30" s="49" t="str">
        <f>IF(D30=0,"",SUM('Page 22'!J16:J39)+SUM('Page 22'!J46:J57))</f>
        <v/>
      </c>
    </row>
    <row r="31" spans="2:5" x14ac:dyDescent="0.25">
      <c r="B31" s="51" t="s">
        <v>136</v>
      </c>
      <c r="C31" s="43" t="s">
        <v>309</v>
      </c>
      <c r="D31" s="44">
        <f>SUM('Page 23'!P18:P33)</f>
        <v>0</v>
      </c>
      <c r="E31" s="49" t="str">
        <f>IF(D31=0,"",SUM('Page 23'!Q18:Q33))</f>
        <v/>
      </c>
    </row>
    <row r="32" spans="2:5" x14ac:dyDescent="0.25">
      <c r="B32" s="51" t="s">
        <v>268</v>
      </c>
      <c r="C32" s="43" t="s">
        <v>76</v>
      </c>
      <c r="D32" s="44">
        <f>SUM('Page 24'!G11:G13)+SUM('Page 24'!G31:G33)</f>
        <v>0</v>
      </c>
      <c r="E32" s="49"/>
    </row>
    <row r="33" spans="1:8" x14ac:dyDescent="0.25">
      <c r="B33" s="51" t="s">
        <v>269</v>
      </c>
      <c r="C33" s="43" t="s">
        <v>102</v>
      </c>
      <c r="D33" s="44">
        <f>SUM('Page 25'!O24:O45)+SUM('Page 25'!O52:O55)</f>
        <v>0</v>
      </c>
      <c r="E33" s="49" t="str">
        <f>IF(D33=0,"",SUM('Page 25'!P24:P46)+SUM('Page 25'!P52:P55))</f>
        <v/>
      </c>
    </row>
    <row r="34" spans="1:8" x14ac:dyDescent="0.25">
      <c r="C34" s="41" t="s">
        <v>141</v>
      </c>
      <c r="D34" s="44">
        <f>SUM(D9:D33)</f>
        <v>0</v>
      </c>
      <c r="E34" s="159" t="str">
        <f>IF(D34=0,"",SUM(E9:E33))</f>
        <v/>
      </c>
      <c r="F34" t="s">
        <v>112</v>
      </c>
    </row>
    <row r="35" spans="1:8" x14ac:dyDescent="0.25">
      <c r="C35" s="41" t="s">
        <v>142</v>
      </c>
      <c r="D35" s="160">
        <f>IF(H35="Y",0.12*D34,0)</f>
        <v>0</v>
      </c>
      <c r="E35" s="402" t="s">
        <v>143</v>
      </c>
      <c r="F35" s="402"/>
      <c r="G35" s="402"/>
      <c r="H35" s="162" t="s">
        <v>144</v>
      </c>
    </row>
    <row r="36" spans="1:8" x14ac:dyDescent="0.25">
      <c r="C36" s="41" t="s">
        <v>94</v>
      </c>
      <c r="D36" s="44">
        <f>SUM(D34:D35)</f>
        <v>0</v>
      </c>
      <c r="E36" s="161"/>
    </row>
    <row r="37" spans="1:8" x14ac:dyDescent="0.25">
      <c r="C37" s="41" t="s">
        <v>103</v>
      </c>
      <c r="D37" s="151">
        <v>1</v>
      </c>
    </row>
    <row r="38" spans="1:8" x14ac:dyDescent="0.25">
      <c r="C38" s="41" t="s">
        <v>105</v>
      </c>
      <c r="D38" s="151">
        <v>1</v>
      </c>
    </row>
    <row r="39" spans="1:8" ht="18.75" x14ac:dyDescent="0.3">
      <c r="C39" s="45" t="s">
        <v>104</v>
      </c>
      <c r="D39" s="46">
        <f>D36*D37*D38</f>
        <v>0</v>
      </c>
    </row>
    <row r="41" spans="1:8" x14ac:dyDescent="0.25">
      <c r="C41" s="41" t="s">
        <v>107</v>
      </c>
      <c r="D41" s="152"/>
    </row>
    <row r="43" spans="1:8" ht="19.5" thickBot="1" x14ac:dyDescent="0.35">
      <c r="C43" s="45" t="s">
        <v>108</v>
      </c>
      <c r="D43" s="47">
        <f>D39+D41</f>
        <v>0</v>
      </c>
    </row>
    <row r="44" spans="1:8" ht="15.75" thickTop="1" x14ac:dyDescent="0.25"/>
    <row r="45" spans="1:8" x14ac:dyDescent="0.25">
      <c r="A45" t="s">
        <v>140</v>
      </c>
    </row>
  </sheetData>
  <sheetProtection selectLockedCells="1"/>
  <mergeCells count="5">
    <mergeCell ref="B3:D3"/>
    <mergeCell ref="B4:D4"/>
    <mergeCell ref="B6:D6"/>
    <mergeCell ref="A1:E1"/>
    <mergeCell ref="E35:G35"/>
  </mergeCells>
  <dataValidations xWindow="632" yWindow="835" count="3">
    <dataValidation type="list" allowBlank="1" showErrorMessage="1" prompt="Enter &quot;Y&quot; or &quot;N&quot;" sqref="H35" xr:uid="{00000000-0002-0000-0100-000000000000}">
      <formula1>"Y, N"</formula1>
    </dataValidation>
    <dataValidation type="decimal" allowBlank="1" showInputMessage="1" showErrorMessage="1" prompt="1 or less" sqref="D37" xr:uid="{00000000-0002-0000-0100-000001000000}">
      <formula1>0.1</formula1>
      <formula2>1</formula2>
    </dataValidation>
    <dataValidation type="decimal" allowBlank="1" showInputMessage="1" showErrorMessage="1" prompt="1 or greater" sqref="D38" xr:uid="{00000000-0002-0000-0100-000002000000}">
      <formula1>1</formula1>
      <formula2>2</formula2>
    </dataValidation>
  </dataValidations>
  <pageMargins left="0.7" right="0.7" top="0.75" bottom="0.75" header="0.3" footer="0.3"/>
  <pageSetup scale="74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X37"/>
  <sheetViews>
    <sheetView zoomScaleNormal="100" workbookViewId="0">
      <selection activeCell="A9" sqref="A9:K9"/>
    </sheetView>
  </sheetViews>
  <sheetFormatPr defaultRowHeight="15" x14ac:dyDescent="0.25"/>
  <cols>
    <col min="1" max="1" width="11.28515625" customWidth="1"/>
    <col min="9" max="9" width="9.5703125" bestFit="1" customWidth="1"/>
    <col min="11" max="11" width="12.140625" customWidth="1"/>
  </cols>
  <sheetData>
    <row r="1" spans="1:11" x14ac:dyDescent="0.25">
      <c r="J1" s="41" t="s">
        <v>0</v>
      </c>
      <c r="K1" t="s">
        <v>343</v>
      </c>
    </row>
    <row r="2" spans="1:11" x14ac:dyDescent="0.25">
      <c r="J2" s="41" t="s">
        <v>1</v>
      </c>
      <c r="K2" s="232">
        <v>44774</v>
      </c>
    </row>
    <row r="4" spans="1:11" ht="23.45" customHeight="1" x14ac:dyDescent="0.35">
      <c r="A4" s="405" t="s">
        <v>310</v>
      </c>
      <c r="B4" s="405"/>
      <c r="C4" s="405"/>
      <c r="D4" s="405"/>
      <c r="E4" s="405"/>
      <c r="F4" s="405"/>
      <c r="G4" s="405"/>
      <c r="H4" s="405"/>
      <c r="I4" s="405"/>
      <c r="J4" s="405"/>
      <c r="K4" s="405"/>
    </row>
    <row r="5" spans="1:11" ht="18.75" x14ac:dyDescent="0.3">
      <c r="A5" s="406" t="s">
        <v>311</v>
      </c>
      <c r="B5" s="406"/>
      <c r="C5" s="406"/>
      <c r="D5" s="406"/>
      <c r="E5" s="406"/>
      <c r="F5" s="406"/>
      <c r="G5" s="406"/>
      <c r="H5" s="406"/>
      <c r="I5" s="406"/>
      <c r="J5" s="406"/>
      <c r="K5" s="406"/>
    </row>
    <row r="7" spans="1:11" ht="18.75" x14ac:dyDescent="0.3">
      <c r="A7" s="406" t="s">
        <v>2</v>
      </c>
      <c r="B7" s="406"/>
      <c r="C7" s="406"/>
      <c r="D7" s="406"/>
      <c r="E7" s="406"/>
      <c r="F7" s="406"/>
      <c r="G7" s="406"/>
      <c r="H7" s="406"/>
      <c r="I7" s="406"/>
      <c r="J7" s="406"/>
      <c r="K7" s="406"/>
    </row>
    <row r="8" spans="1:11" ht="18.75" x14ac:dyDescent="0.3">
      <c r="A8" s="406" t="s">
        <v>907</v>
      </c>
      <c r="B8" s="406"/>
      <c r="C8" s="406"/>
      <c r="D8" s="406"/>
      <c r="E8" s="406"/>
      <c r="F8" s="406"/>
      <c r="G8" s="406"/>
      <c r="H8" s="406"/>
      <c r="I8" s="406"/>
      <c r="J8" s="406"/>
      <c r="K8" s="406"/>
    </row>
    <row r="9" spans="1:11" ht="18.75" x14ac:dyDescent="0.3">
      <c r="A9" s="406" t="s">
        <v>3</v>
      </c>
      <c r="B9" s="406"/>
      <c r="C9" s="406"/>
      <c r="D9" s="406"/>
      <c r="E9" s="406"/>
      <c r="F9" s="406"/>
      <c r="G9" s="406"/>
      <c r="H9" s="406"/>
      <c r="I9" s="406"/>
      <c r="J9" s="406"/>
      <c r="K9" s="406"/>
    </row>
    <row r="10" spans="1:11" x14ac:dyDescent="0.25">
      <c r="A10" s="3"/>
      <c r="B10" s="3"/>
      <c r="C10" s="3"/>
      <c r="D10" s="3"/>
      <c r="E10" s="3"/>
      <c r="F10" s="3"/>
      <c r="G10" s="3"/>
      <c r="H10" s="3"/>
      <c r="I10" s="3"/>
    </row>
    <row r="11" spans="1:11" ht="15.75" x14ac:dyDescent="0.25">
      <c r="A11" s="404" t="s">
        <v>312</v>
      </c>
      <c r="B11" s="404"/>
      <c r="C11" s="404"/>
      <c r="D11" s="404"/>
      <c r="E11" s="404"/>
      <c r="F11" s="404"/>
      <c r="G11" s="404"/>
      <c r="H11" s="404"/>
      <c r="I11" s="404"/>
      <c r="J11" s="404"/>
      <c r="K11" s="404"/>
    </row>
    <row r="12" spans="1:11" x14ac:dyDescent="0.25">
      <c r="A12" s="3"/>
      <c r="B12" s="3"/>
      <c r="C12" s="3"/>
      <c r="D12" s="3"/>
      <c r="E12" s="3"/>
      <c r="F12" s="3"/>
      <c r="G12" s="3"/>
      <c r="H12" s="3"/>
      <c r="I12" s="3"/>
    </row>
    <row r="13" spans="1:11" ht="21" x14ac:dyDescent="0.35">
      <c r="A13" s="407" t="s">
        <v>4</v>
      </c>
      <c r="B13" s="407"/>
      <c r="C13" s="407"/>
      <c r="D13" s="407"/>
      <c r="E13" s="407"/>
      <c r="F13" s="407"/>
      <c r="G13" s="407"/>
      <c r="H13" s="407"/>
      <c r="I13" s="407"/>
      <c r="J13" s="407"/>
      <c r="K13" s="407"/>
    </row>
    <row r="14" spans="1:11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</row>
    <row r="15" spans="1:11" x14ac:dyDescent="0.25">
      <c r="A15" s="3" t="s">
        <v>5</v>
      </c>
      <c r="K15" s="153" t="s">
        <v>6</v>
      </c>
    </row>
    <row r="17" spans="1:24" x14ac:dyDescent="0.25">
      <c r="A17" t="s">
        <v>95</v>
      </c>
      <c r="K17" s="275" t="str">
        <f>"2-3"</f>
        <v>2-3</v>
      </c>
    </row>
    <row r="18" spans="1:24" x14ac:dyDescent="0.25">
      <c r="A18" t="s">
        <v>475</v>
      </c>
      <c r="K18" s="275">
        <v>3</v>
      </c>
    </row>
    <row r="19" spans="1:24" x14ac:dyDescent="0.25">
      <c r="A19" t="s">
        <v>795</v>
      </c>
      <c r="K19" s="276" t="str">
        <f>"4-10"</f>
        <v>4-10</v>
      </c>
    </row>
    <row r="20" spans="1:24" x14ac:dyDescent="0.25">
      <c r="A20" t="s">
        <v>476</v>
      </c>
      <c r="K20" s="275">
        <v>11</v>
      </c>
      <c r="X20" s="154"/>
    </row>
    <row r="21" spans="1:24" x14ac:dyDescent="0.25">
      <c r="A21" t="s">
        <v>480</v>
      </c>
      <c r="K21" s="275">
        <v>11</v>
      </c>
    </row>
    <row r="22" spans="1:24" x14ac:dyDescent="0.25">
      <c r="A22" t="s">
        <v>477</v>
      </c>
      <c r="K22" s="276" t="str">
        <f>"12-20"</f>
        <v>12-20</v>
      </c>
    </row>
    <row r="23" spans="1:24" x14ac:dyDescent="0.25">
      <c r="A23" t="s">
        <v>796</v>
      </c>
      <c r="K23" s="275" t="s">
        <v>266</v>
      </c>
    </row>
    <row r="24" spans="1:24" x14ac:dyDescent="0.25">
      <c r="A24" t="s">
        <v>481</v>
      </c>
      <c r="K24" s="275">
        <v>23</v>
      </c>
    </row>
    <row r="25" spans="1:24" x14ac:dyDescent="0.25">
      <c r="A25" t="s">
        <v>482</v>
      </c>
      <c r="K25" s="275">
        <v>24</v>
      </c>
    </row>
    <row r="26" spans="1:24" x14ac:dyDescent="0.25">
      <c r="A26" t="s">
        <v>478</v>
      </c>
      <c r="K26" s="275">
        <v>25</v>
      </c>
    </row>
    <row r="27" spans="1:24" x14ac:dyDescent="0.25">
      <c r="A27" t="s">
        <v>483</v>
      </c>
      <c r="K27" s="275" t="s">
        <v>267</v>
      </c>
    </row>
    <row r="28" spans="1:24" x14ac:dyDescent="0.25">
      <c r="A28" t="s">
        <v>479</v>
      </c>
      <c r="K28" s="275">
        <v>28</v>
      </c>
    </row>
    <row r="29" spans="1:24" x14ac:dyDescent="0.25">
      <c r="A29" t="s">
        <v>484</v>
      </c>
      <c r="K29" s="275">
        <v>29</v>
      </c>
    </row>
    <row r="30" spans="1:24" x14ac:dyDescent="0.25">
      <c r="A30" t="s">
        <v>485</v>
      </c>
      <c r="K30" s="275">
        <v>30</v>
      </c>
    </row>
    <row r="33" spans="1:11" ht="23.45" customHeight="1" x14ac:dyDescent="0.35">
      <c r="A33" s="405" t="s">
        <v>310</v>
      </c>
      <c r="B33" s="405"/>
      <c r="C33" s="405"/>
      <c r="D33" s="405"/>
      <c r="E33" s="405"/>
      <c r="F33" s="405"/>
      <c r="G33" s="405"/>
      <c r="H33" s="405"/>
      <c r="I33" s="405"/>
      <c r="J33" s="405"/>
      <c r="K33" s="405"/>
    </row>
    <row r="34" spans="1:11" ht="18.75" x14ac:dyDescent="0.3">
      <c r="A34" s="406" t="s">
        <v>311</v>
      </c>
      <c r="B34" s="406"/>
      <c r="C34" s="406"/>
      <c r="D34" s="406"/>
      <c r="E34" s="406"/>
      <c r="F34" s="406"/>
      <c r="G34" s="406"/>
      <c r="H34" s="406"/>
      <c r="I34" s="406"/>
      <c r="J34" s="406"/>
      <c r="K34" s="406"/>
    </row>
    <row r="35" spans="1:11" ht="14.45" customHeight="1" x14ac:dyDescent="0.25">
      <c r="A35" s="408" t="s">
        <v>7</v>
      </c>
      <c r="B35" s="408"/>
      <c r="C35" s="408"/>
      <c r="D35" s="408"/>
      <c r="E35" s="408"/>
      <c r="F35" s="408"/>
      <c r="G35" s="408"/>
      <c r="H35" s="408"/>
      <c r="I35" s="408"/>
      <c r="J35" s="408"/>
      <c r="K35" s="408"/>
    </row>
    <row r="36" spans="1:11" x14ac:dyDescent="0.25">
      <c r="A36" s="408" t="s">
        <v>333</v>
      </c>
      <c r="B36" s="408"/>
      <c r="C36" s="408"/>
      <c r="D36" s="408"/>
      <c r="E36" s="408"/>
      <c r="F36" s="408"/>
      <c r="G36" s="408"/>
      <c r="H36" s="408"/>
      <c r="I36" s="408"/>
      <c r="J36" s="408"/>
      <c r="K36" s="408"/>
    </row>
    <row r="37" spans="1:11" x14ac:dyDescent="0.25">
      <c r="D37" s="403" t="s">
        <v>486</v>
      </c>
      <c r="E37" s="403"/>
      <c r="F37" s="403"/>
      <c r="G37" s="403"/>
      <c r="H37" s="403"/>
    </row>
  </sheetData>
  <sheetProtection selectLockedCells="1"/>
  <mergeCells count="12">
    <mergeCell ref="D37:H37"/>
    <mergeCell ref="A11:K11"/>
    <mergeCell ref="A4:K4"/>
    <mergeCell ref="A5:K5"/>
    <mergeCell ref="A7:K7"/>
    <mergeCell ref="A8:K8"/>
    <mergeCell ref="A9:K9"/>
    <mergeCell ref="A13:K13"/>
    <mergeCell ref="A33:K33"/>
    <mergeCell ref="A34:K34"/>
    <mergeCell ref="A35:K35"/>
    <mergeCell ref="A36:K36"/>
  </mergeCells>
  <hyperlinks>
    <hyperlink ref="K17" location="'Page 2'!A1" display="'Page 2'!A1" xr:uid="{00000000-0004-0000-0200-000000000000}"/>
    <hyperlink ref="K18" location="'Page 3'!A1" display="'Page 3'!A1" xr:uid="{00000000-0004-0000-0200-000001000000}"/>
    <hyperlink ref="K19" location="'Page 4'!A1" display="'Page 4'!A1" xr:uid="{00000000-0004-0000-0200-000002000000}"/>
    <hyperlink ref="K22" location="'Page 12'!A1" display="'Page 12'!A1" xr:uid="{00000000-0004-0000-0200-000003000000}"/>
    <hyperlink ref="K23" location="'Page 21'!A1" display="21, 22" xr:uid="{00000000-0004-0000-0200-000004000000}"/>
    <hyperlink ref="K24" location="'Page 23'!A1" display="'Page 23'!A1" xr:uid="{00000000-0004-0000-0200-000005000000}"/>
    <hyperlink ref="K21" location="'Page 11'!A27" display="'Page 11'!A27" xr:uid="{00000000-0004-0000-0200-000006000000}"/>
    <hyperlink ref="K20" location="'Page 11'!A1" display="'Page 11'!A1" xr:uid="{00000000-0004-0000-0200-000007000000}"/>
    <hyperlink ref="K25" location="'Page 24'!A1" display="'Page 24'!A1" xr:uid="{00000000-0004-0000-0200-000008000000}"/>
    <hyperlink ref="K26" location="'Page 25'!A1" display="'Page 25'!A1" xr:uid="{00000000-0004-0000-0200-000009000000}"/>
    <hyperlink ref="K27" location="'Page 26'!A1" display="26, 27" xr:uid="{00000000-0004-0000-0200-00000A000000}"/>
    <hyperlink ref="K28" location="'Page 28'!A1" display="'Page 28'!A1" xr:uid="{00000000-0004-0000-0200-00000B000000}"/>
    <hyperlink ref="K29" location="'Page 29'!A1" display="'Page 29'!A1" xr:uid="{00000000-0004-0000-0200-00000C000000}"/>
    <hyperlink ref="K30" location="'Page 30'!A1" display="'Page 30'!A1" xr:uid="{00000000-0004-0000-0200-00000D000000}"/>
    <hyperlink ref="D37" r:id="rId1" xr:uid="{00000000-0004-0000-0200-00000E000000}"/>
  </hyperlinks>
  <pageMargins left="0.25" right="0.25" top="0.25" bottom="0.25" header="0.3" footer="0.3"/>
  <pageSetup scale="97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K61"/>
  <sheetViews>
    <sheetView zoomScaleNormal="100" workbookViewId="0">
      <selection activeCell="M32" sqref="M32"/>
    </sheetView>
  </sheetViews>
  <sheetFormatPr defaultRowHeight="15" x14ac:dyDescent="0.25"/>
  <cols>
    <col min="1" max="1" width="9.42578125" bestFit="1" customWidth="1"/>
    <col min="2" max="2" width="9.140625" bestFit="1" customWidth="1"/>
    <col min="3" max="3" width="18.28515625" bestFit="1" customWidth="1"/>
    <col min="4" max="4" width="7.5703125" customWidth="1"/>
    <col min="5" max="6" width="8.7109375" customWidth="1"/>
    <col min="7" max="7" width="12" bestFit="1" customWidth="1"/>
    <col min="8" max="10" width="10.7109375" customWidth="1"/>
  </cols>
  <sheetData>
    <row r="1" spans="1:10" ht="20.45" customHeight="1" x14ac:dyDescent="0.35">
      <c r="A1" s="2" t="s">
        <v>8</v>
      </c>
      <c r="B1" s="1"/>
      <c r="C1" s="1"/>
      <c r="D1" s="1"/>
      <c r="E1" s="1"/>
      <c r="F1" s="1"/>
      <c r="G1" s="1"/>
      <c r="H1" s="1"/>
      <c r="I1" s="1"/>
    </row>
    <row r="2" spans="1:10" x14ac:dyDescent="0.25">
      <c r="A2" s="31" t="s">
        <v>330</v>
      </c>
      <c r="B2" s="13"/>
      <c r="C2" s="13"/>
      <c r="D2" s="13"/>
      <c r="E2" s="13"/>
      <c r="F2" s="13"/>
      <c r="G2" s="13"/>
      <c r="H2" s="13"/>
      <c r="I2" s="13"/>
      <c r="J2" s="13"/>
    </row>
    <row r="3" spans="1:10" x14ac:dyDescent="0.25">
      <c r="A3" s="13" t="s">
        <v>329</v>
      </c>
      <c r="B3" s="13"/>
      <c r="C3" s="13"/>
      <c r="D3" s="13"/>
      <c r="E3" s="13"/>
      <c r="F3" s="13"/>
      <c r="G3" s="13"/>
      <c r="H3" s="13"/>
      <c r="I3" s="13"/>
    </row>
    <row r="4" spans="1:10" x14ac:dyDescent="0.25">
      <c r="A4" s="13" t="s">
        <v>331</v>
      </c>
      <c r="B4" s="13"/>
      <c r="C4" s="13"/>
      <c r="D4" s="13"/>
      <c r="E4" s="13"/>
      <c r="F4" s="13"/>
      <c r="G4" s="13"/>
      <c r="H4" s="13"/>
      <c r="I4" s="13"/>
      <c r="J4" s="13"/>
    </row>
    <row r="5" spans="1:10" x14ac:dyDescent="0.25">
      <c r="A5" s="13" t="s">
        <v>332</v>
      </c>
      <c r="B5" s="13"/>
      <c r="C5" s="13"/>
      <c r="D5" s="13"/>
      <c r="E5" s="13"/>
      <c r="F5" s="13"/>
      <c r="G5" s="13"/>
      <c r="H5" s="13"/>
      <c r="I5" s="13"/>
      <c r="J5" s="13"/>
    </row>
    <row r="6" spans="1:10" ht="26.45" customHeight="1" x14ac:dyDescent="0.25">
      <c r="A6" s="57" t="s">
        <v>130</v>
      </c>
      <c r="B6" s="57" t="s">
        <v>11</v>
      </c>
      <c r="C6" s="57" t="s">
        <v>748</v>
      </c>
      <c r="D6" s="57" t="s">
        <v>13</v>
      </c>
      <c r="E6" s="57" t="s">
        <v>131</v>
      </c>
      <c r="F6" s="57" t="s">
        <v>14</v>
      </c>
      <c r="G6" s="57" t="s">
        <v>111</v>
      </c>
      <c r="H6" s="57" t="s">
        <v>9</v>
      </c>
      <c r="I6" s="57" t="s">
        <v>115</v>
      </c>
      <c r="J6" s="57" t="s">
        <v>113</v>
      </c>
    </row>
    <row r="7" spans="1:10" ht="12.4" customHeight="1" x14ac:dyDescent="0.25">
      <c r="A7" s="53" t="str">
        <f>'Page 2 Maintenance'!A7</f>
        <v>R01</v>
      </c>
      <c r="B7" s="53" t="str">
        <f>'Page 2 Maintenance'!B7</f>
        <v>3/4" Cu.</v>
      </c>
      <c r="C7" s="53" t="str">
        <f>'Page 2 Maintenance'!C7</f>
        <v>2 1/2" X 2 1/4" Alum.</v>
      </c>
      <c r="D7" s="133">
        <f>'Page 2 Maintenance'!D7</f>
        <v>1.0999999999999999E-2</v>
      </c>
      <c r="E7" s="53">
        <f>'Page 2 Maintenance'!E7</f>
        <v>50</v>
      </c>
      <c r="F7" s="367">
        <f>'Page 2 Maintenance'!F7</f>
        <v>11.850000000000001</v>
      </c>
      <c r="G7" s="67">
        <f>'Page 2 Maintenance'!G7</f>
        <v>0.8</v>
      </c>
      <c r="H7" s="129"/>
      <c r="I7" s="20" t="str">
        <f t="shared" ref="I7:I22" si="0">IF(H7=0," ",H7*F7)</f>
        <v xml:space="preserve"> </v>
      </c>
      <c r="J7" s="134" t="str">
        <f t="shared" ref="J7:J22" si="1">IF(H7=0,"",H7*G7)</f>
        <v/>
      </c>
    </row>
    <row r="8" spans="1:10" ht="12.4" customHeight="1" x14ac:dyDescent="0.25">
      <c r="A8" s="53" t="str">
        <f>'Page 2 Maintenance'!A8</f>
        <v>R02</v>
      </c>
      <c r="B8" s="53" t="str">
        <f>'Page 2 Maintenance'!B8</f>
        <v>3/4" Cu.</v>
      </c>
      <c r="C8" s="53" t="str">
        <f>'Page 2 Maintenance'!C8</f>
        <v>2 1/2" x 2 3/4" Alum.</v>
      </c>
      <c r="D8" s="133">
        <f>'Page 2 Maintenance'!D8</f>
        <v>0.01</v>
      </c>
      <c r="E8" s="53">
        <f>'Page 2 Maintenance'!E8</f>
        <v>60</v>
      </c>
      <c r="F8" s="327">
        <f>'Page 2 Maintenance'!F8</f>
        <v>13.9</v>
      </c>
      <c r="G8" s="67">
        <f>'Page 2 Maintenance'!G8</f>
        <v>0.8</v>
      </c>
      <c r="H8" s="129"/>
      <c r="I8" s="20" t="str">
        <f t="shared" si="0"/>
        <v xml:space="preserve"> </v>
      </c>
      <c r="J8" s="134" t="str">
        <f t="shared" si="1"/>
        <v/>
      </c>
    </row>
    <row r="9" spans="1:10" ht="12.4" customHeight="1" x14ac:dyDescent="0.25">
      <c r="A9" s="53" t="str">
        <f>'Page 2 Maintenance'!A9</f>
        <v>R03</v>
      </c>
      <c r="B9" s="53" t="str">
        <f>'Page 2 Maintenance'!B9</f>
        <v>1" Cu.</v>
      </c>
      <c r="C9" s="53" t="str">
        <f>'Page 2 Maintenance'!C9</f>
        <v>2 1/2" x 2 3/4" Alum.</v>
      </c>
      <c r="D9" s="133">
        <f>'Page 2 Maintenance'!D9</f>
        <v>1.0999999999999999E-2</v>
      </c>
      <c r="E9" s="53">
        <f>'Page 2 Maintenance'!E9</f>
        <v>55</v>
      </c>
      <c r="F9" s="327">
        <f>'Page 2 Maintenance'!F9</f>
        <v>17.45</v>
      </c>
      <c r="G9" s="67">
        <f>'Page 2 Maintenance'!G9</f>
        <v>0.8</v>
      </c>
      <c r="H9" s="129"/>
      <c r="I9" s="20" t="str">
        <f t="shared" si="0"/>
        <v xml:space="preserve"> </v>
      </c>
      <c r="J9" s="134" t="str">
        <f t="shared" si="1"/>
        <v/>
      </c>
    </row>
    <row r="10" spans="1:10" ht="12.4" customHeight="1" x14ac:dyDescent="0.25">
      <c r="A10" s="53" t="str">
        <f>'Page 2 Maintenance'!A10</f>
        <v>R04</v>
      </c>
      <c r="B10" s="53" t="str">
        <f>'Page 2 Maintenance'!B10</f>
        <v>3/4" Cu.</v>
      </c>
      <c r="C10" s="53" t="str">
        <f>'Page 2 Maintenance'!C10</f>
        <v>3 3/4" x 2 3/4" Alum.</v>
      </c>
      <c r="D10" s="133">
        <f>'Page 2 Maintenance'!D10</f>
        <v>1.35E-2</v>
      </c>
      <c r="E10" s="53">
        <f>'Page 2 Maintenance'!E10</f>
        <v>50</v>
      </c>
      <c r="F10" s="327">
        <f>'Page 2 Maintenance'!F10</f>
        <v>17.45</v>
      </c>
      <c r="G10" s="67">
        <f>'Page 2 Maintenance'!G10</f>
        <v>0.8</v>
      </c>
      <c r="H10" s="129"/>
      <c r="I10" s="20" t="str">
        <f t="shared" si="0"/>
        <v xml:space="preserve"> </v>
      </c>
      <c r="J10" s="134" t="str">
        <f t="shared" si="1"/>
        <v/>
      </c>
    </row>
    <row r="11" spans="1:10" ht="12.4" customHeight="1" x14ac:dyDescent="0.25">
      <c r="A11" s="53" t="str">
        <f>'Page 2 Maintenance'!A11</f>
        <v>R05</v>
      </c>
      <c r="B11" s="53" t="str">
        <f>'Page 2 Maintenance'!B11</f>
        <v xml:space="preserve">1" Cu. </v>
      </c>
      <c r="C11" s="53" t="str">
        <f>'Page 2 Maintenance'!C11</f>
        <v>3 3/4" x 2 3/4" Alum.</v>
      </c>
      <c r="D11" s="133">
        <f>'Page 2 Maintenance'!D11</f>
        <v>1.35E-2</v>
      </c>
      <c r="E11" s="53">
        <f>'Page 2 Maintenance'!E11</f>
        <v>50</v>
      </c>
      <c r="F11" s="327">
        <f>'Page 2 Maintenance'!F11</f>
        <v>20.200000000000003</v>
      </c>
      <c r="G11" s="67">
        <f>'Page 2 Maintenance'!G11</f>
        <v>0.8</v>
      </c>
      <c r="H11" s="129"/>
      <c r="I11" s="20" t="str">
        <f t="shared" si="0"/>
        <v xml:space="preserve"> </v>
      </c>
      <c r="J11" s="134" t="str">
        <f t="shared" si="1"/>
        <v/>
      </c>
    </row>
    <row r="12" spans="1:10" ht="12.4" customHeight="1" x14ac:dyDescent="0.25">
      <c r="A12" s="53" t="str">
        <f>'Page 2 Maintenance'!A12</f>
        <v>R06</v>
      </c>
      <c r="B12" s="53" t="str">
        <f>'Page 2 Maintenance'!B12</f>
        <v>1" Cu.</v>
      </c>
      <c r="C12" s="53" t="str">
        <f>'Page 2 Maintenance'!C12</f>
        <v>5" x 2 3/4"         Alum.</v>
      </c>
      <c r="D12" s="133">
        <f>'Page 2 Maintenance'!D12</f>
        <v>0.02</v>
      </c>
      <c r="E12" s="53">
        <f>'Page 2 Maintenance'!E12</f>
        <v>40</v>
      </c>
      <c r="F12" s="327">
        <f>'Page 2 Maintenance'!F12</f>
        <v>33.300000000000004</v>
      </c>
      <c r="G12" s="67">
        <f>'Page 2 Maintenance'!G12</f>
        <v>1.1000000000000001</v>
      </c>
      <c r="H12" s="129"/>
      <c r="I12" s="20" t="str">
        <f t="shared" si="0"/>
        <v xml:space="preserve"> </v>
      </c>
      <c r="J12" s="134" t="str">
        <f t="shared" si="1"/>
        <v/>
      </c>
    </row>
    <row r="13" spans="1:10" ht="12.4" customHeight="1" x14ac:dyDescent="0.25">
      <c r="A13" s="53" t="str">
        <f>'Page 2 Maintenance'!A13</f>
        <v>R07</v>
      </c>
      <c r="B13" s="53" t="str">
        <f>'Page 2 Maintenance'!B13</f>
        <v>1" Cu.</v>
      </c>
      <c r="C13" s="53" t="str">
        <f>'Page 2 Maintenance'!C13</f>
        <v>5" x 2 3/4"         Alum.</v>
      </c>
      <c r="D13" s="133">
        <f>'Page 2 Maintenance'!D13</f>
        <v>0.02</v>
      </c>
      <c r="E13" s="53">
        <f>'Page 2 Maintenance'!E13</f>
        <v>50</v>
      </c>
      <c r="F13" s="327">
        <f>'Page 2 Maintenance'!F13</f>
        <v>37.450000000000003</v>
      </c>
      <c r="G13" s="67">
        <f>'Page 2 Maintenance'!G13</f>
        <v>1.5</v>
      </c>
      <c r="H13" s="129"/>
      <c r="I13" s="20" t="str">
        <f t="shared" si="0"/>
        <v xml:space="preserve"> </v>
      </c>
      <c r="J13" s="134" t="str">
        <f t="shared" si="1"/>
        <v/>
      </c>
    </row>
    <row r="14" spans="1:10" ht="12.4" customHeight="1" x14ac:dyDescent="0.25">
      <c r="A14" s="53" t="str">
        <f>'Page 2 Maintenance'!A14</f>
        <v>R08</v>
      </c>
      <c r="B14" s="53" t="str">
        <f>'Page 2 Maintenance'!B14</f>
        <v>1 1/4" Cu.</v>
      </c>
      <c r="C14" s="53" t="str">
        <f>'Page 2 Maintenance'!C14</f>
        <v>3 3/4" x 2 3/4" Alum.</v>
      </c>
      <c r="D14" s="133">
        <f>'Page 2 Maintenance'!D14</f>
        <v>0.02</v>
      </c>
      <c r="E14" s="53">
        <f>'Page 2 Maintenance'!E14</f>
        <v>50</v>
      </c>
      <c r="F14" s="327">
        <f>'Page 2 Maintenance'!F14</f>
        <v>36.85</v>
      </c>
      <c r="G14" s="67">
        <f>'Page 2 Maintenance'!G14</f>
        <v>1</v>
      </c>
      <c r="H14" s="129"/>
      <c r="I14" s="20" t="str">
        <f t="shared" si="0"/>
        <v xml:space="preserve"> </v>
      </c>
      <c r="J14" s="134" t="str">
        <f t="shared" si="1"/>
        <v/>
      </c>
    </row>
    <row r="15" spans="1:10" ht="12.4" customHeight="1" x14ac:dyDescent="0.25">
      <c r="A15" s="53" t="str">
        <f>'Page 2 Maintenance'!A15</f>
        <v>R09</v>
      </c>
      <c r="B15" s="53" t="str">
        <f>'Page 2 Maintenance'!B15</f>
        <v>1 1/4" Cu.</v>
      </c>
      <c r="C15" s="53" t="str">
        <f>'Page 2 Maintenance'!C15</f>
        <v>5" x 2 3/4"         Alum.</v>
      </c>
      <c r="D15" s="133">
        <f>'Page 2 Maintenance'!D15</f>
        <v>0.02</v>
      </c>
      <c r="E15" s="53">
        <f>'Page 2 Maintenance'!E15</f>
        <v>40</v>
      </c>
      <c r="F15" s="327">
        <f>'Page 2 Maintenance'!F15</f>
        <v>37.450000000000003</v>
      </c>
      <c r="G15" s="67">
        <f>'Page 2 Maintenance'!G15</f>
        <v>1.4</v>
      </c>
      <c r="H15" s="129"/>
      <c r="I15" s="20" t="str">
        <f t="shared" si="0"/>
        <v xml:space="preserve"> </v>
      </c>
      <c r="J15" s="134" t="str">
        <f t="shared" si="1"/>
        <v/>
      </c>
    </row>
    <row r="16" spans="1:10" ht="12.4" customHeight="1" x14ac:dyDescent="0.25">
      <c r="A16" s="53" t="str">
        <f>'Page 2 Maintenance'!A16</f>
        <v>R10</v>
      </c>
      <c r="B16" s="53" t="str">
        <f>'Page 2 Maintenance'!B16</f>
        <v>1 1/4" Cu.</v>
      </c>
      <c r="C16" s="53" t="str">
        <f>'Page 2 Maintenance'!C16</f>
        <v>5" x 2 3/4"         Alum.</v>
      </c>
      <c r="D16" s="133">
        <f>'Page 2 Maintenance'!D16</f>
        <v>0.02</v>
      </c>
      <c r="E16" s="53">
        <f>'Page 2 Maintenance'!E16</f>
        <v>50</v>
      </c>
      <c r="F16" s="327">
        <f>'Page 2 Maintenance'!F16</f>
        <v>42.35</v>
      </c>
      <c r="G16" s="67">
        <f>'Page 2 Maintenance'!G16</f>
        <v>1.6</v>
      </c>
      <c r="H16" s="129"/>
      <c r="I16" s="20" t="str">
        <f t="shared" si="0"/>
        <v xml:space="preserve"> </v>
      </c>
      <c r="J16" s="134" t="str">
        <f t="shared" si="1"/>
        <v/>
      </c>
    </row>
    <row r="17" spans="1:11" ht="12.4" customHeight="1" x14ac:dyDescent="0.25">
      <c r="A17" s="53" t="str">
        <f>'Page 2 Maintenance'!A17</f>
        <v>R11</v>
      </c>
      <c r="B17" s="53" t="str">
        <f>'Page 2 Maintenance'!B17</f>
        <v>1" IPS</v>
      </c>
      <c r="C17" s="53" t="str">
        <f>'Page 2 Maintenance'!C17</f>
        <v>3 3/4" x 2 3/4" Steel</v>
      </c>
      <c r="D17" s="133">
        <f>'Page 2 Maintenance'!D17</f>
        <v>2.4E-2</v>
      </c>
      <c r="E17" s="53">
        <f>'Page 2 Maintenance'!E17</f>
        <v>40</v>
      </c>
      <c r="F17" s="327">
        <f>'Page 2 Maintenance'!F17</f>
        <v>41.5</v>
      </c>
      <c r="G17" s="67">
        <f>'Page 2 Maintenance'!G17</f>
        <v>4.5999999999999996</v>
      </c>
      <c r="H17" s="129"/>
      <c r="I17" s="20" t="str">
        <f t="shared" si="0"/>
        <v xml:space="preserve"> </v>
      </c>
      <c r="J17" s="134" t="str">
        <f t="shared" si="1"/>
        <v/>
      </c>
    </row>
    <row r="18" spans="1:11" ht="12.4" customHeight="1" x14ac:dyDescent="0.25">
      <c r="A18" s="53" t="str">
        <f>'Page 2 Maintenance'!A18</f>
        <v>R12</v>
      </c>
      <c r="B18" s="53" t="str">
        <f>'Page 2 Maintenance'!B18</f>
        <v>1" IPS</v>
      </c>
      <c r="C18" s="53" t="str">
        <f>'Page 2 Maintenance'!C18</f>
        <v>5" x 2 3/4"         Steel</v>
      </c>
      <c r="D18" s="133">
        <f>'Page 2 Maintenance'!D18</f>
        <v>2.4E-2</v>
      </c>
      <c r="E18" s="53">
        <f>'Page 2 Maintenance'!E18</f>
        <v>40</v>
      </c>
      <c r="F18" s="327">
        <f>'Page 2 Maintenance'!F18</f>
        <v>44.400000000000006</v>
      </c>
      <c r="G18" s="67">
        <f>'Page 2 Maintenance'!G18</f>
        <v>4.9000000000000004</v>
      </c>
      <c r="H18" s="129"/>
      <c r="I18" s="20" t="str">
        <f t="shared" si="0"/>
        <v xml:space="preserve"> </v>
      </c>
      <c r="J18" s="134" t="str">
        <f t="shared" si="1"/>
        <v/>
      </c>
    </row>
    <row r="19" spans="1:11" ht="12.4" customHeight="1" x14ac:dyDescent="0.25">
      <c r="A19" s="53" t="str">
        <f>'Page 2 Maintenance'!A19</f>
        <v>R13</v>
      </c>
      <c r="B19" s="53" t="str">
        <f>'Page 2 Maintenance'!B19</f>
        <v>1 1/4 IPS</v>
      </c>
      <c r="C19" s="53" t="str">
        <f>'Page 2 Maintenance'!C19</f>
        <v>5" x 2 3/4"         Steel</v>
      </c>
      <c r="D19" s="133">
        <f>'Page 2 Maintenance'!D19</f>
        <v>2.4E-2</v>
      </c>
      <c r="E19" s="53">
        <f>'Page 2 Maintenance'!E19</f>
        <v>40</v>
      </c>
      <c r="F19" s="327">
        <f>'Page 2 Maintenance'!F19</f>
        <v>44.400000000000006</v>
      </c>
      <c r="G19" s="67">
        <f>'Page 2 Maintenance'!G19</f>
        <v>5</v>
      </c>
      <c r="H19" s="129"/>
      <c r="I19" s="20" t="str">
        <f t="shared" si="0"/>
        <v xml:space="preserve"> </v>
      </c>
      <c r="J19" s="134" t="str">
        <f t="shared" si="1"/>
        <v/>
      </c>
    </row>
    <row r="20" spans="1:11" ht="12.4" customHeight="1" x14ac:dyDescent="0.25">
      <c r="A20" s="53" t="str">
        <f>'Page 2 Maintenance'!A20</f>
        <v>R14</v>
      </c>
      <c r="B20" s="53" t="str">
        <f>'Page 2 Maintenance'!B20</f>
        <v>1 1/4 IPS</v>
      </c>
      <c r="C20" s="53" t="str">
        <f>'Page 2 Maintenance'!C20</f>
        <v>3 3/4" x 2 3/4"  Steel</v>
      </c>
      <c r="D20" s="133">
        <f>'Page 2 Maintenance'!D20</f>
        <v>2.4E-2</v>
      </c>
      <c r="E20" s="53">
        <f>'Page 2 Maintenance'!E20</f>
        <v>40</v>
      </c>
      <c r="F20" s="327">
        <f>'Page 2 Maintenance'!F20</f>
        <v>41.5</v>
      </c>
      <c r="G20" s="67">
        <f>'Page 2 Maintenance'!G20</f>
        <v>4.8</v>
      </c>
      <c r="H20" s="129"/>
      <c r="I20" s="20" t="str">
        <f t="shared" si="0"/>
        <v xml:space="preserve"> </v>
      </c>
      <c r="J20" s="134" t="str">
        <f t="shared" si="1"/>
        <v/>
      </c>
    </row>
    <row r="21" spans="1:11" ht="12.4" customHeight="1" x14ac:dyDescent="0.25">
      <c r="A21" s="53" t="str">
        <f>'Page 2 Maintenance'!A21</f>
        <v>R15</v>
      </c>
      <c r="B21" s="53" t="str">
        <f>'Page 2 Maintenance'!B21</f>
        <v>1" IPS</v>
      </c>
      <c r="C21" s="53" t="str">
        <f>'Page 2 Maintenance'!C21</f>
        <v>5" x 2 3/4"         Steel</v>
      </c>
      <c r="D21" s="133">
        <f>'Page 2 Maintenance'!D21</f>
        <v>2.4E-2</v>
      </c>
      <c r="E21" s="53">
        <f>'Page 2 Maintenance'!E21</f>
        <v>50</v>
      </c>
      <c r="F21" s="327">
        <f>'Page 2 Maintenance'!F21</f>
        <v>50.400000000000006</v>
      </c>
      <c r="G21" s="67">
        <f>'Page 2 Maintenance'!G21</f>
        <v>5.5</v>
      </c>
      <c r="H21" s="129"/>
      <c r="I21" s="20" t="str">
        <f t="shared" si="0"/>
        <v xml:space="preserve"> </v>
      </c>
      <c r="J21" s="134" t="str">
        <f t="shared" si="1"/>
        <v/>
      </c>
    </row>
    <row r="22" spans="1:11" ht="12.4" customHeight="1" x14ac:dyDescent="0.25">
      <c r="A22" s="53" t="str">
        <f>'Page 2 Maintenance'!A22</f>
        <v>R16</v>
      </c>
      <c r="B22" s="53" t="str">
        <f>'Page 2 Maintenance'!B22</f>
        <v>1 1/4 IPS</v>
      </c>
      <c r="C22" s="53" t="str">
        <f>'Page 2 Maintenance'!C22</f>
        <v>5" x 2 3/4"         Steel</v>
      </c>
      <c r="D22" s="133">
        <f>'Page 2 Maintenance'!D22</f>
        <v>2.4E-2</v>
      </c>
      <c r="E22" s="53">
        <f>'Page 2 Maintenance'!E22</f>
        <v>50</v>
      </c>
      <c r="F22" s="327">
        <f>'Page 2 Maintenance'!F22</f>
        <v>51.1</v>
      </c>
      <c r="G22" s="67">
        <f>'Page 2 Maintenance'!G22</f>
        <v>5.7</v>
      </c>
      <c r="H22" s="129"/>
      <c r="I22" s="20" t="str">
        <f t="shared" si="0"/>
        <v xml:space="preserve"> </v>
      </c>
      <c r="J22" s="134" t="str">
        <f t="shared" si="1"/>
        <v/>
      </c>
      <c r="K22" s="40"/>
    </row>
    <row r="23" spans="1:11" x14ac:dyDescent="0.25">
      <c r="A23" s="4" t="s">
        <v>21</v>
      </c>
    </row>
    <row r="24" spans="1:11" ht="12" customHeight="1" x14ac:dyDescent="0.25"/>
    <row r="25" spans="1:11" x14ac:dyDescent="0.25">
      <c r="A25" s="31" t="s">
        <v>22</v>
      </c>
      <c r="B25" s="13"/>
      <c r="C25" s="13"/>
      <c r="D25" s="13"/>
      <c r="E25" s="13"/>
      <c r="F25" s="13"/>
      <c r="G25" s="13"/>
    </row>
    <row r="26" spans="1:11" x14ac:dyDescent="0.25">
      <c r="A26" s="13" t="s">
        <v>106</v>
      </c>
      <c r="B26" s="13"/>
      <c r="C26" s="13"/>
      <c r="D26" s="13"/>
      <c r="E26" s="13"/>
      <c r="F26" s="13"/>
      <c r="G26" s="13"/>
    </row>
    <row r="27" spans="1:11" x14ac:dyDescent="0.25">
      <c r="A27" s="13" t="s">
        <v>139</v>
      </c>
      <c r="B27" s="13"/>
      <c r="C27" s="13"/>
      <c r="D27" s="13"/>
      <c r="E27" s="13"/>
      <c r="F27" s="13"/>
      <c r="G27" s="13"/>
    </row>
    <row r="28" spans="1:11" ht="26.45" customHeight="1" x14ac:dyDescent="0.25">
      <c r="A28" s="57" t="s">
        <v>130</v>
      </c>
      <c r="B28" s="57" t="s">
        <v>11</v>
      </c>
      <c r="C28" s="57" t="s">
        <v>749</v>
      </c>
      <c r="D28" s="57" t="s">
        <v>129</v>
      </c>
      <c r="E28" s="57" t="s">
        <v>14</v>
      </c>
      <c r="F28" s="57" t="s">
        <v>111</v>
      </c>
      <c r="G28" s="57" t="s">
        <v>9</v>
      </c>
      <c r="H28" s="57" t="s">
        <v>115</v>
      </c>
      <c r="I28" s="57" t="s">
        <v>113</v>
      </c>
    </row>
    <row r="29" spans="1:11" ht="12" customHeight="1" x14ac:dyDescent="0.25">
      <c r="A29" s="53" t="str">
        <f>'Page 2 Maintenance'!A29</f>
        <v>C3/4-33</v>
      </c>
      <c r="B29" s="53" t="str">
        <f>'Page 2 Maintenance'!B29</f>
        <v>3/4" Cu.</v>
      </c>
      <c r="C29" s="53" t="str">
        <f>'Page 2 Maintenance'!C29</f>
        <v>3 1/4" x 3 1/4" Alum.</v>
      </c>
      <c r="D29" s="53">
        <f>'Page 2 Maintenance'!D29</f>
        <v>32</v>
      </c>
      <c r="E29" s="367">
        <f>'Page 2 Maintenance'!E29</f>
        <v>20.200000000000003</v>
      </c>
      <c r="F29" s="352">
        <f>'Page 2 Maintenance'!F29</f>
        <v>1.1000000000000001</v>
      </c>
      <c r="G29" s="135"/>
      <c r="H29" s="23" t="str">
        <f t="shared" ref="H29:H49" si="2">IF(G29=0," ",G29*E29)</f>
        <v xml:space="preserve"> </v>
      </c>
      <c r="I29" s="134" t="str">
        <f t="shared" ref="I29:I49" si="3">IF(G29=0,"",G29*F29)</f>
        <v/>
      </c>
    </row>
    <row r="30" spans="1:11" ht="12" customHeight="1" x14ac:dyDescent="0.25">
      <c r="A30" s="53" t="str">
        <f>'Page 2 Maintenance'!A30</f>
        <v>C3/4-34</v>
      </c>
      <c r="B30" s="53" t="str">
        <f>'Page 2 Maintenance'!B30</f>
        <v>"</v>
      </c>
      <c r="C30" s="53" t="str">
        <f>'Page 2 Maintenance'!C30</f>
        <v>"</v>
      </c>
      <c r="D30" s="53">
        <f>'Page 2 Maintenance'!D30</f>
        <v>40</v>
      </c>
      <c r="E30" s="327">
        <f>'Page 2 Maintenance'!E30</f>
        <v>22.950000000000003</v>
      </c>
      <c r="F30" s="352">
        <v>1.2</v>
      </c>
      <c r="G30" s="135"/>
      <c r="H30" s="23" t="str">
        <f t="shared" si="2"/>
        <v xml:space="preserve"> </v>
      </c>
      <c r="I30" s="134" t="str">
        <f t="shared" si="3"/>
        <v/>
      </c>
    </row>
    <row r="31" spans="1:11" ht="12" customHeight="1" x14ac:dyDescent="0.25">
      <c r="A31" s="53" t="str">
        <f>'Page 2 Maintenance'!A31</f>
        <v>C3/4-35</v>
      </c>
      <c r="B31" s="53" t="str">
        <f>'Page 2 Maintenance'!B31</f>
        <v>"</v>
      </c>
      <c r="C31" s="53" t="str">
        <f>'Page 2 Maintenance'!C31</f>
        <v>"</v>
      </c>
      <c r="D31" s="53">
        <f>'Page 2 Maintenance'!D31</f>
        <v>50</v>
      </c>
      <c r="E31" s="327">
        <f>'Page 2 Maintenance'!E31</f>
        <v>25.700000000000003</v>
      </c>
      <c r="F31" s="352">
        <v>1.4</v>
      </c>
      <c r="G31" s="135"/>
      <c r="H31" s="23" t="str">
        <f t="shared" si="2"/>
        <v xml:space="preserve"> </v>
      </c>
      <c r="I31" s="134" t="str">
        <f t="shared" si="3"/>
        <v/>
      </c>
    </row>
    <row r="32" spans="1:11" ht="12" customHeight="1" x14ac:dyDescent="0.25">
      <c r="A32" s="53" t="str">
        <f>'Page 2 Maintenance'!A32</f>
        <v>C3/4-43</v>
      </c>
      <c r="B32" s="53" t="str">
        <f>'Page 2 Maintenance'!B32</f>
        <v>"</v>
      </c>
      <c r="C32" s="53" t="str">
        <f>'Page 2 Maintenance'!C32</f>
        <v>4 1/4" x 4 1/4" Alum.</v>
      </c>
      <c r="D32" s="53">
        <f>'Page 2 Maintenance'!D32</f>
        <v>32</v>
      </c>
      <c r="E32" s="327">
        <f>'Page 2 Maintenance'!E32</f>
        <v>27.1</v>
      </c>
      <c r="F32" s="352">
        <v>1.4</v>
      </c>
      <c r="G32" s="135"/>
      <c r="H32" s="23" t="str">
        <f t="shared" si="2"/>
        <v xml:space="preserve"> </v>
      </c>
      <c r="I32" s="134" t="str">
        <f t="shared" si="3"/>
        <v/>
      </c>
    </row>
    <row r="33" spans="1:9" ht="12" customHeight="1" x14ac:dyDescent="0.25">
      <c r="A33" s="53" t="str">
        <f>'Page 2 Maintenance'!A33</f>
        <v>C3/4-44</v>
      </c>
      <c r="B33" s="53" t="str">
        <f>'Page 2 Maintenance'!B33</f>
        <v>"</v>
      </c>
      <c r="C33" s="53" t="str">
        <f>'Page 2 Maintenance'!C33</f>
        <v>"</v>
      </c>
      <c r="D33" s="53">
        <f>'Page 2 Maintenance'!D33</f>
        <v>40</v>
      </c>
      <c r="E33" s="327">
        <f>'Page 2 Maintenance'!E33</f>
        <v>30.55</v>
      </c>
      <c r="F33" s="352">
        <v>1.6</v>
      </c>
      <c r="G33" s="135"/>
      <c r="H33" s="23" t="str">
        <f t="shared" si="2"/>
        <v xml:space="preserve"> </v>
      </c>
      <c r="I33" s="134" t="str">
        <f t="shared" si="3"/>
        <v/>
      </c>
    </row>
    <row r="34" spans="1:9" ht="12" customHeight="1" x14ac:dyDescent="0.25">
      <c r="A34" s="53" t="str">
        <f>'Page 2 Maintenance'!A34</f>
        <v>C3/4-45</v>
      </c>
      <c r="B34" s="53" t="str">
        <f>'Page 2 Maintenance'!B34</f>
        <v>"</v>
      </c>
      <c r="C34" s="53" t="str">
        <f>'Page 2 Maintenance'!C34</f>
        <v>"</v>
      </c>
      <c r="D34" s="53">
        <f>'Page 2 Maintenance'!D34</f>
        <v>50</v>
      </c>
      <c r="E34" s="327">
        <f>'Page 2 Maintenance'!E34</f>
        <v>35.4</v>
      </c>
      <c r="F34" s="352">
        <v>1.8</v>
      </c>
      <c r="G34" s="135"/>
      <c r="H34" s="23" t="str">
        <f t="shared" si="2"/>
        <v xml:space="preserve"> </v>
      </c>
      <c r="I34" s="134" t="str">
        <f t="shared" si="3"/>
        <v/>
      </c>
    </row>
    <row r="35" spans="1:9" ht="12" customHeight="1" x14ac:dyDescent="0.25">
      <c r="A35" s="53" t="str">
        <f>'Page 2 Maintenance'!A35</f>
        <v>C3/4-433</v>
      </c>
      <c r="B35" s="53" t="str">
        <f>'Page 2 Maintenance'!B35</f>
        <v>"</v>
      </c>
      <c r="C35" s="53" t="str">
        <f>'Page 2 Maintenance'!C35</f>
        <v>3 5/8" x 4 1/4" Alum.</v>
      </c>
      <c r="D35" s="53">
        <f>'Page 2 Maintenance'!D35</f>
        <v>32</v>
      </c>
      <c r="E35" s="327">
        <f>'Page 2 Maintenance'!E35</f>
        <v>24.3</v>
      </c>
      <c r="F35" s="352">
        <f>'Page 2 Maintenance'!F35</f>
        <v>1.3</v>
      </c>
      <c r="G35" s="135"/>
      <c r="H35" s="23" t="str">
        <f t="shared" ref="H35:H37" si="4">IF(G35=0," ",G35*E35)</f>
        <v xml:space="preserve"> </v>
      </c>
      <c r="I35" s="134" t="str">
        <f t="shared" ref="I35:I37" si="5">IF(G35=0,"",G35*F35)</f>
        <v/>
      </c>
    </row>
    <row r="36" spans="1:9" ht="12" customHeight="1" x14ac:dyDescent="0.25">
      <c r="A36" s="53" t="str">
        <f>'Page 2 Maintenance'!A36</f>
        <v>C3/4-434</v>
      </c>
      <c r="B36" s="53" t="str">
        <f>'Page 2 Maintenance'!B36</f>
        <v>"</v>
      </c>
      <c r="C36" s="53" t="str">
        <f>'Page 2 Maintenance'!C36</f>
        <v>"</v>
      </c>
      <c r="D36" s="53">
        <f>'Page 2 Maintenance'!D36</f>
        <v>40</v>
      </c>
      <c r="E36" s="327">
        <f>'Page 2 Maintenance'!E36</f>
        <v>27.75</v>
      </c>
      <c r="F36" s="352">
        <v>1.5</v>
      </c>
      <c r="G36" s="135"/>
      <c r="H36" s="23" t="str">
        <f t="shared" si="4"/>
        <v xml:space="preserve"> </v>
      </c>
      <c r="I36" s="134" t="str">
        <f t="shared" si="5"/>
        <v/>
      </c>
    </row>
    <row r="37" spans="1:9" ht="12" customHeight="1" x14ac:dyDescent="0.25">
      <c r="A37" s="53" t="str">
        <f>'Page 2 Maintenance'!A37</f>
        <v>C3/4-435</v>
      </c>
      <c r="B37" s="53" t="str">
        <f>'Page 2 Maintenance'!B37</f>
        <v>"</v>
      </c>
      <c r="C37" s="53" t="str">
        <f>'Page 2 Maintenance'!C37</f>
        <v>"</v>
      </c>
      <c r="D37" s="53">
        <f>'Page 2 Maintenance'!D37</f>
        <v>50</v>
      </c>
      <c r="E37" s="327">
        <f>'Page 2 Maintenance'!E37</f>
        <v>32</v>
      </c>
      <c r="F37" s="352">
        <v>1.7</v>
      </c>
      <c r="G37" s="135"/>
      <c r="H37" s="23" t="str">
        <f t="shared" si="4"/>
        <v xml:space="preserve"> </v>
      </c>
      <c r="I37" s="134" t="str">
        <f t="shared" si="5"/>
        <v/>
      </c>
    </row>
    <row r="38" spans="1:9" ht="12" customHeight="1" x14ac:dyDescent="0.25">
      <c r="A38" s="53" t="str">
        <f>'Page 2 Maintenance'!A38</f>
        <v>C33</v>
      </c>
      <c r="B38" s="53" t="str">
        <f>'Page 2 Maintenance'!B38</f>
        <v>1" Cu.</v>
      </c>
      <c r="C38" s="53" t="str">
        <f>'Page 2 Maintenance'!C38</f>
        <v>3 1/4" x 3 1/4" Alum.</v>
      </c>
      <c r="D38" s="53">
        <f>'Page 2 Maintenance'!D38</f>
        <v>32</v>
      </c>
      <c r="E38" s="327">
        <f>'Page 2 Maintenance'!E38</f>
        <v>22.950000000000003</v>
      </c>
      <c r="F38" s="352">
        <v>1.3</v>
      </c>
      <c r="G38" s="135"/>
      <c r="H38" s="23" t="str">
        <f t="shared" ref="H38:H46" si="6">IF(G38=0," ",G38*E38)</f>
        <v xml:space="preserve"> </v>
      </c>
      <c r="I38" s="134" t="str">
        <f t="shared" ref="I38:I46" si="7">IF(G38=0,"",G38*F38)</f>
        <v/>
      </c>
    </row>
    <row r="39" spans="1:9" ht="12" customHeight="1" x14ac:dyDescent="0.25">
      <c r="A39" s="53" t="str">
        <f>'Page 2 Maintenance'!A39</f>
        <v>C34</v>
      </c>
      <c r="B39" s="53" t="str">
        <f>'Page 2 Maintenance'!B39</f>
        <v>"</v>
      </c>
      <c r="C39" s="53" t="str">
        <f>'Page 2 Maintenance'!C39</f>
        <v>"</v>
      </c>
      <c r="D39" s="53">
        <f>'Page 2 Maintenance'!D39</f>
        <v>40</v>
      </c>
      <c r="E39" s="327">
        <f>'Page 2 Maintenance'!E39</f>
        <v>25.700000000000003</v>
      </c>
      <c r="F39" s="352">
        <v>1.4</v>
      </c>
      <c r="G39" s="135"/>
      <c r="H39" s="23" t="str">
        <f t="shared" si="6"/>
        <v xml:space="preserve"> </v>
      </c>
      <c r="I39" s="134" t="str">
        <f t="shared" si="7"/>
        <v/>
      </c>
    </row>
    <row r="40" spans="1:9" ht="12" customHeight="1" x14ac:dyDescent="0.25">
      <c r="A40" s="53" t="str">
        <f>'Page 2 Maintenance'!A40</f>
        <v>C35</v>
      </c>
      <c r="B40" s="53" t="str">
        <f>'Page 2 Maintenance'!B40</f>
        <v>"</v>
      </c>
      <c r="C40" s="53" t="str">
        <f>'Page 2 Maintenance'!C40</f>
        <v>"</v>
      </c>
      <c r="D40" s="53">
        <f>'Page 2 Maintenance'!D40</f>
        <v>50</v>
      </c>
      <c r="E40" s="327">
        <f>'Page 2 Maintenance'!E40</f>
        <v>27.75</v>
      </c>
      <c r="F40" s="352">
        <v>1.5</v>
      </c>
      <c r="G40" s="135"/>
      <c r="H40" s="23" t="str">
        <f t="shared" si="6"/>
        <v xml:space="preserve"> </v>
      </c>
      <c r="I40" s="134" t="str">
        <f t="shared" si="7"/>
        <v/>
      </c>
    </row>
    <row r="41" spans="1:9" ht="12" customHeight="1" x14ac:dyDescent="0.25">
      <c r="A41" s="53" t="str">
        <f>'Page 2 Maintenance'!A41</f>
        <v>C43</v>
      </c>
      <c r="B41" s="53" t="str">
        <f>'Page 2 Maintenance'!B41</f>
        <v>"</v>
      </c>
      <c r="C41" s="53" t="str">
        <f>'Page 2 Maintenance'!C41</f>
        <v>4 1/4" x 4 1/4" Alum.</v>
      </c>
      <c r="D41" s="53">
        <f>'Page 2 Maintenance'!D41</f>
        <v>32</v>
      </c>
      <c r="E41" s="327">
        <f>'Page 2 Maintenance'!E41</f>
        <v>29.150000000000002</v>
      </c>
      <c r="F41" s="352">
        <v>1.6</v>
      </c>
      <c r="G41" s="135"/>
      <c r="H41" s="23" t="str">
        <f t="shared" si="6"/>
        <v xml:space="preserve"> </v>
      </c>
      <c r="I41" s="134" t="str">
        <f t="shared" si="7"/>
        <v/>
      </c>
    </row>
    <row r="42" spans="1:9" ht="12" customHeight="1" x14ac:dyDescent="0.25">
      <c r="A42" s="53" t="str">
        <f>'Page 2 Maintenance'!A42</f>
        <v>C44</v>
      </c>
      <c r="B42" s="53" t="str">
        <f>'Page 2 Maintenance'!B42</f>
        <v>"</v>
      </c>
      <c r="C42" s="53" t="str">
        <f>'Page 2 Maintenance'!C42</f>
        <v>"</v>
      </c>
      <c r="D42" s="53">
        <f>'Page 2 Maintenance'!D42</f>
        <v>40</v>
      </c>
      <c r="E42" s="327">
        <f>'Page 2 Maintenance'!E42</f>
        <v>33.300000000000004</v>
      </c>
      <c r="F42" s="352">
        <f>'Page 2 Maintenance'!F42</f>
        <v>1.8</v>
      </c>
      <c r="G42" s="135"/>
      <c r="H42" s="23" t="str">
        <f t="shared" si="6"/>
        <v xml:space="preserve"> </v>
      </c>
      <c r="I42" s="134" t="str">
        <f t="shared" si="7"/>
        <v/>
      </c>
    </row>
    <row r="43" spans="1:9" ht="12" customHeight="1" x14ac:dyDescent="0.25">
      <c r="A43" s="53" t="str">
        <f>'Page 2 Maintenance'!A43</f>
        <v>C45</v>
      </c>
      <c r="B43" s="53" t="str">
        <f>'Page 2 Maintenance'!B43</f>
        <v>"</v>
      </c>
      <c r="C43" s="53" t="str">
        <f>'Page 2 Maintenance'!C43</f>
        <v>"</v>
      </c>
      <c r="D43" s="53">
        <f>'Page 2 Maintenance'!D43</f>
        <v>50</v>
      </c>
      <c r="E43" s="327">
        <f>'Page 2 Maintenance'!E43</f>
        <v>38.15</v>
      </c>
      <c r="F43" s="352">
        <f>'Page 2 Maintenance'!F43</f>
        <v>2</v>
      </c>
      <c r="G43" s="135"/>
      <c r="H43" s="23" t="str">
        <f t="shared" si="6"/>
        <v xml:space="preserve"> </v>
      </c>
      <c r="I43" s="134" t="str">
        <f t="shared" si="7"/>
        <v/>
      </c>
    </row>
    <row r="44" spans="1:9" ht="12" customHeight="1" x14ac:dyDescent="0.25">
      <c r="A44" s="53" t="str">
        <f>'Page 2 Maintenance'!A44</f>
        <v>C433</v>
      </c>
      <c r="B44" s="53" t="str">
        <f>'Page 2 Maintenance'!B44</f>
        <v>"</v>
      </c>
      <c r="C44" s="53" t="str">
        <f>'Page 2 Maintenance'!C44</f>
        <v>3 5/8" x 4 1/4" Alum.</v>
      </c>
      <c r="D44" s="53">
        <f>'Page 2 Maintenance'!D44</f>
        <v>32</v>
      </c>
      <c r="E44" s="327">
        <f>'Page 2 Maintenance'!E44</f>
        <v>27.1</v>
      </c>
      <c r="F44" s="352">
        <v>1.5</v>
      </c>
      <c r="G44" s="135"/>
      <c r="H44" s="23" t="str">
        <f t="shared" si="6"/>
        <v xml:space="preserve"> </v>
      </c>
      <c r="I44" s="134" t="str">
        <f t="shared" si="7"/>
        <v/>
      </c>
    </row>
    <row r="45" spans="1:9" ht="12" customHeight="1" x14ac:dyDescent="0.25">
      <c r="A45" s="53" t="str">
        <f>'Page 2 Maintenance'!A45</f>
        <v>C434</v>
      </c>
      <c r="B45" s="53" t="str">
        <f>'Page 2 Maintenance'!B45</f>
        <v>"</v>
      </c>
      <c r="C45" s="53" t="str">
        <f>'Page 2 Maintenance'!C45</f>
        <v>"</v>
      </c>
      <c r="D45" s="53">
        <f>'Page 2 Maintenance'!D45</f>
        <v>40</v>
      </c>
      <c r="E45" s="327">
        <f>'Page 2 Maintenance'!E45</f>
        <v>30.55</v>
      </c>
      <c r="F45" s="352">
        <v>1.7</v>
      </c>
      <c r="G45" s="135"/>
      <c r="H45" s="23" t="str">
        <f t="shared" si="6"/>
        <v xml:space="preserve"> </v>
      </c>
      <c r="I45" s="134" t="str">
        <f t="shared" si="7"/>
        <v/>
      </c>
    </row>
    <row r="46" spans="1:9" ht="12" customHeight="1" x14ac:dyDescent="0.25">
      <c r="A46" s="53" t="str">
        <f>'Page 2 Maintenance'!A46</f>
        <v>C435</v>
      </c>
      <c r="B46" s="53" t="str">
        <f>'Page 2 Maintenance'!B46</f>
        <v>"</v>
      </c>
      <c r="C46" s="53" t="str">
        <f>'Page 2 Maintenance'!C46</f>
        <v>"</v>
      </c>
      <c r="D46" s="53">
        <f>'Page 2 Maintenance'!D46</f>
        <v>50</v>
      </c>
      <c r="E46" s="327">
        <f>'Page 2 Maintenance'!E46</f>
        <v>34</v>
      </c>
      <c r="F46" s="54">
        <f>'Page 2 Maintenance'!F46</f>
        <v>1.9</v>
      </c>
      <c r="G46" s="135"/>
      <c r="H46" s="23" t="str">
        <f t="shared" si="6"/>
        <v xml:space="preserve"> </v>
      </c>
      <c r="I46" s="134" t="str">
        <f t="shared" si="7"/>
        <v/>
      </c>
    </row>
    <row r="47" spans="1:9" ht="12" customHeight="1" x14ac:dyDescent="0.25">
      <c r="A47" s="53" t="str">
        <f>'Page 2 Maintenance'!A47</f>
        <v>C133</v>
      </c>
      <c r="B47" s="53" t="str">
        <f>'Page 2 Maintenance'!B47</f>
        <v>1 1/4" Cu.</v>
      </c>
      <c r="C47" s="53" t="str">
        <f>'Page 2 Maintenance'!C47</f>
        <v>3 1/4" x 3 1/4" Alum.</v>
      </c>
      <c r="D47" s="53">
        <f>'Page 2 Maintenance'!D47</f>
        <v>32</v>
      </c>
      <c r="E47" s="327">
        <f>'Page 2 Maintenance'!E47</f>
        <v>27.1</v>
      </c>
      <c r="F47" s="54">
        <f>'Page 2 Maintenance'!F47</f>
        <v>1.4</v>
      </c>
      <c r="G47" s="135"/>
      <c r="H47" s="23" t="str">
        <f t="shared" si="2"/>
        <v xml:space="preserve"> </v>
      </c>
      <c r="I47" s="134" t="str">
        <f t="shared" si="3"/>
        <v/>
      </c>
    </row>
    <row r="48" spans="1:9" ht="12" customHeight="1" x14ac:dyDescent="0.25">
      <c r="A48" s="53" t="str">
        <f>'Page 2 Maintenance'!A48</f>
        <v>C134</v>
      </c>
      <c r="B48" s="53" t="str">
        <f>'Page 2 Maintenance'!B48</f>
        <v>"</v>
      </c>
      <c r="C48" s="53" t="str">
        <f>'Page 2 Maintenance'!C48</f>
        <v>"</v>
      </c>
      <c r="D48" s="53">
        <f>'Page 2 Maintenance'!D48</f>
        <v>40</v>
      </c>
      <c r="E48" s="327">
        <f>'Page 2 Maintenance'!E48</f>
        <v>29.150000000000002</v>
      </c>
      <c r="F48" s="54">
        <f>'Page 2 Maintenance'!F48</f>
        <v>1.5</v>
      </c>
      <c r="G48" s="135"/>
      <c r="H48" s="23" t="str">
        <f t="shared" si="2"/>
        <v xml:space="preserve"> </v>
      </c>
      <c r="I48" s="134" t="str">
        <f t="shared" si="3"/>
        <v/>
      </c>
    </row>
    <row r="49" spans="1:11" ht="12" customHeight="1" x14ac:dyDescent="0.25">
      <c r="A49" s="53" t="str">
        <f>'Page 2 Maintenance'!A49</f>
        <v>C135</v>
      </c>
      <c r="B49" s="53" t="str">
        <f>'Page 2 Maintenance'!B49</f>
        <v>"</v>
      </c>
      <c r="C49" s="53" t="str">
        <f>'Page 2 Maintenance'!C49</f>
        <v>"</v>
      </c>
      <c r="D49" s="53">
        <f>'Page 2 Maintenance'!D49</f>
        <v>50</v>
      </c>
      <c r="E49" s="327">
        <f>'Page 2 Maintenance'!E49</f>
        <v>32</v>
      </c>
      <c r="F49" s="54">
        <f>'Page 2 Maintenance'!F49</f>
        <v>1.8</v>
      </c>
      <c r="G49" s="135"/>
      <c r="H49" s="23" t="str">
        <f t="shared" si="2"/>
        <v xml:space="preserve"> </v>
      </c>
      <c r="I49" s="134" t="str">
        <f t="shared" si="3"/>
        <v/>
      </c>
    </row>
    <row r="50" spans="1:11" ht="12" customHeight="1" x14ac:dyDescent="0.25">
      <c r="A50" s="53" t="str">
        <f>'Page 2 Maintenance'!A50</f>
        <v>C143</v>
      </c>
      <c r="B50" s="53" t="str">
        <f>'Page 2 Maintenance'!B50</f>
        <v>"</v>
      </c>
      <c r="C50" s="53" t="str">
        <f>'Page 2 Maintenance'!C50</f>
        <v>4 1/4" x 4 1/4" Alum.</v>
      </c>
      <c r="D50" s="53">
        <f>'Page 2 Maintenance'!D50</f>
        <v>32</v>
      </c>
      <c r="E50" s="327">
        <f>'Page 2 Maintenance'!E50</f>
        <v>33.300000000000004</v>
      </c>
      <c r="F50" s="54">
        <f>'Page 2 Maintenance'!F50</f>
        <v>1.8</v>
      </c>
      <c r="G50" s="135"/>
      <c r="H50" s="23" t="str">
        <f t="shared" ref="H50:H55" si="8">IF(G50=0," ",G50*E50)</f>
        <v xml:space="preserve"> </v>
      </c>
      <c r="I50" s="134" t="str">
        <f t="shared" ref="I50:I55" si="9">IF(G50=0,"",G50*F50)</f>
        <v/>
      </c>
    </row>
    <row r="51" spans="1:11" ht="12" customHeight="1" x14ac:dyDescent="0.25">
      <c r="A51" s="53" t="str">
        <f>'Page 2 Maintenance'!A51</f>
        <v>C144</v>
      </c>
      <c r="B51" s="53" t="str">
        <f>'Page 2 Maintenance'!B51</f>
        <v>"</v>
      </c>
      <c r="C51" s="53" t="str">
        <f>'Page 2 Maintenance'!C51</f>
        <v>"</v>
      </c>
      <c r="D51" s="53">
        <f>'Page 2 Maintenance'!D51</f>
        <v>40</v>
      </c>
      <c r="E51" s="327">
        <f>'Page 2 Maintenance'!E51</f>
        <v>36.85</v>
      </c>
      <c r="F51" s="54">
        <f>'Page 2 Maintenance'!F51</f>
        <v>2</v>
      </c>
      <c r="G51" s="135"/>
      <c r="H51" s="23" t="str">
        <f t="shared" si="8"/>
        <v xml:space="preserve"> </v>
      </c>
      <c r="I51" s="134" t="str">
        <f t="shared" si="9"/>
        <v/>
      </c>
    </row>
    <row r="52" spans="1:11" ht="12" customHeight="1" x14ac:dyDescent="0.25">
      <c r="A52" s="53" t="str">
        <f>'Page 2 Maintenance'!A52</f>
        <v>C145</v>
      </c>
      <c r="B52" s="53" t="str">
        <f>'Page 2 Maintenance'!B52</f>
        <v>"</v>
      </c>
      <c r="C52" s="53" t="str">
        <f>'Page 2 Maintenance'!C52</f>
        <v>"</v>
      </c>
      <c r="D52" s="53">
        <f>'Page 2 Maintenance'!D52</f>
        <v>50</v>
      </c>
      <c r="E52" s="327">
        <f>'Page 2 Maintenance'!E52</f>
        <v>41.6</v>
      </c>
      <c r="F52" s="54">
        <f>'Page 2 Maintenance'!F52</f>
        <v>2.5</v>
      </c>
      <c r="G52" s="135"/>
      <c r="H52" s="23" t="str">
        <f t="shared" si="8"/>
        <v xml:space="preserve"> </v>
      </c>
      <c r="I52" s="134" t="str">
        <f t="shared" si="9"/>
        <v/>
      </c>
    </row>
    <row r="53" spans="1:11" ht="12" customHeight="1" x14ac:dyDescent="0.25">
      <c r="A53" s="53" t="str">
        <f>'Page 2 Maintenance'!A53</f>
        <v>C1433</v>
      </c>
      <c r="B53" s="53" t="str">
        <f>'Page 2 Maintenance'!B53</f>
        <v>"</v>
      </c>
      <c r="C53" s="53" t="str">
        <f>'Page 2 Maintenance'!C53</f>
        <v>3 5/8" x 4 1/4" Alum.</v>
      </c>
      <c r="D53" s="53">
        <f>'Page 2 Maintenance'!D53</f>
        <v>32</v>
      </c>
      <c r="E53" s="327">
        <f>'Page 2 Maintenance'!E53</f>
        <v>30.55</v>
      </c>
      <c r="F53" s="54">
        <f>'Page 2 Maintenance'!F53</f>
        <v>1.6</v>
      </c>
      <c r="G53" s="135"/>
      <c r="H53" s="23" t="str">
        <f t="shared" si="8"/>
        <v xml:space="preserve"> </v>
      </c>
      <c r="I53" s="134" t="str">
        <f t="shared" si="9"/>
        <v/>
      </c>
    </row>
    <row r="54" spans="1:11" ht="12" customHeight="1" x14ac:dyDescent="0.25">
      <c r="A54" s="53" t="str">
        <f>'Page 2 Maintenance'!A54</f>
        <v>C1434</v>
      </c>
      <c r="B54" s="53" t="str">
        <f>'Page 2 Maintenance'!B54</f>
        <v>"</v>
      </c>
      <c r="C54" s="53" t="str">
        <f>'Page 2 Maintenance'!C54</f>
        <v>"</v>
      </c>
      <c r="D54" s="53">
        <f>'Page 2 Maintenance'!D54</f>
        <v>40</v>
      </c>
      <c r="E54" s="327">
        <f>'Page 2 Maintenance'!E54</f>
        <v>34</v>
      </c>
      <c r="F54" s="54">
        <f>'Page 2 Maintenance'!F54</f>
        <v>1.8</v>
      </c>
      <c r="G54" s="135"/>
      <c r="H54" s="23" t="str">
        <f t="shared" si="8"/>
        <v xml:space="preserve"> </v>
      </c>
      <c r="I54" s="134" t="str">
        <f t="shared" si="9"/>
        <v/>
      </c>
    </row>
    <row r="55" spans="1:11" ht="12" customHeight="1" x14ac:dyDescent="0.25">
      <c r="A55" s="53" t="str">
        <f>'Page 2 Maintenance'!A55</f>
        <v>C1435</v>
      </c>
      <c r="B55" s="53" t="str">
        <f>'Page 2 Maintenance'!B55</f>
        <v>"</v>
      </c>
      <c r="C55" s="53" t="str">
        <f>'Page 2 Maintenance'!C55</f>
        <v>"</v>
      </c>
      <c r="D55" s="53">
        <f>'Page 2 Maintenance'!D55</f>
        <v>50</v>
      </c>
      <c r="E55" s="327">
        <f>'Page 2 Maintenance'!E55</f>
        <v>38.15</v>
      </c>
      <c r="F55" s="54">
        <f>'Page 2 Maintenance'!F55</f>
        <v>2</v>
      </c>
      <c r="G55" s="135"/>
      <c r="H55" s="23" t="str">
        <f t="shared" si="8"/>
        <v xml:space="preserve"> </v>
      </c>
      <c r="I55" s="134" t="str">
        <f t="shared" si="9"/>
        <v/>
      </c>
    </row>
    <row r="56" spans="1:11" ht="12" customHeight="1" x14ac:dyDescent="0.25"/>
    <row r="57" spans="1:11" ht="12" customHeight="1" x14ac:dyDescent="0.25">
      <c r="A57" s="409" t="s">
        <v>116</v>
      </c>
      <c r="B57" s="409"/>
      <c r="C57" s="409"/>
      <c r="D57" s="403" t="s">
        <v>117</v>
      </c>
      <c r="E57" s="403"/>
    </row>
    <row r="58" spans="1:11" ht="12" customHeight="1" x14ac:dyDescent="0.25">
      <c r="K58" s="40"/>
    </row>
    <row r="61" spans="1:11" x14ac:dyDescent="0.25">
      <c r="K61" s="40"/>
    </row>
  </sheetData>
  <sheetProtection selectLockedCells="1"/>
  <mergeCells count="2">
    <mergeCell ref="A57:C57"/>
    <mergeCell ref="D57:E57"/>
  </mergeCells>
  <hyperlinks>
    <hyperlink ref="A57" location="'Table of Contents'!A1" display="Return to Table of Contents" xr:uid="{00000000-0004-0000-0300-000000000000}"/>
    <hyperlink ref="D57" location="Summary!A1" display="Go to Summary" xr:uid="{00000000-0004-0000-0300-000001000000}"/>
  </hyperlinks>
  <pageMargins left="0.25" right="0.25" top="0.2" bottom="0.2" header="0" footer="0"/>
  <pageSetup scale="8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L61"/>
  <sheetViews>
    <sheetView zoomScaleNormal="100" workbookViewId="0">
      <selection activeCell="J31" sqref="J31"/>
    </sheetView>
  </sheetViews>
  <sheetFormatPr defaultRowHeight="15" x14ac:dyDescent="0.25"/>
  <cols>
    <col min="1" max="1" width="9.42578125" bestFit="1" customWidth="1"/>
    <col min="2" max="2" width="9.140625" bestFit="1" customWidth="1"/>
    <col min="3" max="3" width="18.28515625" bestFit="1" customWidth="1"/>
    <col min="4" max="4" width="7.5703125" customWidth="1"/>
    <col min="5" max="6" width="9.85546875" bestFit="1" customWidth="1"/>
    <col min="7" max="7" width="12" bestFit="1" customWidth="1"/>
    <col min="8" max="10" width="10.7109375" customWidth="1"/>
  </cols>
  <sheetData>
    <row r="1" spans="1:12" ht="20.45" customHeight="1" x14ac:dyDescent="0.35">
      <c r="A1" s="2" t="s">
        <v>8</v>
      </c>
      <c r="B1" s="1"/>
      <c r="C1" s="1"/>
      <c r="D1" s="1"/>
      <c r="E1" s="1"/>
      <c r="F1" s="1"/>
      <c r="G1" s="1"/>
      <c r="H1" s="1"/>
      <c r="I1" s="1"/>
    </row>
    <row r="2" spans="1:12" x14ac:dyDescent="0.25">
      <c r="A2" s="31" t="s">
        <v>330</v>
      </c>
      <c r="B2" s="13"/>
      <c r="C2" s="13"/>
      <c r="D2" s="13"/>
      <c r="E2" s="13"/>
      <c r="F2" s="13"/>
      <c r="G2" s="13"/>
      <c r="H2" s="13"/>
      <c r="I2" s="13"/>
      <c r="J2" s="13"/>
    </row>
    <row r="3" spans="1:12" x14ac:dyDescent="0.25">
      <c r="A3" s="13" t="s">
        <v>329</v>
      </c>
      <c r="B3" s="13"/>
      <c r="C3" s="13"/>
      <c r="D3" s="13"/>
      <c r="E3" s="13"/>
      <c r="F3" s="13"/>
      <c r="G3" s="13"/>
      <c r="H3" s="13"/>
      <c r="I3" s="13"/>
      <c r="J3" s="396" t="s">
        <v>911</v>
      </c>
      <c r="L3" t="s">
        <v>912</v>
      </c>
    </row>
    <row r="4" spans="1:12" x14ac:dyDescent="0.25">
      <c r="A4" s="13" t="s">
        <v>331</v>
      </c>
      <c r="B4" s="13"/>
      <c r="C4" s="13"/>
      <c r="D4" s="13"/>
      <c r="E4" s="13"/>
      <c r="F4" s="13"/>
      <c r="G4" s="13"/>
      <c r="H4" s="13"/>
      <c r="I4" s="13"/>
      <c r="J4" s="13"/>
    </row>
    <row r="5" spans="1:12" x14ac:dyDescent="0.25">
      <c r="A5" s="13" t="s">
        <v>332</v>
      </c>
      <c r="B5" s="13"/>
      <c r="C5" s="13"/>
      <c r="D5" s="13"/>
      <c r="E5" s="13"/>
      <c r="F5" s="13"/>
      <c r="G5" s="13"/>
      <c r="H5" s="13"/>
      <c r="I5" s="13"/>
      <c r="J5" s="13"/>
    </row>
    <row r="6" spans="1:12" ht="26.45" customHeight="1" x14ac:dyDescent="0.25">
      <c r="A6" s="57" t="s">
        <v>130</v>
      </c>
      <c r="B6" s="57" t="s">
        <v>11</v>
      </c>
      <c r="C6" s="57" t="s">
        <v>748</v>
      </c>
      <c r="D6" s="57" t="s">
        <v>13</v>
      </c>
      <c r="E6" s="57" t="s">
        <v>131</v>
      </c>
      <c r="F6" s="57" t="s">
        <v>14</v>
      </c>
      <c r="G6" s="163" t="s">
        <v>111</v>
      </c>
      <c r="H6" s="55"/>
      <c r="I6" s="55"/>
      <c r="J6" s="55"/>
    </row>
    <row r="7" spans="1:12" ht="12.4" customHeight="1" x14ac:dyDescent="0.25">
      <c r="A7" s="53" t="s">
        <v>313</v>
      </c>
      <c r="B7" s="53" t="s">
        <v>15</v>
      </c>
      <c r="C7" s="53" t="s">
        <v>783</v>
      </c>
      <c r="D7" s="133">
        <v>1.0999999999999999E-2</v>
      </c>
      <c r="E7" s="53">
        <v>50</v>
      </c>
      <c r="F7" s="63">
        <v>11.850000000000001</v>
      </c>
      <c r="G7" s="164">
        <v>0.8</v>
      </c>
      <c r="H7" s="167"/>
      <c r="I7" s="168"/>
      <c r="J7" s="166"/>
    </row>
    <row r="8" spans="1:12" ht="12.4" customHeight="1" x14ac:dyDescent="0.25">
      <c r="A8" s="53" t="s">
        <v>314</v>
      </c>
      <c r="B8" s="53" t="s">
        <v>15</v>
      </c>
      <c r="C8" s="53" t="s">
        <v>784</v>
      </c>
      <c r="D8" s="133">
        <v>0.01</v>
      </c>
      <c r="E8" s="53">
        <v>60</v>
      </c>
      <c r="F8" s="327">
        <v>13.9</v>
      </c>
      <c r="G8" s="164">
        <v>0.8</v>
      </c>
      <c r="H8" s="167"/>
      <c r="I8" s="168"/>
      <c r="J8" s="166"/>
    </row>
    <row r="9" spans="1:12" ht="12.4" customHeight="1" x14ac:dyDescent="0.25">
      <c r="A9" s="53" t="s">
        <v>315</v>
      </c>
      <c r="B9" s="53" t="s">
        <v>16</v>
      </c>
      <c r="C9" s="53" t="s">
        <v>784</v>
      </c>
      <c r="D9" s="133">
        <v>1.0999999999999999E-2</v>
      </c>
      <c r="E9" s="53">
        <v>55</v>
      </c>
      <c r="F9" s="327">
        <v>17.45</v>
      </c>
      <c r="G9" s="164">
        <v>0.8</v>
      </c>
      <c r="H9" s="167"/>
      <c r="I9" s="168"/>
      <c r="J9" s="166"/>
    </row>
    <row r="10" spans="1:12" ht="12.4" customHeight="1" x14ac:dyDescent="0.25">
      <c r="A10" s="53" t="s">
        <v>316</v>
      </c>
      <c r="B10" s="53" t="s">
        <v>15</v>
      </c>
      <c r="C10" s="53" t="s">
        <v>785</v>
      </c>
      <c r="D10" s="190">
        <v>1.35E-2</v>
      </c>
      <c r="E10" s="53">
        <v>50</v>
      </c>
      <c r="F10" s="327">
        <v>17.45</v>
      </c>
      <c r="G10" s="164">
        <v>0.8</v>
      </c>
      <c r="H10" s="167"/>
      <c r="I10" s="168"/>
      <c r="J10" s="166"/>
    </row>
    <row r="11" spans="1:12" ht="12.4" customHeight="1" x14ac:dyDescent="0.25">
      <c r="A11" s="53" t="s">
        <v>317</v>
      </c>
      <c r="B11" s="53" t="s">
        <v>17</v>
      </c>
      <c r="C11" s="53" t="s">
        <v>785</v>
      </c>
      <c r="D11" s="190">
        <v>1.35E-2</v>
      </c>
      <c r="E11" s="53">
        <v>50</v>
      </c>
      <c r="F11" s="327">
        <v>20.200000000000003</v>
      </c>
      <c r="G11" s="164">
        <v>0.8</v>
      </c>
      <c r="H11" s="167"/>
      <c r="I11" s="168"/>
      <c r="J11" s="166"/>
    </row>
    <row r="12" spans="1:12" ht="12.4" customHeight="1" x14ac:dyDescent="0.25">
      <c r="A12" s="53" t="s">
        <v>318</v>
      </c>
      <c r="B12" s="53" t="s">
        <v>16</v>
      </c>
      <c r="C12" s="53" t="s">
        <v>786</v>
      </c>
      <c r="D12" s="133">
        <v>0.02</v>
      </c>
      <c r="E12" s="53">
        <v>40</v>
      </c>
      <c r="F12" s="327">
        <v>33.300000000000004</v>
      </c>
      <c r="G12" s="164">
        <v>1.1000000000000001</v>
      </c>
      <c r="H12" s="167"/>
      <c r="I12" s="168"/>
      <c r="J12" s="166"/>
    </row>
    <row r="13" spans="1:12" ht="12.4" customHeight="1" x14ac:dyDescent="0.25">
      <c r="A13" s="53" t="s">
        <v>319</v>
      </c>
      <c r="B13" s="53" t="s">
        <v>16</v>
      </c>
      <c r="C13" s="53" t="s">
        <v>786</v>
      </c>
      <c r="D13" s="133">
        <v>0.02</v>
      </c>
      <c r="E13" s="53">
        <v>50</v>
      </c>
      <c r="F13" s="327">
        <v>37.450000000000003</v>
      </c>
      <c r="G13" s="164">
        <v>1.5</v>
      </c>
      <c r="H13" s="167"/>
      <c r="I13" s="168"/>
      <c r="J13" s="166"/>
    </row>
    <row r="14" spans="1:12" ht="12.4" customHeight="1" x14ac:dyDescent="0.25">
      <c r="A14" s="53" t="s">
        <v>320</v>
      </c>
      <c r="B14" s="53" t="s">
        <v>18</v>
      </c>
      <c r="C14" s="53" t="s">
        <v>785</v>
      </c>
      <c r="D14" s="133">
        <v>0.02</v>
      </c>
      <c r="E14" s="53">
        <v>50</v>
      </c>
      <c r="F14" s="327">
        <v>36.85</v>
      </c>
      <c r="G14" s="164">
        <v>1</v>
      </c>
      <c r="H14" s="167"/>
      <c r="I14" s="168"/>
      <c r="J14" s="166"/>
    </row>
    <row r="15" spans="1:12" ht="12.4" customHeight="1" x14ac:dyDescent="0.25">
      <c r="A15" s="53" t="s">
        <v>321</v>
      </c>
      <c r="B15" s="53" t="s">
        <v>18</v>
      </c>
      <c r="C15" s="53" t="s">
        <v>786</v>
      </c>
      <c r="D15" s="133">
        <v>0.02</v>
      </c>
      <c r="E15" s="53">
        <v>40</v>
      </c>
      <c r="F15" s="327">
        <v>37.450000000000003</v>
      </c>
      <c r="G15" s="164">
        <v>1.4</v>
      </c>
      <c r="H15" s="167"/>
      <c r="I15" s="168"/>
      <c r="J15" s="166"/>
    </row>
    <row r="16" spans="1:12" ht="12.4" customHeight="1" x14ac:dyDescent="0.25">
      <c r="A16" s="53" t="s">
        <v>322</v>
      </c>
      <c r="B16" s="53" t="s">
        <v>18</v>
      </c>
      <c r="C16" s="53" t="s">
        <v>786</v>
      </c>
      <c r="D16" s="133">
        <v>0.02</v>
      </c>
      <c r="E16" s="53">
        <v>50</v>
      </c>
      <c r="F16" s="327">
        <v>42.35</v>
      </c>
      <c r="G16" s="164">
        <v>1.6</v>
      </c>
      <c r="H16" s="167"/>
      <c r="I16" s="168"/>
      <c r="J16" s="166"/>
    </row>
    <row r="17" spans="1:11" ht="12.4" customHeight="1" x14ac:dyDescent="0.25">
      <c r="A17" s="53" t="s">
        <v>323</v>
      </c>
      <c r="B17" s="53" t="s">
        <v>19</v>
      </c>
      <c r="C17" s="53" t="s">
        <v>787</v>
      </c>
      <c r="D17" s="133">
        <v>2.4E-2</v>
      </c>
      <c r="E17" s="53">
        <v>40</v>
      </c>
      <c r="F17" s="327">
        <v>41.5</v>
      </c>
      <c r="G17" s="164">
        <v>4.5999999999999996</v>
      </c>
      <c r="H17" s="167"/>
      <c r="I17" s="168"/>
      <c r="J17" s="166"/>
    </row>
    <row r="18" spans="1:11" ht="12.4" customHeight="1" x14ac:dyDescent="0.25">
      <c r="A18" s="53" t="s">
        <v>324</v>
      </c>
      <c r="B18" s="53" t="s">
        <v>19</v>
      </c>
      <c r="C18" s="53" t="s">
        <v>788</v>
      </c>
      <c r="D18" s="133">
        <v>2.4E-2</v>
      </c>
      <c r="E18" s="53">
        <v>40</v>
      </c>
      <c r="F18" s="327">
        <v>44.400000000000006</v>
      </c>
      <c r="G18" s="164">
        <v>4.9000000000000004</v>
      </c>
      <c r="H18" s="167"/>
      <c r="I18" s="168"/>
      <c r="J18" s="166"/>
    </row>
    <row r="19" spans="1:11" ht="12.4" customHeight="1" x14ac:dyDescent="0.25">
      <c r="A19" s="53" t="s">
        <v>325</v>
      </c>
      <c r="B19" s="53" t="s">
        <v>20</v>
      </c>
      <c r="C19" s="53" t="s">
        <v>788</v>
      </c>
      <c r="D19" s="133">
        <v>2.4E-2</v>
      </c>
      <c r="E19" s="53">
        <v>40</v>
      </c>
      <c r="F19" s="327">
        <v>44.400000000000006</v>
      </c>
      <c r="G19" s="164">
        <v>5</v>
      </c>
      <c r="H19" s="167"/>
      <c r="I19" s="168"/>
      <c r="J19" s="166"/>
    </row>
    <row r="20" spans="1:11" ht="12.4" customHeight="1" x14ac:dyDescent="0.25">
      <c r="A20" s="53" t="s">
        <v>326</v>
      </c>
      <c r="B20" s="53" t="s">
        <v>20</v>
      </c>
      <c r="C20" s="53" t="s">
        <v>789</v>
      </c>
      <c r="D20" s="133">
        <v>2.4E-2</v>
      </c>
      <c r="E20" s="53">
        <v>40</v>
      </c>
      <c r="F20" s="327">
        <v>41.5</v>
      </c>
      <c r="G20" s="164">
        <v>4.8</v>
      </c>
      <c r="H20" s="167"/>
      <c r="I20" s="168"/>
      <c r="J20" s="166"/>
    </row>
    <row r="21" spans="1:11" ht="12.4" customHeight="1" x14ac:dyDescent="0.25">
      <c r="A21" s="53" t="s">
        <v>327</v>
      </c>
      <c r="B21" s="53" t="s">
        <v>19</v>
      </c>
      <c r="C21" s="53" t="s">
        <v>788</v>
      </c>
      <c r="D21" s="133">
        <v>2.4E-2</v>
      </c>
      <c r="E21" s="53">
        <v>50</v>
      </c>
      <c r="F21" s="327">
        <v>50.400000000000006</v>
      </c>
      <c r="G21" s="164">
        <v>5.5</v>
      </c>
      <c r="H21" s="167"/>
      <c r="I21" s="168"/>
      <c r="J21" s="166"/>
    </row>
    <row r="22" spans="1:11" ht="12.4" customHeight="1" x14ac:dyDescent="0.25">
      <c r="A22" s="53" t="s">
        <v>328</v>
      </c>
      <c r="B22" s="53" t="s">
        <v>20</v>
      </c>
      <c r="C22" s="53" t="s">
        <v>788</v>
      </c>
      <c r="D22" s="133">
        <v>2.4E-2</v>
      </c>
      <c r="E22" s="53">
        <v>50</v>
      </c>
      <c r="F22" s="327">
        <v>51.1</v>
      </c>
      <c r="G22" s="164">
        <v>5.7</v>
      </c>
      <c r="H22" s="167"/>
      <c r="I22" s="168"/>
      <c r="J22" s="166"/>
      <c r="K22" s="40"/>
    </row>
    <row r="23" spans="1:11" x14ac:dyDescent="0.25">
      <c r="A23" s="4" t="s">
        <v>21</v>
      </c>
    </row>
    <row r="24" spans="1:11" ht="12" customHeight="1" x14ac:dyDescent="0.25"/>
    <row r="25" spans="1:11" x14ac:dyDescent="0.25">
      <c r="A25" s="31" t="s">
        <v>22</v>
      </c>
      <c r="B25" s="13"/>
      <c r="C25" s="13"/>
      <c r="D25" s="13"/>
      <c r="E25" s="13"/>
      <c r="F25" s="13"/>
      <c r="G25" s="13"/>
    </row>
    <row r="26" spans="1:11" x14ac:dyDescent="0.25">
      <c r="A26" s="13" t="s">
        <v>106</v>
      </c>
      <c r="B26" s="13"/>
      <c r="C26" s="13"/>
      <c r="D26" s="13"/>
      <c r="E26" s="13"/>
      <c r="F26" s="13"/>
      <c r="G26" s="13"/>
    </row>
    <row r="27" spans="1:11" x14ac:dyDescent="0.25">
      <c r="A27" s="13" t="s">
        <v>139</v>
      </c>
      <c r="B27" s="13"/>
      <c r="C27" s="13"/>
      <c r="D27" s="13"/>
      <c r="E27" s="13"/>
      <c r="F27" s="13"/>
      <c r="G27" s="13"/>
    </row>
    <row r="28" spans="1:11" ht="26.45" customHeight="1" x14ac:dyDescent="0.25">
      <c r="A28" s="57" t="s">
        <v>130</v>
      </c>
      <c r="B28" s="57" t="s">
        <v>11</v>
      </c>
      <c r="C28" s="57" t="s">
        <v>749</v>
      </c>
      <c r="D28" s="57" t="s">
        <v>129</v>
      </c>
      <c r="E28" s="57" t="s">
        <v>14</v>
      </c>
      <c r="F28" s="57" t="s">
        <v>111</v>
      </c>
      <c r="G28" s="55"/>
      <c r="H28" s="55"/>
      <c r="I28" s="55"/>
    </row>
    <row r="29" spans="1:11" ht="12" customHeight="1" x14ac:dyDescent="0.25">
      <c r="A29" s="53" t="s">
        <v>334</v>
      </c>
      <c r="B29" s="53" t="s">
        <v>15</v>
      </c>
      <c r="C29" s="53" t="s">
        <v>790</v>
      </c>
      <c r="D29" s="53">
        <v>32</v>
      </c>
      <c r="E29" s="63">
        <v>20.200000000000003</v>
      </c>
      <c r="F29" s="54">
        <v>1.1000000000000001</v>
      </c>
      <c r="G29" s="165"/>
      <c r="H29" s="168"/>
      <c r="I29" s="168"/>
    </row>
    <row r="30" spans="1:11" ht="12" customHeight="1" x14ac:dyDescent="0.25">
      <c r="A30" s="53" t="s">
        <v>335</v>
      </c>
      <c r="B30" s="53" t="s">
        <v>23</v>
      </c>
      <c r="C30" s="53" t="s">
        <v>23</v>
      </c>
      <c r="D30" s="53">
        <v>40</v>
      </c>
      <c r="E30" s="328">
        <v>22.950000000000003</v>
      </c>
      <c r="F30" s="352">
        <v>1.2</v>
      </c>
      <c r="G30" s="165"/>
      <c r="H30" s="168"/>
      <c r="I30" s="168"/>
      <c r="J30" s="395" t="s">
        <v>913</v>
      </c>
    </row>
    <row r="31" spans="1:11" ht="12" customHeight="1" x14ac:dyDescent="0.25">
      <c r="A31" s="53" t="s">
        <v>336</v>
      </c>
      <c r="B31" s="53" t="s">
        <v>23</v>
      </c>
      <c r="C31" s="53" t="s">
        <v>23</v>
      </c>
      <c r="D31" s="53">
        <v>50</v>
      </c>
      <c r="E31" s="328">
        <v>25.700000000000003</v>
      </c>
      <c r="F31" s="352">
        <v>1.4</v>
      </c>
      <c r="G31" s="165"/>
      <c r="H31" s="168"/>
      <c r="I31" s="168"/>
    </row>
    <row r="32" spans="1:11" ht="12" customHeight="1" x14ac:dyDescent="0.25">
      <c r="A32" s="53" t="s">
        <v>340</v>
      </c>
      <c r="B32" s="53" t="s">
        <v>23</v>
      </c>
      <c r="C32" s="53" t="s">
        <v>791</v>
      </c>
      <c r="D32" s="53">
        <v>32</v>
      </c>
      <c r="E32" s="328">
        <v>27.1</v>
      </c>
      <c r="F32" s="352">
        <v>1.4</v>
      </c>
      <c r="G32" s="165"/>
      <c r="H32" s="168"/>
      <c r="I32" s="168"/>
    </row>
    <row r="33" spans="1:9" ht="12" customHeight="1" x14ac:dyDescent="0.25">
      <c r="A33" s="53" t="s">
        <v>341</v>
      </c>
      <c r="B33" s="53" t="s">
        <v>23</v>
      </c>
      <c r="C33" s="53" t="s">
        <v>23</v>
      </c>
      <c r="D33" s="53">
        <v>40</v>
      </c>
      <c r="E33" s="328">
        <v>30.55</v>
      </c>
      <c r="F33" s="352">
        <v>1.6</v>
      </c>
      <c r="G33" s="165"/>
      <c r="H33" s="168"/>
      <c r="I33" s="168"/>
    </row>
    <row r="34" spans="1:9" ht="12" customHeight="1" x14ac:dyDescent="0.25">
      <c r="A34" s="53" t="s">
        <v>342</v>
      </c>
      <c r="B34" s="53" t="s">
        <v>23</v>
      </c>
      <c r="C34" s="53" t="s">
        <v>23</v>
      </c>
      <c r="D34" s="53">
        <v>50</v>
      </c>
      <c r="E34" s="328">
        <v>35.4</v>
      </c>
      <c r="F34" s="352">
        <v>1.8</v>
      </c>
      <c r="G34" s="165"/>
      <c r="H34" s="168"/>
      <c r="I34" s="168"/>
    </row>
    <row r="35" spans="1:9" ht="12" customHeight="1" x14ac:dyDescent="0.25">
      <c r="A35" s="53" t="s">
        <v>337</v>
      </c>
      <c r="B35" s="53" t="s">
        <v>23</v>
      </c>
      <c r="C35" s="53" t="s">
        <v>792</v>
      </c>
      <c r="D35" s="53">
        <v>32</v>
      </c>
      <c r="E35" s="328">
        <v>24.3</v>
      </c>
      <c r="F35" s="352">
        <v>1.3</v>
      </c>
      <c r="G35" s="165"/>
      <c r="H35" s="168"/>
      <c r="I35" s="168"/>
    </row>
    <row r="36" spans="1:9" ht="12" customHeight="1" x14ac:dyDescent="0.25">
      <c r="A36" s="53" t="s">
        <v>338</v>
      </c>
      <c r="B36" s="53" t="s">
        <v>23</v>
      </c>
      <c r="C36" s="53" t="s">
        <v>23</v>
      </c>
      <c r="D36" s="53">
        <v>40</v>
      </c>
      <c r="E36" s="328">
        <v>27.75</v>
      </c>
      <c r="F36" s="352">
        <v>1.5</v>
      </c>
      <c r="G36" s="165"/>
      <c r="H36" s="168"/>
      <c r="I36" s="168"/>
    </row>
    <row r="37" spans="1:9" ht="12" customHeight="1" x14ac:dyDescent="0.25">
      <c r="A37" s="53" t="s">
        <v>339</v>
      </c>
      <c r="B37" s="53" t="s">
        <v>23</v>
      </c>
      <c r="C37" s="53" t="s">
        <v>23</v>
      </c>
      <c r="D37" s="53">
        <v>50</v>
      </c>
      <c r="E37" s="328">
        <v>32</v>
      </c>
      <c r="F37" s="352">
        <v>1.7</v>
      </c>
      <c r="G37" s="165"/>
      <c r="H37" s="168"/>
      <c r="I37" s="168"/>
    </row>
    <row r="38" spans="1:9" ht="12" customHeight="1" x14ac:dyDescent="0.25">
      <c r="A38" s="53" t="s">
        <v>343</v>
      </c>
      <c r="B38" s="53" t="s">
        <v>16</v>
      </c>
      <c r="C38" s="53" t="s">
        <v>790</v>
      </c>
      <c r="D38" s="53">
        <v>32</v>
      </c>
      <c r="E38" s="328">
        <v>22.950000000000003</v>
      </c>
      <c r="F38" s="352">
        <v>1.3</v>
      </c>
      <c r="G38" s="165"/>
      <c r="H38" s="168"/>
      <c r="I38" s="168"/>
    </row>
    <row r="39" spans="1:9" ht="12" customHeight="1" x14ac:dyDescent="0.25">
      <c r="A39" s="53" t="s">
        <v>344</v>
      </c>
      <c r="B39" s="53" t="s">
        <v>23</v>
      </c>
      <c r="C39" s="53" t="s">
        <v>23</v>
      </c>
      <c r="D39" s="53">
        <v>40</v>
      </c>
      <c r="E39" s="328">
        <v>25.700000000000003</v>
      </c>
      <c r="F39" s="352">
        <v>1.4</v>
      </c>
      <c r="G39" s="165"/>
      <c r="H39" s="168"/>
      <c r="I39" s="168"/>
    </row>
    <row r="40" spans="1:9" ht="12" customHeight="1" x14ac:dyDescent="0.25">
      <c r="A40" s="53" t="s">
        <v>345</v>
      </c>
      <c r="B40" s="53" t="s">
        <v>23</v>
      </c>
      <c r="C40" s="53" t="s">
        <v>23</v>
      </c>
      <c r="D40" s="53">
        <v>50</v>
      </c>
      <c r="E40" s="328">
        <v>27.75</v>
      </c>
      <c r="F40" s="352">
        <v>1.5</v>
      </c>
      <c r="G40" s="165"/>
      <c r="H40" s="168"/>
      <c r="I40" s="168"/>
    </row>
    <row r="41" spans="1:9" ht="12" customHeight="1" x14ac:dyDescent="0.25">
      <c r="A41" s="53" t="s">
        <v>346</v>
      </c>
      <c r="B41" s="53" t="s">
        <v>23</v>
      </c>
      <c r="C41" s="53" t="s">
        <v>791</v>
      </c>
      <c r="D41" s="53">
        <v>32</v>
      </c>
      <c r="E41" s="328">
        <v>29.150000000000002</v>
      </c>
      <c r="F41" s="352">
        <v>1.6</v>
      </c>
      <c r="G41" s="165"/>
      <c r="H41" s="168"/>
      <c r="I41" s="168"/>
    </row>
    <row r="42" spans="1:9" ht="12" customHeight="1" x14ac:dyDescent="0.25">
      <c r="A42" s="53" t="s">
        <v>347</v>
      </c>
      <c r="B42" s="53" t="s">
        <v>23</v>
      </c>
      <c r="C42" s="53" t="s">
        <v>23</v>
      </c>
      <c r="D42" s="53">
        <v>40</v>
      </c>
      <c r="E42" s="328">
        <v>33.300000000000004</v>
      </c>
      <c r="F42" s="352">
        <v>1.8</v>
      </c>
      <c r="G42" s="165"/>
      <c r="H42" s="168"/>
      <c r="I42" s="168"/>
    </row>
    <row r="43" spans="1:9" ht="12" customHeight="1" x14ac:dyDescent="0.25">
      <c r="A43" s="53" t="s">
        <v>348</v>
      </c>
      <c r="B43" s="53" t="s">
        <v>23</v>
      </c>
      <c r="C43" s="53" t="s">
        <v>23</v>
      </c>
      <c r="D43" s="53">
        <v>50</v>
      </c>
      <c r="E43" s="328">
        <v>38.15</v>
      </c>
      <c r="F43" s="352">
        <v>2</v>
      </c>
      <c r="G43" s="165"/>
      <c r="H43" s="168"/>
      <c r="I43" s="168"/>
    </row>
    <row r="44" spans="1:9" ht="12" customHeight="1" x14ac:dyDescent="0.25">
      <c r="A44" s="53" t="s">
        <v>349</v>
      </c>
      <c r="B44" s="53" t="s">
        <v>23</v>
      </c>
      <c r="C44" s="53" t="s">
        <v>792</v>
      </c>
      <c r="D44" s="53">
        <v>32</v>
      </c>
      <c r="E44" s="328">
        <v>27.1</v>
      </c>
      <c r="F44" s="352">
        <v>1.5</v>
      </c>
      <c r="G44" s="165"/>
      <c r="H44" s="168"/>
      <c r="I44" s="168"/>
    </row>
    <row r="45" spans="1:9" ht="12" customHeight="1" x14ac:dyDescent="0.25">
      <c r="A45" s="53" t="s">
        <v>350</v>
      </c>
      <c r="B45" s="53" t="s">
        <v>23</v>
      </c>
      <c r="C45" s="53" t="s">
        <v>23</v>
      </c>
      <c r="D45" s="53">
        <v>40</v>
      </c>
      <c r="E45" s="328">
        <v>30.55</v>
      </c>
      <c r="F45" s="352">
        <v>1.7</v>
      </c>
      <c r="G45" s="165"/>
      <c r="H45" s="168"/>
      <c r="I45" s="168"/>
    </row>
    <row r="46" spans="1:9" ht="12" customHeight="1" x14ac:dyDescent="0.25">
      <c r="A46" s="53" t="s">
        <v>351</v>
      </c>
      <c r="B46" s="53" t="s">
        <v>23</v>
      </c>
      <c r="C46" s="53" t="s">
        <v>23</v>
      </c>
      <c r="D46" s="53">
        <v>50</v>
      </c>
      <c r="E46" s="328">
        <v>34</v>
      </c>
      <c r="F46" s="54">
        <v>1.9</v>
      </c>
      <c r="G46" s="165"/>
      <c r="H46" s="168"/>
      <c r="I46" s="168"/>
    </row>
    <row r="47" spans="1:9" ht="12" customHeight="1" x14ac:dyDescent="0.25">
      <c r="A47" s="53" t="s">
        <v>352</v>
      </c>
      <c r="B47" s="53" t="s">
        <v>18</v>
      </c>
      <c r="C47" s="53" t="s">
        <v>790</v>
      </c>
      <c r="D47" s="53">
        <v>32</v>
      </c>
      <c r="E47" s="328">
        <v>27.1</v>
      </c>
      <c r="F47" s="54">
        <v>1.4</v>
      </c>
      <c r="G47" s="165"/>
      <c r="H47" s="168"/>
      <c r="I47" s="168"/>
    </row>
    <row r="48" spans="1:9" ht="12" customHeight="1" x14ac:dyDescent="0.25">
      <c r="A48" s="53" t="s">
        <v>353</v>
      </c>
      <c r="B48" s="53" t="s">
        <v>23</v>
      </c>
      <c r="C48" s="53" t="s">
        <v>23</v>
      </c>
      <c r="D48" s="53">
        <v>40</v>
      </c>
      <c r="E48" s="328">
        <v>29.150000000000002</v>
      </c>
      <c r="F48" s="54">
        <v>1.5</v>
      </c>
      <c r="G48" s="165"/>
      <c r="H48" s="168"/>
      <c r="I48" s="168"/>
    </row>
    <row r="49" spans="1:11" ht="12" customHeight="1" x14ac:dyDescent="0.25">
      <c r="A49" s="53" t="s">
        <v>354</v>
      </c>
      <c r="B49" s="53" t="s">
        <v>23</v>
      </c>
      <c r="C49" s="53" t="s">
        <v>23</v>
      </c>
      <c r="D49" s="53">
        <v>50</v>
      </c>
      <c r="E49" s="328">
        <v>32</v>
      </c>
      <c r="F49" s="54">
        <v>1.8</v>
      </c>
      <c r="G49" s="165"/>
      <c r="H49" s="168"/>
      <c r="I49" s="168"/>
    </row>
    <row r="50" spans="1:11" ht="12" customHeight="1" x14ac:dyDescent="0.25">
      <c r="A50" s="53" t="s">
        <v>355</v>
      </c>
      <c r="B50" s="53" t="s">
        <v>23</v>
      </c>
      <c r="C50" s="53" t="s">
        <v>791</v>
      </c>
      <c r="D50" s="53">
        <v>32</v>
      </c>
      <c r="E50" s="328">
        <v>33.300000000000004</v>
      </c>
      <c r="F50" s="54">
        <v>1.8</v>
      </c>
      <c r="G50" s="165"/>
      <c r="H50" s="168"/>
      <c r="I50" s="168"/>
    </row>
    <row r="51" spans="1:11" ht="12" customHeight="1" x14ac:dyDescent="0.25">
      <c r="A51" s="53" t="s">
        <v>356</v>
      </c>
      <c r="B51" s="53" t="s">
        <v>23</v>
      </c>
      <c r="C51" s="53" t="s">
        <v>23</v>
      </c>
      <c r="D51" s="53">
        <v>40</v>
      </c>
      <c r="E51" s="328">
        <v>36.85</v>
      </c>
      <c r="F51" s="54">
        <v>2</v>
      </c>
      <c r="G51" s="165"/>
      <c r="H51" s="168"/>
      <c r="I51" s="168"/>
    </row>
    <row r="52" spans="1:11" ht="12" customHeight="1" x14ac:dyDescent="0.25">
      <c r="A52" s="53" t="s">
        <v>357</v>
      </c>
      <c r="B52" s="53" t="s">
        <v>23</v>
      </c>
      <c r="C52" s="53" t="s">
        <v>23</v>
      </c>
      <c r="D52" s="53">
        <v>50</v>
      </c>
      <c r="E52" s="328">
        <v>41.6</v>
      </c>
      <c r="F52" s="54">
        <v>2.5</v>
      </c>
      <c r="G52" s="165"/>
      <c r="H52" s="168"/>
      <c r="I52" s="168"/>
    </row>
    <row r="53" spans="1:11" ht="12" customHeight="1" x14ac:dyDescent="0.25">
      <c r="A53" s="53" t="s">
        <v>358</v>
      </c>
      <c r="B53" s="53" t="s">
        <v>23</v>
      </c>
      <c r="C53" s="53" t="s">
        <v>792</v>
      </c>
      <c r="D53" s="53">
        <v>32</v>
      </c>
      <c r="E53" s="328">
        <v>30.55</v>
      </c>
      <c r="F53" s="54">
        <v>1.6</v>
      </c>
      <c r="G53" s="165"/>
      <c r="H53" s="168"/>
      <c r="I53" s="168"/>
    </row>
    <row r="54" spans="1:11" ht="12" customHeight="1" x14ac:dyDescent="0.25">
      <c r="A54" s="53" t="s">
        <v>359</v>
      </c>
      <c r="B54" s="53" t="s">
        <v>23</v>
      </c>
      <c r="C54" s="53" t="s">
        <v>23</v>
      </c>
      <c r="D54" s="53">
        <v>40</v>
      </c>
      <c r="E54" s="328">
        <v>34</v>
      </c>
      <c r="F54" s="54">
        <v>1.8</v>
      </c>
      <c r="G54" s="165"/>
      <c r="H54" s="168"/>
      <c r="I54" s="168"/>
    </row>
    <row r="55" spans="1:11" ht="12" customHeight="1" x14ac:dyDescent="0.25">
      <c r="A55" s="53" t="s">
        <v>360</v>
      </c>
      <c r="B55" s="53" t="s">
        <v>23</v>
      </c>
      <c r="C55" s="53" t="s">
        <v>23</v>
      </c>
      <c r="D55" s="53">
        <v>50</v>
      </c>
      <c r="E55" s="328">
        <v>38.15</v>
      </c>
      <c r="F55" s="54">
        <v>2</v>
      </c>
      <c r="G55" s="165"/>
      <c r="H55" s="168"/>
      <c r="I55" s="168"/>
    </row>
    <row r="56" spans="1:11" ht="12" customHeight="1" x14ac:dyDescent="0.25">
      <c r="G56" s="165"/>
      <c r="H56" s="74"/>
      <c r="I56" s="166"/>
    </row>
    <row r="57" spans="1:11" ht="12" customHeight="1" x14ac:dyDescent="0.25">
      <c r="G57" s="165"/>
      <c r="H57" s="74"/>
      <c r="I57" s="166"/>
    </row>
    <row r="58" spans="1:11" ht="12" customHeight="1" x14ac:dyDescent="0.25">
      <c r="G58" s="165"/>
      <c r="H58" s="74"/>
      <c r="I58" s="166"/>
      <c r="K58" s="40"/>
    </row>
    <row r="60" spans="1:11" x14ac:dyDescent="0.25">
      <c r="A60" s="409"/>
      <c r="B60" s="409"/>
      <c r="C60" s="409"/>
      <c r="D60" s="403"/>
      <c r="E60" s="403"/>
    </row>
    <row r="61" spans="1:11" x14ac:dyDescent="0.25">
      <c r="K61" s="40"/>
    </row>
  </sheetData>
  <sheetProtection selectLockedCells="1"/>
  <mergeCells count="2">
    <mergeCell ref="A60:C60"/>
    <mergeCell ref="D60:E60"/>
  </mergeCells>
  <pageMargins left="0.25" right="0.25" top="0.2" bottom="0.2" header="0" footer="0"/>
  <pageSetup scale="8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O94"/>
  <sheetViews>
    <sheetView zoomScaleNormal="100" workbookViewId="0">
      <selection activeCell="H40" sqref="H40"/>
    </sheetView>
  </sheetViews>
  <sheetFormatPr defaultRowHeight="15" x14ac:dyDescent="0.25"/>
  <cols>
    <col min="1" max="1" width="14.140625" customWidth="1"/>
    <col min="2" max="2" width="9.140625" bestFit="1" customWidth="1"/>
    <col min="3" max="3" width="18.28515625" customWidth="1"/>
    <col min="4" max="4" width="7.5703125" customWidth="1"/>
    <col min="5" max="5" width="10.140625" customWidth="1"/>
    <col min="6" max="6" width="9.42578125" customWidth="1"/>
    <col min="7" max="8" width="10.7109375" customWidth="1"/>
    <col min="9" max="9" width="7.7109375" customWidth="1"/>
    <col min="10" max="10" width="10.7109375" customWidth="1"/>
    <col min="11" max="11" width="7.7109375" customWidth="1"/>
  </cols>
  <sheetData>
    <row r="1" spans="1:9" ht="20.45" customHeight="1" x14ac:dyDescent="0.35">
      <c r="A1" s="2" t="s">
        <v>8</v>
      </c>
      <c r="B1" s="1"/>
      <c r="C1" s="1"/>
      <c r="D1" s="1"/>
      <c r="E1" s="1"/>
      <c r="F1" s="1"/>
      <c r="G1" s="1"/>
      <c r="H1" s="1"/>
      <c r="I1" s="1"/>
    </row>
    <row r="2" spans="1:9" x14ac:dyDescent="0.25">
      <c r="A2" s="31" t="s">
        <v>24</v>
      </c>
      <c r="B2" s="13"/>
      <c r="C2" s="13"/>
      <c r="D2" s="13"/>
      <c r="E2" s="13"/>
      <c r="F2" s="13"/>
      <c r="G2" s="13"/>
      <c r="H2" s="13"/>
      <c r="I2" s="13"/>
    </row>
    <row r="3" spans="1:9" x14ac:dyDescent="0.25">
      <c r="A3" s="13" t="s">
        <v>150</v>
      </c>
      <c r="B3" s="13"/>
      <c r="C3" s="13"/>
      <c r="D3" s="13"/>
      <c r="E3" s="13"/>
      <c r="F3" s="13"/>
      <c r="G3" s="13"/>
      <c r="H3" s="13"/>
      <c r="I3" s="13"/>
    </row>
    <row r="4" spans="1:9" ht="26.45" customHeight="1" x14ac:dyDescent="0.25">
      <c r="A4" s="57" t="s">
        <v>130</v>
      </c>
      <c r="B4" s="57" t="s">
        <v>132</v>
      </c>
      <c r="C4" s="57" t="s">
        <v>750</v>
      </c>
      <c r="D4" s="57" t="s">
        <v>129</v>
      </c>
      <c r="E4" s="57" t="s">
        <v>14</v>
      </c>
      <c r="F4" s="57" t="s">
        <v>111</v>
      </c>
      <c r="G4" s="57" t="s">
        <v>9</v>
      </c>
      <c r="H4" s="57" t="s">
        <v>115</v>
      </c>
      <c r="I4" s="57" t="s">
        <v>112</v>
      </c>
    </row>
    <row r="5" spans="1:9" ht="12" customHeight="1" x14ac:dyDescent="0.25">
      <c r="A5" s="53" t="str">
        <f>'Page 3 Maintenance'!A5</f>
        <v>S33-024</v>
      </c>
      <c r="B5" s="53" t="str">
        <f>'Page 3 Maintenance'!B5</f>
        <v>1" IPS</v>
      </c>
      <c r="C5" s="53" t="str">
        <f>'Page 3 Maintenance'!C5</f>
        <v>3 1/4" X 3 1/4" Steel</v>
      </c>
      <c r="D5" s="53">
        <f>'Page 3 Maintenance'!D5</f>
        <v>32</v>
      </c>
      <c r="E5" s="367">
        <f>'Page 3 Maintenance'!E5</f>
        <v>32.550000000000004</v>
      </c>
      <c r="F5" s="53">
        <f>'Page 3 Maintenance'!F5</f>
        <v>4.2</v>
      </c>
      <c r="G5" s="129"/>
      <c r="H5" s="23" t="str">
        <f t="shared" ref="H5:H16" si="0">IF(G5=0," ",G5* E5)</f>
        <v xml:space="preserve"> </v>
      </c>
      <c r="I5" s="53" t="str">
        <f t="shared" ref="I5:I16" si="1">IF(G5=0," ",G5* F5)</f>
        <v xml:space="preserve"> </v>
      </c>
    </row>
    <row r="6" spans="1:9" ht="12" customHeight="1" x14ac:dyDescent="0.25">
      <c r="A6" s="53" t="str">
        <f>'Page 3 Maintenance'!A6</f>
        <v>S33-032</v>
      </c>
      <c r="B6" s="53" t="str">
        <f>'Page 3 Maintenance'!B6</f>
        <v>"</v>
      </c>
      <c r="C6" s="53" t="str">
        <f>'Page 3 Maintenance'!C6</f>
        <v>"</v>
      </c>
      <c r="D6" s="53">
        <f>'Page 3 Maintenance'!D6</f>
        <v>32</v>
      </c>
      <c r="E6" s="327">
        <f>'Page 3 Maintenance'!E6</f>
        <v>34.85</v>
      </c>
      <c r="F6" s="53">
        <f>'Page 3 Maintenance'!F6</f>
        <v>4.8</v>
      </c>
      <c r="G6" s="129"/>
      <c r="H6" s="23" t="str">
        <f t="shared" si="0"/>
        <v xml:space="preserve"> </v>
      </c>
      <c r="I6" s="53" t="str">
        <f t="shared" si="1"/>
        <v xml:space="preserve"> </v>
      </c>
    </row>
    <row r="7" spans="1:9" ht="12" customHeight="1" x14ac:dyDescent="0.25">
      <c r="A7" s="53" t="str">
        <f>'Page 3 Maintenance'!A7</f>
        <v>S34-024</v>
      </c>
      <c r="B7" s="53" t="str">
        <f>'Page 3 Maintenance'!B7</f>
        <v>"</v>
      </c>
      <c r="C7" s="53" t="str">
        <f>'Page 3 Maintenance'!C7</f>
        <v>"</v>
      </c>
      <c r="D7" s="53">
        <f>'Page 3 Maintenance'!D7</f>
        <v>40</v>
      </c>
      <c r="E7" s="327">
        <f>'Page 3 Maintenance'!E7</f>
        <v>35.300000000000004</v>
      </c>
      <c r="F7" s="53">
        <f>'Page 3 Maintenance'!F7</f>
        <v>4.8</v>
      </c>
      <c r="G7" s="129"/>
      <c r="H7" s="23" t="str">
        <f t="shared" si="0"/>
        <v xml:space="preserve"> </v>
      </c>
      <c r="I7" s="53" t="str">
        <f t="shared" si="1"/>
        <v xml:space="preserve"> </v>
      </c>
    </row>
    <row r="8" spans="1:9" ht="12" customHeight="1" x14ac:dyDescent="0.25">
      <c r="A8" s="53" t="str">
        <f>'Page 3 Maintenance'!A8</f>
        <v>S34-032</v>
      </c>
      <c r="B8" s="53" t="str">
        <f>'Page 3 Maintenance'!B8</f>
        <v>"</v>
      </c>
      <c r="C8" s="53" t="str">
        <f>'Page 3 Maintenance'!C8</f>
        <v>"</v>
      </c>
      <c r="D8" s="53">
        <f>'Page 3 Maintenance'!D8</f>
        <v>40</v>
      </c>
      <c r="E8" s="327">
        <f>'Page 3 Maintenance'!E8</f>
        <v>38.050000000000004</v>
      </c>
      <c r="F8" s="53">
        <f>'Page 3 Maintenance'!F8</f>
        <v>5.5</v>
      </c>
      <c r="G8" s="129"/>
      <c r="H8" s="23" t="str">
        <f t="shared" si="0"/>
        <v xml:space="preserve"> </v>
      </c>
      <c r="I8" s="53" t="str">
        <f t="shared" si="1"/>
        <v xml:space="preserve"> </v>
      </c>
    </row>
    <row r="9" spans="1:9" ht="12" customHeight="1" x14ac:dyDescent="0.25">
      <c r="A9" s="53" t="str">
        <f>'Page 3 Maintenance'!A9</f>
        <v>S35-024</v>
      </c>
      <c r="B9" s="53" t="str">
        <f>'Page 3 Maintenance'!B9</f>
        <v>"</v>
      </c>
      <c r="C9" s="53" t="str">
        <f>'Page 3 Maintenance'!C9</f>
        <v>"</v>
      </c>
      <c r="D9" s="53">
        <f>'Page 3 Maintenance'!D9</f>
        <v>50</v>
      </c>
      <c r="E9" s="327">
        <f>'Page 3 Maintenance'!E9</f>
        <v>40.700000000000003</v>
      </c>
      <c r="F9" s="53">
        <f>'Page 3 Maintenance'!F9</f>
        <v>5.5</v>
      </c>
      <c r="G9" s="129"/>
      <c r="H9" s="23" t="str">
        <f t="shared" si="0"/>
        <v xml:space="preserve"> </v>
      </c>
      <c r="I9" s="53" t="str">
        <f t="shared" si="1"/>
        <v xml:space="preserve"> </v>
      </c>
    </row>
    <row r="10" spans="1:9" ht="12" customHeight="1" x14ac:dyDescent="0.25">
      <c r="A10" s="53" t="str">
        <f>'Page 3 Maintenance'!A10</f>
        <v>S35-032</v>
      </c>
      <c r="B10" s="53" t="str">
        <f>'Page 3 Maintenance'!B10</f>
        <v>"</v>
      </c>
      <c r="C10" s="53" t="str">
        <f>'Page 3 Maintenance'!C10</f>
        <v>"</v>
      </c>
      <c r="D10" s="53">
        <f>'Page 3 Maintenance'!D10</f>
        <v>50</v>
      </c>
      <c r="E10" s="327">
        <f>'Page 3 Maintenance'!E10</f>
        <v>43.400000000000006</v>
      </c>
      <c r="F10" s="53">
        <f>'Page 3 Maintenance'!F10</f>
        <v>6.5</v>
      </c>
      <c r="G10" s="129"/>
      <c r="H10" s="23" t="str">
        <f t="shared" si="0"/>
        <v xml:space="preserve"> </v>
      </c>
      <c r="I10" s="53" t="str">
        <f t="shared" si="1"/>
        <v xml:space="preserve"> </v>
      </c>
    </row>
    <row r="11" spans="1:9" ht="12" customHeight="1" x14ac:dyDescent="0.25">
      <c r="A11" s="53" t="str">
        <f>'Page 3 Maintenance'!A11</f>
        <v>S43-024</v>
      </c>
      <c r="B11" s="53" t="str">
        <f>'Page 3 Maintenance'!B11</f>
        <v>"</v>
      </c>
      <c r="C11" s="53" t="str">
        <f>'Page 3 Maintenance'!C11</f>
        <v>4 1/4" x 4 1/4" Steel</v>
      </c>
      <c r="D11" s="53">
        <f>'Page 3 Maintenance'!D11</f>
        <v>32</v>
      </c>
      <c r="E11" s="327">
        <f>'Page 3 Maintenance'!E11</f>
        <v>39.25</v>
      </c>
      <c r="F11" s="53">
        <f>'Page 3 Maintenance'!F11</f>
        <v>5.9</v>
      </c>
      <c r="G11" s="129"/>
      <c r="H11" s="23" t="str">
        <f t="shared" si="0"/>
        <v xml:space="preserve"> </v>
      </c>
      <c r="I11" s="53" t="str">
        <f t="shared" si="1"/>
        <v xml:space="preserve"> </v>
      </c>
    </row>
    <row r="12" spans="1:9" ht="12" customHeight="1" x14ac:dyDescent="0.25">
      <c r="A12" s="53" t="str">
        <f>'Page 3 Maintenance'!A12</f>
        <v>S43-032</v>
      </c>
      <c r="B12" s="53" t="str">
        <f>'Page 3 Maintenance'!B12</f>
        <v>"</v>
      </c>
      <c r="C12" s="53" t="str">
        <f>'Page 3 Maintenance'!C12</f>
        <v>"</v>
      </c>
      <c r="D12" s="53">
        <f>'Page 3 Maintenance'!D12</f>
        <v>32</v>
      </c>
      <c r="E12" s="327">
        <f>'Page 3 Maintenance'!E12</f>
        <v>42.7</v>
      </c>
      <c r="F12" s="53">
        <f>'Page 3 Maintenance'!F12</f>
        <v>6.9</v>
      </c>
      <c r="G12" s="129"/>
      <c r="H12" s="23" t="str">
        <f t="shared" si="0"/>
        <v xml:space="preserve"> </v>
      </c>
      <c r="I12" s="53" t="str">
        <f t="shared" si="1"/>
        <v xml:space="preserve"> </v>
      </c>
    </row>
    <row r="13" spans="1:9" ht="12" customHeight="1" x14ac:dyDescent="0.25">
      <c r="A13" s="53" t="str">
        <f>'Page 3 Maintenance'!A13</f>
        <v>S44-024</v>
      </c>
      <c r="B13" s="53" t="str">
        <f>'Page 3 Maintenance'!B13</f>
        <v>"</v>
      </c>
      <c r="C13" s="53" t="str">
        <f>'Page 3 Maintenance'!C13</f>
        <v>"</v>
      </c>
      <c r="D13" s="53">
        <f>'Page 3 Maintenance'!D13</f>
        <v>40</v>
      </c>
      <c r="E13" s="327">
        <f>'Page 3 Maintenance'!E13</f>
        <v>44.75</v>
      </c>
      <c r="F13" s="53">
        <f>'Page 3 Maintenance'!F13</f>
        <v>6.9</v>
      </c>
      <c r="G13" s="129"/>
      <c r="H13" s="23" t="str">
        <f t="shared" si="0"/>
        <v xml:space="preserve"> </v>
      </c>
      <c r="I13" s="53" t="str">
        <f t="shared" si="1"/>
        <v xml:space="preserve"> </v>
      </c>
    </row>
    <row r="14" spans="1:9" ht="12" customHeight="1" x14ac:dyDescent="0.25">
      <c r="A14" s="53" t="str">
        <f>'Page 3 Maintenance'!A14</f>
        <v>S44-032</v>
      </c>
      <c r="B14" s="53" t="str">
        <f>'Page 3 Maintenance'!B14</f>
        <v>"</v>
      </c>
      <c r="C14" s="53" t="str">
        <f>'Page 3 Maintenance'!C14</f>
        <v>"</v>
      </c>
      <c r="D14" s="53">
        <f>'Page 3 Maintenance'!D14</f>
        <v>40</v>
      </c>
      <c r="E14" s="327">
        <f>'Page 3 Maintenance'!E14</f>
        <v>48.050000000000004</v>
      </c>
      <c r="F14" s="53">
        <f>'Page 3 Maintenance'!F14</f>
        <v>8.1999999999999993</v>
      </c>
      <c r="G14" s="129"/>
      <c r="H14" s="23" t="str">
        <f t="shared" si="0"/>
        <v xml:space="preserve"> </v>
      </c>
      <c r="I14" s="53" t="str">
        <f t="shared" si="1"/>
        <v xml:space="preserve"> </v>
      </c>
    </row>
    <row r="15" spans="1:9" ht="12" customHeight="1" x14ac:dyDescent="0.25">
      <c r="A15" s="53" t="str">
        <f>'Page 3 Maintenance'!A15</f>
        <v>S45-024</v>
      </c>
      <c r="B15" s="53" t="str">
        <f>'Page 3 Maintenance'!B15</f>
        <v>"</v>
      </c>
      <c r="C15" s="53" t="str">
        <f>'Page 3 Maintenance'!C15</f>
        <v>"</v>
      </c>
      <c r="D15" s="53">
        <f>'Page 3 Maintenance'!D15</f>
        <v>50</v>
      </c>
      <c r="E15" s="327">
        <f>'Page 3 Maintenance'!E15</f>
        <v>51.650000000000006</v>
      </c>
      <c r="F15" s="53">
        <f>'Page 3 Maintenance'!F15</f>
        <v>9.1</v>
      </c>
      <c r="G15" s="129"/>
      <c r="H15" s="23" t="str">
        <f t="shared" si="0"/>
        <v xml:space="preserve"> </v>
      </c>
      <c r="I15" s="53" t="str">
        <f t="shared" si="1"/>
        <v xml:space="preserve"> </v>
      </c>
    </row>
    <row r="16" spans="1:9" ht="12" customHeight="1" x14ac:dyDescent="0.25">
      <c r="A16" s="53" t="str">
        <f>'Page 3 Maintenance'!A16</f>
        <v>S45-032</v>
      </c>
      <c r="B16" s="53" t="str">
        <f>'Page 3 Maintenance'!B16</f>
        <v>"</v>
      </c>
      <c r="C16" s="53" t="str">
        <f>'Page 3 Maintenance'!C16</f>
        <v>"</v>
      </c>
      <c r="D16" s="53">
        <f>'Page 3 Maintenance'!D16</f>
        <v>50</v>
      </c>
      <c r="E16" s="327">
        <f>'Page 3 Maintenance'!E16</f>
        <v>54.900000000000006</v>
      </c>
      <c r="F16" s="53">
        <f>'Page 3 Maintenance'!F16</f>
        <v>9.8000000000000007</v>
      </c>
      <c r="G16" s="129"/>
      <c r="H16" s="23" t="str">
        <f t="shared" si="0"/>
        <v xml:space="preserve"> </v>
      </c>
      <c r="I16" s="53" t="str">
        <f t="shared" si="1"/>
        <v xml:space="preserve"> </v>
      </c>
    </row>
    <row r="17" spans="1:15" ht="12.4" customHeight="1" x14ac:dyDescent="0.25">
      <c r="A17" s="53" t="str">
        <f>'Page 3 Maintenance'!A17</f>
        <v>S133-024</v>
      </c>
      <c r="B17" s="53" t="str">
        <f>'Page 3 Maintenance'!B17</f>
        <v>1 1/4" IPS</v>
      </c>
      <c r="C17" s="53" t="str">
        <f>'Page 3 Maintenance'!C17</f>
        <v>3 1/4" X 3 1/4" Steel</v>
      </c>
      <c r="D17" s="53">
        <f>'Page 3 Maintenance'!D17</f>
        <v>32</v>
      </c>
      <c r="E17" s="327">
        <f>'Page 3 Maintenance'!E17</f>
        <v>32.550000000000004</v>
      </c>
      <c r="F17" s="53">
        <f>'Page 3 Maintenance'!F17</f>
        <v>4.5999999999999996</v>
      </c>
      <c r="G17" s="129"/>
      <c r="H17" s="23" t="str">
        <f t="shared" ref="H17:H34" si="2">IF(G17=0," ",G17* E17)</f>
        <v xml:space="preserve"> </v>
      </c>
      <c r="I17" s="53" t="str">
        <f t="shared" ref="I17:I34" si="3">IF(G17=0," ",G17* F17)</f>
        <v xml:space="preserve"> </v>
      </c>
    </row>
    <row r="18" spans="1:15" ht="12.4" customHeight="1" x14ac:dyDescent="0.25">
      <c r="A18" s="53" t="str">
        <f>'Page 3 Maintenance'!A18</f>
        <v>S133-032</v>
      </c>
      <c r="B18" s="53" t="str">
        <f>'Page 3 Maintenance'!B18</f>
        <v>"</v>
      </c>
      <c r="C18" s="53" t="str">
        <f>'Page 3 Maintenance'!C18</f>
        <v>"</v>
      </c>
      <c r="D18" s="53">
        <f>'Page 3 Maintenance'!D18</f>
        <v>32</v>
      </c>
      <c r="E18" s="327">
        <f>'Page 3 Maintenance'!E18</f>
        <v>34.85</v>
      </c>
      <c r="F18" s="53">
        <f>'Page 3 Maintenance'!F18</f>
        <v>5.2</v>
      </c>
      <c r="G18" s="129"/>
      <c r="H18" s="23" t="str">
        <f t="shared" si="2"/>
        <v xml:space="preserve"> </v>
      </c>
      <c r="I18" s="53" t="str">
        <f t="shared" si="3"/>
        <v xml:space="preserve"> </v>
      </c>
    </row>
    <row r="19" spans="1:15" ht="12.4" customHeight="1" x14ac:dyDescent="0.25">
      <c r="A19" s="53" t="str">
        <f>'Page 3 Maintenance'!A19</f>
        <v>S134-024</v>
      </c>
      <c r="B19" s="53" t="str">
        <f>'Page 3 Maintenance'!B19</f>
        <v>"</v>
      </c>
      <c r="C19" s="53" t="str">
        <f>'Page 3 Maintenance'!C19</f>
        <v>"</v>
      </c>
      <c r="D19" s="53">
        <f>'Page 3 Maintenance'!D19</f>
        <v>40</v>
      </c>
      <c r="E19" s="327">
        <f>'Page 3 Maintenance'!E19</f>
        <v>35.300000000000004</v>
      </c>
      <c r="F19" s="53">
        <f>'Page 3 Maintenance'!F19</f>
        <v>5.2</v>
      </c>
      <c r="G19" s="129"/>
      <c r="H19" s="23" t="str">
        <f t="shared" si="2"/>
        <v xml:space="preserve"> </v>
      </c>
      <c r="I19" s="53" t="str">
        <f t="shared" si="3"/>
        <v xml:space="preserve"> </v>
      </c>
    </row>
    <row r="20" spans="1:15" ht="12.4" customHeight="1" x14ac:dyDescent="0.25">
      <c r="A20" s="53" t="str">
        <f>'Page 3 Maintenance'!A20</f>
        <v>S134-032</v>
      </c>
      <c r="B20" s="53" t="str">
        <f>'Page 3 Maintenance'!B20</f>
        <v>"</v>
      </c>
      <c r="C20" s="53" t="str">
        <f>'Page 3 Maintenance'!C20</f>
        <v>"</v>
      </c>
      <c r="D20" s="53">
        <f>'Page 3 Maintenance'!D20</f>
        <v>40</v>
      </c>
      <c r="E20" s="327">
        <f>'Page 3 Maintenance'!E20</f>
        <v>38.050000000000004</v>
      </c>
      <c r="F20" s="53">
        <f>'Page 3 Maintenance'!F20</f>
        <v>5.9</v>
      </c>
      <c r="G20" s="129"/>
      <c r="H20" s="23" t="str">
        <f t="shared" si="2"/>
        <v xml:space="preserve"> </v>
      </c>
      <c r="I20" s="53" t="str">
        <f t="shared" si="3"/>
        <v xml:space="preserve"> </v>
      </c>
    </row>
    <row r="21" spans="1:15" ht="12.4" customHeight="1" x14ac:dyDescent="0.25">
      <c r="A21" s="53" t="str">
        <f>'Page 3 Maintenance'!A21</f>
        <v>S135-024</v>
      </c>
      <c r="B21" s="53" t="str">
        <f>'Page 3 Maintenance'!B21</f>
        <v>"</v>
      </c>
      <c r="C21" s="53" t="str">
        <f>'Page 3 Maintenance'!C21</f>
        <v>"</v>
      </c>
      <c r="D21" s="53">
        <f>'Page 3 Maintenance'!D21</f>
        <v>50</v>
      </c>
      <c r="E21" s="327">
        <f>'Page 3 Maintenance'!E21</f>
        <v>40.700000000000003</v>
      </c>
      <c r="F21" s="53">
        <f>'Page 3 Maintenance'!F21</f>
        <v>5.9</v>
      </c>
      <c r="G21" s="129"/>
      <c r="H21" s="23" t="str">
        <f t="shared" si="2"/>
        <v xml:space="preserve"> </v>
      </c>
      <c r="I21" s="53" t="str">
        <f t="shared" si="3"/>
        <v xml:space="preserve"> </v>
      </c>
    </row>
    <row r="22" spans="1:15" ht="12.4" customHeight="1" x14ac:dyDescent="0.25">
      <c r="A22" s="53" t="str">
        <f>'Page 3 Maintenance'!A22</f>
        <v>S135-032</v>
      </c>
      <c r="B22" s="53" t="str">
        <f>'Page 3 Maintenance'!B22</f>
        <v>"</v>
      </c>
      <c r="C22" s="53" t="str">
        <f>'Page 3 Maintenance'!C22</f>
        <v>"</v>
      </c>
      <c r="D22" s="53">
        <f>'Page 3 Maintenance'!D22</f>
        <v>50</v>
      </c>
      <c r="E22" s="327">
        <f>'Page 3 Maintenance'!E22</f>
        <v>43.400000000000006</v>
      </c>
      <c r="F22" s="53">
        <f>'Page 3 Maintenance'!F22</f>
        <v>6.9</v>
      </c>
      <c r="G22" s="129"/>
      <c r="H22" s="23" t="str">
        <f t="shared" si="2"/>
        <v xml:space="preserve"> </v>
      </c>
      <c r="I22" s="53" t="str">
        <f t="shared" si="3"/>
        <v xml:space="preserve"> </v>
      </c>
    </row>
    <row r="23" spans="1:15" ht="12.4" customHeight="1" x14ac:dyDescent="0.25">
      <c r="A23" s="53" t="str">
        <f>'Page 3 Maintenance'!A23</f>
        <v>S143-024</v>
      </c>
      <c r="B23" s="53" t="str">
        <f>'Page 3 Maintenance'!B23</f>
        <v>"</v>
      </c>
      <c r="C23" s="53" t="str">
        <f>'Page 3 Maintenance'!C23</f>
        <v>4 1/4" x 4 1/4" Steel</v>
      </c>
      <c r="D23" s="53">
        <f>'Page 3 Maintenance'!D23</f>
        <v>32</v>
      </c>
      <c r="E23" s="327">
        <f>'Page 3 Maintenance'!E23</f>
        <v>39.25</v>
      </c>
      <c r="F23" s="53">
        <f>'Page 3 Maintenance'!F23</f>
        <v>6.3</v>
      </c>
      <c r="G23" s="129"/>
      <c r="H23" s="23" t="str">
        <f t="shared" si="2"/>
        <v xml:space="preserve"> </v>
      </c>
      <c r="I23" s="53" t="str">
        <f t="shared" si="3"/>
        <v xml:space="preserve"> </v>
      </c>
    </row>
    <row r="24" spans="1:15" ht="12.4" customHeight="1" x14ac:dyDescent="0.25">
      <c r="A24" s="53" t="str">
        <f>'Page 3 Maintenance'!A24</f>
        <v>S143-032</v>
      </c>
      <c r="B24" s="53" t="str">
        <f>'Page 3 Maintenance'!B24</f>
        <v>"</v>
      </c>
      <c r="C24" s="53" t="str">
        <f>'Page 3 Maintenance'!C24</f>
        <v>"</v>
      </c>
      <c r="D24" s="53">
        <f>'Page 3 Maintenance'!D24</f>
        <v>32</v>
      </c>
      <c r="E24" s="327">
        <f>'Page 3 Maintenance'!E24</f>
        <v>42.7</v>
      </c>
      <c r="F24" s="53">
        <f>'Page 3 Maintenance'!F24</f>
        <v>7.3</v>
      </c>
      <c r="G24" s="129"/>
      <c r="H24" s="23" t="str">
        <f t="shared" si="2"/>
        <v xml:space="preserve"> </v>
      </c>
      <c r="I24" s="53" t="str">
        <f t="shared" si="3"/>
        <v xml:space="preserve"> </v>
      </c>
    </row>
    <row r="25" spans="1:15" ht="12.4" customHeight="1" x14ac:dyDescent="0.25">
      <c r="A25" s="53" t="str">
        <f>'Page 3 Maintenance'!A25</f>
        <v>S144-024</v>
      </c>
      <c r="B25" s="53" t="str">
        <f>'Page 3 Maintenance'!B25</f>
        <v>"</v>
      </c>
      <c r="C25" s="53" t="str">
        <f>'Page 3 Maintenance'!C25</f>
        <v>"</v>
      </c>
      <c r="D25" s="53">
        <f>'Page 3 Maintenance'!D25</f>
        <v>40</v>
      </c>
      <c r="E25" s="327">
        <f>'Page 3 Maintenance'!E25</f>
        <v>44.75</v>
      </c>
      <c r="F25" s="53">
        <f>'Page 3 Maintenance'!F25</f>
        <v>7.3</v>
      </c>
      <c r="G25" s="129"/>
      <c r="H25" s="23" t="str">
        <f t="shared" si="2"/>
        <v xml:space="preserve"> </v>
      </c>
      <c r="I25" s="53" t="str">
        <f t="shared" si="3"/>
        <v xml:space="preserve"> </v>
      </c>
    </row>
    <row r="26" spans="1:15" ht="12.4" customHeight="1" x14ac:dyDescent="0.25">
      <c r="A26" s="53" t="str">
        <f>'Page 3 Maintenance'!A26</f>
        <v>S144-032</v>
      </c>
      <c r="B26" s="53" t="str">
        <f>'Page 3 Maintenance'!B26</f>
        <v>"</v>
      </c>
      <c r="C26" s="53" t="str">
        <f>'Page 3 Maintenance'!C26</f>
        <v>"</v>
      </c>
      <c r="D26" s="53">
        <f>'Page 3 Maintenance'!D26</f>
        <v>40</v>
      </c>
      <c r="E26" s="327">
        <f>'Page 3 Maintenance'!E26</f>
        <v>48.050000000000004</v>
      </c>
      <c r="F26" s="53">
        <f>'Page 3 Maintenance'!F26</f>
        <v>8.6</v>
      </c>
      <c r="G26" s="129"/>
      <c r="H26" s="23" t="str">
        <f t="shared" si="2"/>
        <v xml:space="preserve"> </v>
      </c>
      <c r="I26" s="53" t="str">
        <f t="shared" si="3"/>
        <v xml:space="preserve"> </v>
      </c>
    </row>
    <row r="27" spans="1:15" ht="12.4" customHeight="1" x14ac:dyDescent="0.25">
      <c r="A27" s="53" t="str">
        <f>'Page 3 Maintenance'!A27</f>
        <v>S145-024</v>
      </c>
      <c r="B27" s="53" t="str">
        <f>'Page 3 Maintenance'!B27</f>
        <v>"</v>
      </c>
      <c r="C27" s="53" t="str">
        <f>'Page 3 Maintenance'!C27</f>
        <v>"</v>
      </c>
      <c r="D27" s="53">
        <f>'Page 3 Maintenance'!D27</f>
        <v>50</v>
      </c>
      <c r="E27" s="327">
        <f>'Page 3 Maintenance'!E27</f>
        <v>51.650000000000006</v>
      </c>
      <c r="F27" s="53">
        <f>'Page 3 Maintenance'!F27</f>
        <v>8.5</v>
      </c>
      <c r="G27" s="129"/>
      <c r="H27" s="23" t="str">
        <f t="shared" ref="H27:H28" si="4">IF(G27=0," ",G27* E27)</f>
        <v xml:space="preserve"> </v>
      </c>
      <c r="I27" s="53" t="str">
        <f t="shared" ref="I27:I28" si="5">IF(G27=0," ",G27* F27)</f>
        <v xml:space="preserve"> </v>
      </c>
    </row>
    <row r="28" spans="1:15" ht="12.4" customHeight="1" x14ac:dyDescent="0.25">
      <c r="A28" s="53" t="str">
        <f>'Page 3 Maintenance'!A28</f>
        <v>S145-032</v>
      </c>
      <c r="B28" s="53" t="str">
        <f>'Page 3 Maintenance'!B28</f>
        <v>"</v>
      </c>
      <c r="C28" s="53" t="str">
        <f>'Page 3 Maintenance'!C28</f>
        <v>"</v>
      </c>
      <c r="D28" s="53">
        <f>'Page 3 Maintenance'!D28</f>
        <v>50</v>
      </c>
      <c r="E28" s="327">
        <f>'Page 3 Maintenance'!E28</f>
        <v>54.900000000000006</v>
      </c>
      <c r="F28" s="53">
        <f>'Page 3 Maintenance'!F28</f>
        <v>10.199999999999999</v>
      </c>
      <c r="G28" s="129"/>
      <c r="H28" s="23" t="str">
        <f t="shared" si="4"/>
        <v xml:space="preserve"> </v>
      </c>
      <c r="I28" s="53" t="str">
        <f t="shared" si="5"/>
        <v xml:space="preserve"> </v>
      </c>
    </row>
    <row r="29" spans="1:15" ht="12.4" customHeight="1" x14ac:dyDescent="0.25">
      <c r="A29" s="53" t="str">
        <f>'Page 3 Maintenance'!A29</f>
        <v>S242-024</v>
      </c>
      <c r="B29" s="53" t="str">
        <f>'Page 3 Maintenance'!B29</f>
        <v>2" IPS</v>
      </c>
      <c r="C29" s="53" t="str">
        <f>'Page 3 Maintenance'!C29</f>
        <v>"</v>
      </c>
      <c r="D29" s="53">
        <f>'Page 3 Maintenance'!D29</f>
        <v>25</v>
      </c>
      <c r="E29" s="327">
        <f>'Page 3 Maintenance'!E29</f>
        <v>43.45</v>
      </c>
      <c r="F29" s="53">
        <f>'Page 3 Maintenance'!F29</f>
        <v>6.5</v>
      </c>
      <c r="G29" s="129"/>
      <c r="H29" s="23" t="str">
        <f t="shared" si="2"/>
        <v xml:space="preserve"> </v>
      </c>
      <c r="I29" s="53" t="str">
        <f t="shared" si="3"/>
        <v xml:space="preserve"> </v>
      </c>
      <c r="O29" s="55"/>
    </row>
    <row r="30" spans="1:15" ht="12.4" customHeight="1" x14ac:dyDescent="0.25">
      <c r="A30" s="53" t="str">
        <f>'Page 3 Maintenance'!A30</f>
        <v>S242-032</v>
      </c>
      <c r="B30" s="53" t="str">
        <f>'Page 3 Maintenance'!B30</f>
        <v>"</v>
      </c>
      <c r="C30" s="53" t="str">
        <f>'Page 3 Maintenance'!C30</f>
        <v>"</v>
      </c>
      <c r="D30" s="53">
        <f>'Page 3 Maintenance'!D30</f>
        <v>25</v>
      </c>
      <c r="E30" s="327">
        <f>'Page 3 Maintenance'!E30</f>
        <v>45.800000000000004</v>
      </c>
      <c r="F30" s="53">
        <f>'Page 3 Maintenance'!F30</f>
        <v>7.4</v>
      </c>
      <c r="G30" s="129"/>
      <c r="H30" s="23" t="str">
        <f t="shared" si="2"/>
        <v xml:space="preserve"> </v>
      </c>
      <c r="I30" s="53" t="str">
        <f t="shared" si="3"/>
        <v xml:space="preserve"> </v>
      </c>
      <c r="O30" s="56"/>
    </row>
    <row r="31" spans="1:15" ht="12.4" customHeight="1" x14ac:dyDescent="0.25">
      <c r="A31" s="53" t="str">
        <f>'Page 3 Maintenance'!A31</f>
        <v>S243-024</v>
      </c>
      <c r="B31" s="53" t="str">
        <f>'Page 3 Maintenance'!B31</f>
        <v>"</v>
      </c>
      <c r="C31" s="53" t="str">
        <f>'Page 3 Maintenance'!C31</f>
        <v>"</v>
      </c>
      <c r="D31" s="53">
        <f>'Page 3 Maintenance'!D31</f>
        <v>32</v>
      </c>
      <c r="E31" s="327">
        <f>'Page 3 Maintenance'!E31</f>
        <v>45.5</v>
      </c>
      <c r="F31" s="53">
        <f>'Page 3 Maintenance'!F31</f>
        <v>7.4</v>
      </c>
      <c r="G31" s="129"/>
      <c r="H31" s="23" t="str">
        <f t="shared" si="2"/>
        <v xml:space="preserve"> </v>
      </c>
      <c r="I31" s="53" t="str">
        <f t="shared" si="3"/>
        <v xml:space="preserve"> </v>
      </c>
      <c r="O31" s="56"/>
    </row>
    <row r="32" spans="1:15" ht="12.4" customHeight="1" x14ac:dyDescent="0.25">
      <c r="A32" s="53" t="str">
        <f>'Page 3 Maintenance'!A32</f>
        <v>S243-032</v>
      </c>
      <c r="B32" s="53" t="str">
        <f>'Page 3 Maintenance'!B32</f>
        <v>"</v>
      </c>
      <c r="C32" s="53" t="str">
        <f>'Page 3 Maintenance'!C32</f>
        <v>"</v>
      </c>
      <c r="D32" s="53">
        <f>'Page 3 Maintenance'!D32</f>
        <v>32</v>
      </c>
      <c r="E32" s="327">
        <f>'Page 3 Maintenance'!E32</f>
        <v>48.7</v>
      </c>
      <c r="F32" s="53">
        <f>'Page 3 Maintenance'!F32</f>
        <v>8.4</v>
      </c>
      <c r="G32" s="129"/>
      <c r="H32" s="23" t="str">
        <f t="shared" si="2"/>
        <v xml:space="preserve"> </v>
      </c>
      <c r="I32" s="53" t="str">
        <f t="shared" si="3"/>
        <v xml:space="preserve"> </v>
      </c>
      <c r="O32" s="56"/>
    </row>
    <row r="33" spans="1:15" ht="12.4" customHeight="1" x14ac:dyDescent="0.25">
      <c r="A33" s="53" t="str">
        <f>'Page 3 Maintenance'!A33</f>
        <v>S244-024</v>
      </c>
      <c r="B33" s="53" t="str">
        <f>'Page 3 Maintenance'!B33</f>
        <v>"</v>
      </c>
      <c r="C33" s="53" t="str">
        <f>'Page 3 Maintenance'!C33</f>
        <v>"</v>
      </c>
      <c r="D33" s="53">
        <f>'Page 3 Maintenance'!D33</f>
        <v>40</v>
      </c>
      <c r="E33" s="327">
        <f>'Page 3 Maintenance'!E33</f>
        <v>49.75</v>
      </c>
      <c r="F33" s="53">
        <f>'Page 3 Maintenance'!F33</f>
        <v>8.4</v>
      </c>
      <c r="G33" s="129"/>
      <c r="H33" s="23" t="str">
        <f t="shared" si="2"/>
        <v xml:space="preserve"> </v>
      </c>
      <c r="I33" s="53" t="str">
        <f t="shared" si="3"/>
        <v xml:space="preserve"> </v>
      </c>
      <c r="O33" s="56"/>
    </row>
    <row r="34" spans="1:15" ht="12.4" customHeight="1" x14ac:dyDescent="0.25">
      <c r="A34" s="53" t="str">
        <f>'Page 3 Maintenance'!A34</f>
        <v>S244-032</v>
      </c>
      <c r="B34" s="53" t="str">
        <f>'Page 3 Maintenance'!B34</f>
        <v>"</v>
      </c>
      <c r="C34" s="53" t="str">
        <f>'Page 3 Maintenance'!C34</f>
        <v>"</v>
      </c>
      <c r="D34" s="53">
        <f>'Page 3 Maintenance'!D34</f>
        <v>40</v>
      </c>
      <c r="E34" s="327">
        <f>'Page 3 Maintenance'!E34</f>
        <v>54.050000000000004</v>
      </c>
      <c r="F34" s="53">
        <f>'Page 3 Maintenance'!F34</f>
        <v>9.6999999999999993</v>
      </c>
      <c r="G34" s="129"/>
      <c r="H34" s="23" t="str">
        <f t="shared" si="2"/>
        <v xml:space="preserve"> </v>
      </c>
      <c r="I34" s="53" t="str">
        <f t="shared" si="3"/>
        <v xml:space="preserve"> </v>
      </c>
      <c r="O34" s="56"/>
    </row>
    <row r="35" spans="1:15" x14ac:dyDescent="0.25">
      <c r="O35" s="56"/>
    </row>
    <row r="36" spans="1:15" ht="26.45" customHeight="1" x14ac:dyDescent="0.35">
      <c r="A36" s="11" t="s">
        <v>29</v>
      </c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5" ht="12" customHeight="1" thickBot="1" x14ac:dyDescent="0.3"/>
    <row r="38" spans="1:15" ht="12" customHeight="1" x14ac:dyDescent="0.25">
      <c r="A38" s="31" t="s">
        <v>30</v>
      </c>
      <c r="B38" s="31"/>
      <c r="C38" s="410" t="s">
        <v>32</v>
      </c>
      <c r="D38" s="411"/>
      <c r="E38" s="410" t="s">
        <v>37</v>
      </c>
      <c r="F38" s="411"/>
      <c r="G38" s="31"/>
      <c r="H38" s="31"/>
      <c r="I38" s="13"/>
    </row>
    <row r="39" spans="1:15" ht="29.45" customHeight="1" x14ac:dyDescent="0.25">
      <c r="A39" s="57" t="s">
        <v>130</v>
      </c>
      <c r="B39" s="111" t="s">
        <v>31</v>
      </c>
      <c r="C39" s="148" t="s">
        <v>14</v>
      </c>
      <c r="D39" s="191" t="s">
        <v>122</v>
      </c>
      <c r="E39" s="192" t="s">
        <v>14</v>
      </c>
      <c r="F39" s="191" t="s">
        <v>123</v>
      </c>
      <c r="G39" s="136" t="s">
        <v>111</v>
      </c>
      <c r="H39" s="57" t="s">
        <v>115</v>
      </c>
      <c r="I39" s="57" t="s">
        <v>112</v>
      </c>
    </row>
    <row r="40" spans="1:15" ht="12" customHeight="1" x14ac:dyDescent="0.25">
      <c r="A40" s="200" t="str">
        <f>'Page 3 Maintenance'!A40</f>
        <v>FBP-7</v>
      </c>
      <c r="B40" s="201" t="str">
        <f>'Page 3 Maintenance'!B40</f>
        <v>7"</v>
      </c>
      <c r="C40" s="370">
        <f>'Page 3 Maintenance'!C40</f>
        <v>11.100000000000001</v>
      </c>
      <c r="D40" s="202"/>
      <c r="E40" s="370">
        <f>'Page 3 Maintenance'!D40</f>
        <v>12.55</v>
      </c>
      <c r="F40" s="202"/>
      <c r="G40" s="203">
        <f>'Page 3 Maintenance'!E40</f>
        <v>0.9</v>
      </c>
      <c r="H40" s="198" t="str">
        <f>IF(AND(D40=0,F40=0), " ",D40*C40+F40*E40)</f>
        <v xml:space="preserve"> </v>
      </c>
      <c r="I40" s="204" t="str">
        <f t="shared" ref="I40:I45" si="6">IF(AND(F40=0,D40=0), " ",(D40+F40)*G40)</f>
        <v xml:space="preserve"> </v>
      </c>
    </row>
    <row r="41" spans="1:15" ht="12" customHeight="1" x14ac:dyDescent="0.25">
      <c r="A41" s="200" t="str">
        <f>'Page 3 Maintenance'!A41</f>
        <v>FBP-8</v>
      </c>
      <c r="B41" s="201" t="str">
        <f>'Page 3 Maintenance'!B41</f>
        <v>8"</v>
      </c>
      <c r="C41" s="371">
        <f>'Page 3 Maintenance'!C41</f>
        <v>11.25</v>
      </c>
      <c r="D41" s="202"/>
      <c r="E41" s="371">
        <f>'Page 3 Maintenance'!D41</f>
        <v>12.600000000000001</v>
      </c>
      <c r="F41" s="202"/>
      <c r="G41" s="203">
        <f>'Page 3 Maintenance'!E41</f>
        <v>1</v>
      </c>
      <c r="H41" s="198" t="str">
        <f t="shared" ref="H41:H45" si="7">IF(AND(D41=0,F41=0), " ",D41*C41+F41*E41)</f>
        <v xml:space="preserve"> </v>
      </c>
      <c r="I41" s="204" t="str">
        <f t="shared" si="6"/>
        <v xml:space="preserve"> </v>
      </c>
    </row>
    <row r="42" spans="1:15" ht="12" customHeight="1" x14ac:dyDescent="0.25">
      <c r="A42" s="200" t="str">
        <f>'Page 3 Maintenance'!A42</f>
        <v>FBP-11</v>
      </c>
      <c r="B42" s="201" t="str">
        <f>'Page 3 Maintenance'!B42</f>
        <v>11"</v>
      </c>
      <c r="C42" s="371">
        <f>'Page 3 Maintenance'!C42</f>
        <v>11.5</v>
      </c>
      <c r="D42" s="202"/>
      <c r="E42" s="371">
        <f>'Page 3 Maintenance'!D42</f>
        <v>13.200000000000001</v>
      </c>
      <c r="F42" s="202"/>
      <c r="G42" s="203">
        <f>'Page 3 Maintenance'!E42</f>
        <v>1.4</v>
      </c>
      <c r="H42" s="198" t="str">
        <f t="shared" si="7"/>
        <v xml:space="preserve"> </v>
      </c>
      <c r="I42" s="204" t="str">
        <f t="shared" si="6"/>
        <v xml:space="preserve"> </v>
      </c>
    </row>
    <row r="43" spans="1:15" ht="12" customHeight="1" x14ac:dyDescent="0.25">
      <c r="A43" s="200" t="str">
        <f>'Page 3 Maintenance'!A43</f>
        <v>FBP-14</v>
      </c>
      <c r="B43" s="201" t="str">
        <f>'Page 3 Maintenance'!B43</f>
        <v>14"</v>
      </c>
      <c r="C43" s="371">
        <f>'Page 3 Maintenance'!C43</f>
        <v>12.700000000000001</v>
      </c>
      <c r="D43" s="202"/>
      <c r="E43" s="371">
        <f>'Page 3 Maintenance'!D43</f>
        <v>15.15</v>
      </c>
      <c r="F43" s="202"/>
      <c r="G43" s="203">
        <f>'Page 3 Maintenance'!E43</f>
        <v>2.1</v>
      </c>
      <c r="H43" s="198" t="str">
        <f t="shared" si="7"/>
        <v xml:space="preserve"> </v>
      </c>
      <c r="I43" s="204" t="str">
        <f t="shared" si="6"/>
        <v xml:space="preserve"> </v>
      </c>
    </row>
    <row r="44" spans="1:15" ht="12" customHeight="1" x14ac:dyDescent="0.25">
      <c r="A44" s="200" t="str">
        <f>'Page 3 Maintenance'!A44</f>
        <v>FBP-20</v>
      </c>
      <c r="B44" s="201" t="str">
        <f>'Page 3 Maintenance'!B44</f>
        <v>20"</v>
      </c>
      <c r="C44" s="371">
        <f>'Page 3 Maintenance'!C44</f>
        <v>15.25</v>
      </c>
      <c r="D44" s="202"/>
      <c r="E44" s="371">
        <f>'Page 3 Maintenance'!D44</f>
        <v>18.45</v>
      </c>
      <c r="F44" s="202"/>
      <c r="G44" s="203">
        <f>'Page 3 Maintenance'!E44</f>
        <v>2.8</v>
      </c>
      <c r="H44" s="198" t="str">
        <f t="shared" si="7"/>
        <v xml:space="preserve"> </v>
      </c>
      <c r="I44" s="204" t="str">
        <f t="shared" si="6"/>
        <v xml:space="preserve"> </v>
      </c>
    </row>
    <row r="45" spans="1:15" ht="12" customHeight="1" x14ac:dyDescent="0.25">
      <c r="A45" s="200" t="str">
        <f>'Page 3 Maintenance'!A45</f>
        <v>FBP-24</v>
      </c>
      <c r="B45" s="201" t="str">
        <f>'Page 3 Maintenance'!B45</f>
        <v>24"</v>
      </c>
      <c r="C45" s="371">
        <f>'Page 3 Maintenance'!C45</f>
        <v>16.600000000000001</v>
      </c>
      <c r="D45" s="202"/>
      <c r="E45" s="371">
        <f>'Page 3 Maintenance'!D45</f>
        <v>19.950000000000003</v>
      </c>
      <c r="F45" s="202"/>
      <c r="G45" s="203">
        <f>'Page 3 Maintenance'!E45</f>
        <v>3.4</v>
      </c>
      <c r="H45" s="198" t="str">
        <f t="shared" si="7"/>
        <v xml:space="preserve"> </v>
      </c>
      <c r="I45" s="204" t="str">
        <f t="shared" si="6"/>
        <v xml:space="preserve"> </v>
      </c>
    </row>
    <row r="46" spans="1:15" ht="12" customHeight="1" x14ac:dyDescent="0.25">
      <c r="A46" s="200" t="str">
        <f>'Page 3 Maintenance'!A46</f>
        <v>FBP-30</v>
      </c>
      <c r="B46" s="201" t="str">
        <f>'Page 3 Maintenance'!B46</f>
        <v>30"</v>
      </c>
      <c r="C46" s="371">
        <f>'Page 3 Maintenance'!C46</f>
        <v>19.75</v>
      </c>
      <c r="D46" s="202"/>
      <c r="E46" s="371">
        <f>'Page 3 Maintenance'!D46</f>
        <v>20.400000000000002</v>
      </c>
      <c r="F46" s="202"/>
      <c r="G46" s="203">
        <f>'Page 3 Maintenance'!E46</f>
        <v>4.3</v>
      </c>
      <c r="H46" s="198" t="str">
        <f t="shared" ref="H46:H47" si="8">IF(AND(D46=0,F46=0), " ",D46*C46+F46*E46)</f>
        <v xml:space="preserve"> </v>
      </c>
      <c r="I46" s="204" t="str">
        <f t="shared" ref="I46:I47" si="9">IF(AND(F46=0,D46=0), " ",(D46+F46)*G46)</f>
        <v xml:space="preserve"> </v>
      </c>
    </row>
    <row r="47" spans="1:15" ht="12" customHeight="1" thickBot="1" x14ac:dyDescent="0.3">
      <c r="A47" s="200" t="str">
        <f>'Page 3 Maintenance'!A47</f>
        <v>FBP-36</v>
      </c>
      <c r="B47" s="201" t="str">
        <f>'Page 3 Maintenance'!B47</f>
        <v>36"</v>
      </c>
      <c r="C47" s="372">
        <f>'Page 3 Maintenance'!C47</f>
        <v>22.8</v>
      </c>
      <c r="D47" s="199"/>
      <c r="E47" s="372">
        <f>'Page 3 Maintenance'!D47</f>
        <v>23.6</v>
      </c>
      <c r="F47" s="199"/>
      <c r="G47" s="203">
        <f>'Page 3 Maintenance'!E47</f>
        <v>4.9000000000000004</v>
      </c>
      <c r="H47" s="198" t="str">
        <f t="shared" si="8"/>
        <v xml:space="preserve"> </v>
      </c>
      <c r="I47" s="204" t="str">
        <f t="shared" si="9"/>
        <v xml:space="preserve"> </v>
      </c>
    </row>
    <row r="48" spans="1:15" ht="12" customHeight="1" x14ac:dyDescent="0.25">
      <c r="A48" s="6"/>
      <c r="B48" s="6"/>
      <c r="C48" s="6"/>
      <c r="D48" s="6"/>
      <c r="E48" s="6"/>
      <c r="F48" s="7"/>
      <c r="G48" s="8"/>
    </row>
    <row r="49" spans="1:11" ht="12" customHeight="1" x14ac:dyDescent="0.25">
      <c r="A49" s="26" t="s">
        <v>33</v>
      </c>
      <c r="B49" s="6"/>
      <c r="C49" s="6"/>
      <c r="D49" s="6"/>
    </row>
    <row r="50" spans="1:11" ht="12" customHeight="1" x14ac:dyDescent="0.25">
      <c r="A50" s="9"/>
      <c r="B50" s="6"/>
      <c r="C50" s="6"/>
      <c r="D50" s="6"/>
      <c r="E50" s="6"/>
      <c r="F50" s="13"/>
      <c r="G50" s="8"/>
      <c r="H50" s="13"/>
      <c r="I50" s="13"/>
      <c r="J50" s="13"/>
      <c r="K50" s="13"/>
    </row>
    <row r="51" spans="1:11" ht="28.9" customHeight="1" x14ac:dyDescent="0.25">
      <c r="A51" s="57" t="s">
        <v>130</v>
      </c>
      <c r="B51" s="412" t="s">
        <v>34</v>
      </c>
      <c r="C51" s="413"/>
      <c r="D51" s="413"/>
      <c r="E51" s="413"/>
      <c r="F51" s="414"/>
      <c r="G51" s="57" t="s">
        <v>35</v>
      </c>
      <c r="H51" s="57" t="s">
        <v>124</v>
      </c>
      <c r="I51" s="12" t="s">
        <v>9</v>
      </c>
      <c r="J51" s="57" t="s">
        <v>115</v>
      </c>
      <c r="K51" s="57" t="s">
        <v>112</v>
      </c>
    </row>
    <row r="52" spans="1:11" ht="12" customHeight="1" x14ac:dyDescent="0.25">
      <c r="A52" s="142" t="str">
        <f>'Page 3 Maintenance'!A52</f>
        <v>PBP</v>
      </c>
      <c r="B52" s="15" t="str">
        <f>'Page 3 Maintenance'!B52</f>
        <v>Partial Backplate - 8' Lengths</v>
      </c>
      <c r="C52" s="143"/>
      <c r="D52" s="143"/>
      <c r="E52" s="143"/>
      <c r="F52" s="143"/>
      <c r="G52" s="141">
        <f>'Page 3 Maintenance'!G52</f>
        <v>4</v>
      </c>
      <c r="H52" s="54">
        <f>'Page 3 Maintenance'!H52</f>
        <v>0.4</v>
      </c>
      <c r="I52" s="129"/>
      <c r="J52" s="23" t="str">
        <f>IF(I52=0," ",I52*G52)</f>
        <v xml:space="preserve"> </v>
      </c>
      <c r="K52" s="53" t="str">
        <f>IF(I52=0," ",I52*H52)</f>
        <v xml:space="preserve"> </v>
      </c>
    </row>
    <row r="53" spans="1:11" ht="12" customHeight="1" x14ac:dyDescent="0.25">
      <c r="A53" s="142" t="str">
        <f>'Page 3 Maintenance'!A53</f>
        <v>B-610</v>
      </c>
      <c r="B53" s="15" t="str">
        <f>'Page 3 Maintenance'!B53</f>
        <v>Mounting Strip - 8' Lengths</v>
      </c>
      <c r="C53" s="10"/>
      <c r="D53" s="10"/>
      <c r="E53" s="10"/>
      <c r="F53" s="131"/>
      <c r="G53" s="141">
        <f>'Page 3 Maintenance'!G53</f>
        <v>4.3</v>
      </c>
      <c r="H53" s="54">
        <f>'Page 3 Maintenance'!H53</f>
        <v>0.4</v>
      </c>
      <c r="I53" s="129"/>
      <c r="J53" s="23" t="str">
        <f>IF(I53=0," ",I53*G53)</f>
        <v xml:space="preserve"> </v>
      </c>
      <c r="K53" s="53" t="str">
        <f>IF(I53=0," ",I53*H53)</f>
        <v xml:space="preserve"> </v>
      </c>
    </row>
    <row r="54" spans="1:11" ht="12" customHeight="1" x14ac:dyDescent="0.25">
      <c r="A54" s="142" t="str">
        <f>'Page 3 Maintenance'!A54</f>
        <v>WTRBRKT-A7</v>
      </c>
      <c r="B54" s="15" t="str">
        <f>'Page 3 Maintenance'!B54</f>
        <v>Water Bracket w/Stand-Off</v>
      </c>
      <c r="C54" s="143"/>
      <c r="D54" s="224" t="str">
        <f>'Page 3 Maintenance'!D54</f>
        <v>"A"</v>
      </c>
      <c r="E54" s="147" t="str">
        <f>'Page 3 Maintenance'!E54</f>
        <v>7"</v>
      </c>
      <c r="F54" s="10"/>
      <c r="G54" s="368">
        <f>'Page 3 Maintenance'!G54</f>
        <v>11.3</v>
      </c>
      <c r="H54" s="54">
        <f>'Page 3 Maintenance'!H54</f>
        <v>0.4</v>
      </c>
      <c r="I54" s="129"/>
      <c r="J54" s="23" t="str">
        <f t="shared" ref="J54:J92" si="10">IF(I54=0," ",I54*G54)</f>
        <v xml:space="preserve"> </v>
      </c>
      <c r="K54" s="53" t="str">
        <f t="shared" ref="K54:K92" si="11">IF(I54=0," ",I54*H54)</f>
        <v xml:space="preserve"> </v>
      </c>
    </row>
    <row r="55" spans="1:11" ht="12" customHeight="1" x14ac:dyDescent="0.25">
      <c r="A55" s="142" t="str">
        <f>'Page 3 Maintenance'!A55</f>
        <v>WTRBRKT-B7</v>
      </c>
      <c r="B55" s="15" t="str">
        <f>'Page 3 Maintenance'!B55</f>
        <v>Water Bracket w/Stand-Off</v>
      </c>
      <c r="C55" s="143"/>
      <c r="D55" s="225" t="str">
        <f>'Page 3 Maintenance'!D55</f>
        <v>"B"</v>
      </c>
      <c r="E55" s="144" t="str">
        <f>'Page 3 Maintenance'!E55</f>
        <v>7"</v>
      </c>
      <c r="F55" s="143"/>
      <c r="G55" s="327">
        <f>'Page 3 Maintenance'!G55</f>
        <v>11.3</v>
      </c>
      <c r="H55" s="54">
        <f>'Page 3 Maintenance'!H55</f>
        <v>0.4</v>
      </c>
      <c r="I55" s="129"/>
      <c r="J55" s="23" t="str">
        <f t="shared" si="10"/>
        <v xml:space="preserve"> </v>
      </c>
      <c r="K55" s="53" t="str">
        <f t="shared" si="11"/>
        <v xml:space="preserve"> </v>
      </c>
    </row>
    <row r="56" spans="1:11" ht="12" customHeight="1" x14ac:dyDescent="0.25">
      <c r="A56" s="142" t="str">
        <f>'Page 3 Maintenance'!A56</f>
        <v>WTRBRKT-K8</v>
      </c>
      <c r="B56" s="15" t="str">
        <f>'Page 3 Maintenance'!B56</f>
        <v xml:space="preserve">Water Bracket </v>
      </c>
      <c r="C56" s="143"/>
      <c r="D56" s="223" t="str">
        <f>'Page 3 Maintenance'!D56</f>
        <v>"K"</v>
      </c>
      <c r="E56" s="113" t="str">
        <f>'Page 3 Maintenance'!E56</f>
        <v>8"</v>
      </c>
      <c r="F56" s="10"/>
      <c r="G56" s="327">
        <f>'Page 3 Maintenance'!G56</f>
        <v>9.15</v>
      </c>
      <c r="H56" s="54">
        <f>'Page 3 Maintenance'!H56</f>
        <v>0.4</v>
      </c>
      <c r="I56" s="129"/>
      <c r="J56" s="23" t="str">
        <f t="shared" si="10"/>
        <v xml:space="preserve"> </v>
      </c>
      <c r="K56" s="53" t="str">
        <f t="shared" si="11"/>
        <v xml:space="preserve"> </v>
      </c>
    </row>
    <row r="57" spans="1:11" ht="12" customHeight="1" x14ac:dyDescent="0.25">
      <c r="A57" s="142" t="str">
        <f>'Page 3 Maintenance'!A57</f>
        <v>WTRBRKT-K11</v>
      </c>
      <c r="B57" s="15" t="str">
        <f>'Page 3 Maintenance'!B57</f>
        <v>Water Bracket</v>
      </c>
      <c r="C57" s="143"/>
      <c r="D57" s="225" t="str">
        <f>'Page 3 Maintenance'!D57</f>
        <v>"K"</v>
      </c>
      <c r="E57" s="144" t="str">
        <f>'Page 3 Maintenance'!E57</f>
        <v>11"</v>
      </c>
      <c r="F57" s="143"/>
      <c r="G57" s="327">
        <f>'Page 3 Maintenance'!G57</f>
        <v>9.8500000000000014</v>
      </c>
      <c r="H57" s="54">
        <f>'Page 3 Maintenance'!H57</f>
        <v>0.5</v>
      </c>
      <c r="I57" s="129"/>
      <c r="J57" s="23" t="str">
        <f t="shared" si="10"/>
        <v xml:space="preserve"> </v>
      </c>
      <c r="K57" s="53" t="str">
        <f t="shared" si="11"/>
        <v xml:space="preserve"> </v>
      </c>
    </row>
    <row r="58" spans="1:11" ht="12" customHeight="1" x14ac:dyDescent="0.25">
      <c r="A58" s="142" t="str">
        <f>'Page 3 Maintenance'!A58</f>
        <v>WTRBRKT-K14</v>
      </c>
      <c r="B58" s="15" t="str">
        <f>'Page 3 Maintenance'!B58</f>
        <v xml:space="preserve">Water Bracket </v>
      </c>
      <c r="C58" s="10"/>
      <c r="D58" s="223" t="str">
        <f>'Page 3 Maintenance'!D58</f>
        <v>"K"</v>
      </c>
      <c r="E58" s="113" t="str">
        <f>'Page 3 Maintenance'!E58</f>
        <v>14"</v>
      </c>
      <c r="F58" s="10"/>
      <c r="G58" s="327">
        <f>'Page 3 Maintenance'!G58</f>
        <v>10.050000000000001</v>
      </c>
      <c r="H58" s="54">
        <f>'Page 3 Maintenance'!H58</f>
        <v>0.7</v>
      </c>
      <c r="I58" s="129"/>
      <c r="J58" s="23" t="str">
        <f t="shared" si="10"/>
        <v xml:space="preserve"> </v>
      </c>
      <c r="K58" s="53" t="str">
        <f t="shared" si="11"/>
        <v xml:space="preserve"> </v>
      </c>
    </row>
    <row r="59" spans="1:11" ht="12" customHeight="1" x14ac:dyDescent="0.25">
      <c r="A59" s="142" t="str">
        <f>'Page 3 Maintenance'!A59</f>
        <v>WTRBRKT-A11</v>
      </c>
      <c r="B59" s="15" t="str">
        <f>'Page 3 Maintenance'!B59</f>
        <v xml:space="preserve">Water Bracket </v>
      </c>
      <c r="C59" s="143"/>
      <c r="D59" s="225" t="str">
        <f>'Page 3 Maintenance'!D59</f>
        <v>"A"</v>
      </c>
      <c r="E59" s="144" t="str">
        <f>'Page 3 Maintenance'!E59</f>
        <v>11"</v>
      </c>
      <c r="F59" s="143"/>
      <c r="G59" s="327">
        <f>'Page 3 Maintenance'!G59</f>
        <v>10.050000000000001</v>
      </c>
      <c r="H59" s="54">
        <f>'Page 3 Maintenance'!H59</f>
        <v>0.6</v>
      </c>
      <c r="I59" s="129"/>
      <c r="J59" s="23" t="str">
        <f t="shared" si="10"/>
        <v xml:space="preserve"> </v>
      </c>
      <c r="K59" s="53" t="str">
        <f t="shared" si="11"/>
        <v xml:space="preserve"> </v>
      </c>
    </row>
    <row r="60" spans="1:11" ht="12" customHeight="1" x14ac:dyDescent="0.25">
      <c r="A60" s="142" t="str">
        <f>'Page 3 Maintenance'!A60</f>
        <v>WTRBRKT-A14</v>
      </c>
      <c r="B60" s="15" t="str">
        <f>'Page 3 Maintenance'!B60</f>
        <v>Water Bracket</v>
      </c>
      <c r="C60" s="143"/>
      <c r="D60" s="223" t="str">
        <f>'Page 3 Maintenance'!D60</f>
        <v>"A"</v>
      </c>
      <c r="E60" s="113" t="str">
        <f>'Page 3 Maintenance'!E60</f>
        <v>14"</v>
      </c>
      <c r="F60" s="10"/>
      <c r="G60" s="327">
        <f>'Page 3 Maintenance'!G60</f>
        <v>12.55</v>
      </c>
      <c r="H60" s="54">
        <f>'Page 3 Maintenance'!H60</f>
        <v>0.7</v>
      </c>
      <c r="I60" s="129"/>
      <c r="J60" s="23" t="str">
        <f t="shared" si="10"/>
        <v xml:space="preserve"> </v>
      </c>
      <c r="K60" s="53" t="str">
        <f t="shared" si="11"/>
        <v xml:space="preserve"> </v>
      </c>
    </row>
    <row r="61" spans="1:11" ht="12" customHeight="1" x14ac:dyDescent="0.25">
      <c r="A61" s="142" t="str">
        <f>'Page 3 Maintenance'!A61</f>
        <v>WTRBRKT-A20</v>
      </c>
      <c r="B61" s="15" t="str">
        <f>'Page 3 Maintenance'!B61</f>
        <v>Water Bracket</v>
      </c>
      <c r="C61" s="143"/>
      <c r="D61" s="225" t="str">
        <f>'Page 3 Maintenance'!D61</f>
        <v>"A"</v>
      </c>
      <c r="E61" s="144" t="str">
        <f>'Page 3 Maintenance'!E61</f>
        <v>20"</v>
      </c>
      <c r="F61" s="143"/>
      <c r="G61" s="327">
        <f>'Page 3 Maintenance'!G61</f>
        <v>12.75</v>
      </c>
      <c r="H61" s="54">
        <f>'Page 3 Maintenance'!H61</f>
        <v>0.9</v>
      </c>
      <c r="I61" s="129"/>
      <c r="J61" s="23" t="str">
        <f t="shared" si="10"/>
        <v xml:space="preserve"> </v>
      </c>
      <c r="K61" s="53" t="str">
        <f t="shared" si="11"/>
        <v xml:space="preserve"> </v>
      </c>
    </row>
    <row r="62" spans="1:11" ht="12" customHeight="1" x14ac:dyDescent="0.25">
      <c r="A62" s="142" t="str">
        <f>'Page 3 Maintenance'!A62</f>
        <v>WTRBRKT-A24</v>
      </c>
      <c r="B62" s="15" t="str">
        <f>'Page 3 Maintenance'!B62</f>
        <v>Water Bracket</v>
      </c>
      <c r="C62" s="143"/>
      <c r="D62" s="223" t="str">
        <f>'Page 3 Maintenance'!D62</f>
        <v>"A"</v>
      </c>
      <c r="E62" s="113" t="str">
        <f>'Page 3 Maintenance'!E62</f>
        <v>24"</v>
      </c>
      <c r="F62" s="143"/>
      <c r="G62" s="327">
        <f>'Page 3 Maintenance'!G62</f>
        <v>13.65</v>
      </c>
      <c r="H62" s="54">
        <f>'Page 3 Maintenance'!H62</f>
        <v>1</v>
      </c>
      <c r="I62" s="129"/>
      <c r="J62" s="23" t="str">
        <f t="shared" si="10"/>
        <v xml:space="preserve"> </v>
      </c>
      <c r="K62" s="53" t="str">
        <f t="shared" si="11"/>
        <v xml:space="preserve"> </v>
      </c>
    </row>
    <row r="63" spans="1:11" ht="12" customHeight="1" x14ac:dyDescent="0.25">
      <c r="A63" s="142" t="str">
        <f>'Page 3 Maintenance'!A63</f>
        <v>WTRBRKT-B14</v>
      </c>
      <c r="B63" s="15" t="str">
        <f>'Page 3 Maintenance'!B63</f>
        <v>Water Bracket</v>
      </c>
      <c r="C63" s="143"/>
      <c r="D63" s="225" t="str">
        <f>'Page 3 Maintenance'!D63</f>
        <v>"B"</v>
      </c>
      <c r="E63" s="144" t="str">
        <f>'Page 3 Maintenance'!E63</f>
        <v>14"</v>
      </c>
      <c r="F63" s="143"/>
      <c r="G63" s="327">
        <f>'Page 3 Maintenance'!G63</f>
        <v>12.55</v>
      </c>
      <c r="H63" s="54">
        <f>'Page 3 Maintenance'!H63</f>
        <v>0.8</v>
      </c>
      <c r="I63" s="129"/>
      <c r="J63" s="23" t="str">
        <f t="shared" si="10"/>
        <v xml:space="preserve"> </v>
      </c>
      <c r="K63" s="53" t="str">
        <f t="shared" si="11"/>
        <v xml:space="preserve"> </v>
      </c>
    </row>
    <row r="64" spans="1:11" ht="12" customHeight="1" x14ac:dyDescent="0.25">
      <c r="A64" s="142" t="str">
        <f>'Page 3 Maintenance'!A64</f>
        <v>WTRBRKT-B20</v>
      </c>
      <c r="B64" s="15" t="str">
        <f>'Page 3 Maintenance'!B64</f>
        <v>Water Bracket</v>
      </c>
      <c r="C64" s="10"/>
      <c r="D64" s="223" t="str">
        <f>'Page 3 Maintenance'!D64</f>
        <v>"B"</v>
      </c>
      <c r="E64" s="113" t="str">
        <f>'Page 3 Maintenance'!E64</f>
        <v>20"</v>
      </c>
      <c r="F64" s="10"/>
      <c r="G64" s="327">
        <f>'Page 3 Maintenance'!G64</f>
        <v>12.75</v>
      </c>
      <c r="H64" s="54">
        <f>'Page 3 Maintenance'!H64</f>
        <v>0.9</v>
      </c>
      <c r="I64" s="129"/>
      <c r="J64" s="23" t="str">
        <f t="shared" si="10"/>
        <v xml:space="preserve"> </v>
      </c>
      <c r="K64" s="53" t="str">
        <f t="shared" si="11"/>
        <v xml:space="preserve"> </v>
      </c>
    </row>
    <row r="65" spans="1:11" ht="12" customHeight="1" x14ac:dyDescent="0.25">
      <c r="A65" s="142" t="str">
        <f>'Page 3 Maintenance'!A65</f>
        <v>WTRBRKT-B24</v>
      </c>
      <c r="B65" s="15" t="str">
        <f>'Page 3 Maintenance'!B65</f>
        <v>Water Bracket</v>
      </c>
      <c r="C65" s="143"/>
      <c r="D65" s="225" t="str">
        <f>'Page 3 Maintenance'!D65</f>
        <v>"B"</v>
      </c>
      <c r="E65" s="144" t="str">
        <f>'Page 3 Maintenance'!E65</f>
        <v>24"</v>
      </c>
      <c r="F65" s="143"/>
      <c r="G65" s="327">
        <f>'Page 3 Maintenance'!G65</f>
        <v>13.65</v>
      </c>
      <c r="H65" s="54">
        <f>'Page 3 Maintenance'!H65</f>
        <v>1</v>
      </c>
      <c r="I65" s="129"/>
      <c r="J65" s="23" t="str">
        <f t="shared" si="10"/>
        <v xml:space="preserve"> </v>
      </c>
      <c r="K65" s="53" t="str">
        <f t="shared" si="11"/>
        <v xml:space="preserve"> </v>
      </c>
    </row>
    <row r="66" spans="1:11" ht="12" customHeight="1" x14ac:dyDescent="0.25">
      <c r="A66" s="142" t="str">
        <f>'Page 3 Maintenance'!A66</f>
        <v>▼ SO-30P</v>
      </c>
      <c r="B66" s="15" t="str">
        <f>'Page 3 Maintenance'!B66</f>
        <v>Stand off/gauging tool 30" for PBP</v>
      </c>
      <c r="C66" s="143"/>
      <c r="D66" s="225" t="str">
        <f>'Page 3 Maintenance'!D66</f>
        <v>"B"</v>
      </c>
      <c r="E66" s="144" t="str">
        <f>'Page 3 Maintenance'!E66</f>
        <v>30"</v>
      </c>
      <c r="F66" s="143"/>
      <c r="G66" s="327">
        <f>'Page 3 Maintenance'!G66</f>
        <v>3.6500000000000004</v>
      </c>
      <c r="H66" s="54">
        <f>'Page 3 Maintenance'!H66</f>
        <v>0.2</v>
      </c>
      <c r="I66" s="129"/>
      <c r="J66" s="23" t="str">
        <f t="shared" ref="J66:J69" si="12">IF(I66=0," ",I66*G66)</f>
        <v xml:space="preserve"> </v>
      </c>
      <c r="K66" s="53" t="str">
        <f t="shared" ref="K66:K69" si="13">IF(I66=0," ",I66*H66)</f>
        <v xml:space="preserve"> </v>
      </c>
    </row>
    <row r="67" spans="1:11" ht="12" customHeight="1" x14ac:dyDescent="0.25">
      <c r="A67" s="142" t="str">
        <f>'Page 3 Maintenance'!A67</f>
        <v>▼ SO-30F</v>
      </c>
      <c r="B67" s="15" t="str">
        <f>'Page 3 Maintenance'!B67</f>
        <v>Stand off 30" for FBP</v>
      </c>
      <c r="C67" s="143"/>
      <c r="D67" s="223" t="str">
        <f>'Page 3 Maintenance'!D67</f>
        <v>"B"</v>
      </c>
      <c r="E67" s="113" t="str">
        <f>'Page 3 Maintenance'!E67</f>
        <v>30"</v>
      </c>
      <c r="F67" s="143"/>
      <c r="G67" s="327">
        <f>'Page 3 Maintenance'!G67</f>
        <v>2.0500000000000003</v>
      </c>
      <c r="H67" s="54">
        <f>'Page 3 Maintenance'!H67</f>
        <v>0.2</v>
      </c>
      <c r="I67" s="129"/>
      <c r="J67" s="23" t="str">
        <f t="shared" si="12"/>
        <v xml:space="preserve"> </v>
      </c>
      <c r="K67" s="53" t="str">
        <f t="shared" si="13"/>
        <v xml:space="preserve"> </v>
      </c>
    </row>
    <row r="68" spans="1:11" ht="12" customHeight="1" x14ac:dyDescent="0.25">
      <c r="A68" s="142" t="str">
        <f>'Page 3 Maintenance'!A68</f>
        <v>▼ SO-36P</v>
      </c>
      <c r="B68" s="15" t="str">
        <f>'Page 3 Maintenance'!B68</f>
        <v>Stand off/gauging tool 36" for PBP</v>
      </c>
      <c r="C68" s="143"/>
      <c r="D68" s="225" t="str">
        <f>'Page 3 Maintenance'!D68</f>
        <v>"B"</v>
      </c>
      <c r="E68" s="144" t="str">
        <f>'Page 3 Maintenance'!E68</f>
        <v>36"</v>
      </c>
      <c r="F68" s="143"/>
      <c r="G68" s="327">
        <f>'Page 3 Maintenance'!G68</f>
        <v>3.9000000000000004</v>
      </c>
      <c r="H68" s="54">
        <f>'Page 3 Maintenance'!H68</f>
        <v>0.3</v>
      </c>
      <c r="I68" s="129"/>
      <c r="J68" s="23" t="str">
        <f t="shared" si="12"/>
        <v xml:space="preserve"> </v>
      </c>
      <c r="K68" s="53" t="str">
        <f t="shared" si="13"/>
        <v xml:space="preserve"> </v>
      </c>
    </row>
    <row r="69" spans="1:11" ht="12" customHeight="1" x14ac:dyDescent="0.25">
      <c r="A69" s="142" t="str">
        <f>'Page 3 Maintenance'!A69</f>
        <v>▼ SO-36F</v>
      </c>
      <c r="B69" s="15" t="str">
        <f>'Page 3 Maintenance'!B69</f>
        <v>Stand off 36" for FBP</v>
      </c>
      <c r="C69" s="143"/>
      <c r="D69" s="223" t="str">
        <f>'Page 3 Maintenance'!D69</f>
        <v>"B"</v>
      </c>
      <c r="E69" s="113" t="str">
        <f>'Page 3 Maintenance'!E69</f>
        <v>36"</v>
      </c>
      <c r="F69" s="143"/>
      <c r="G69" s="327">
        <f>'Page 3 Maintenance'!G69</f>
        <v>2.4500000000000002</v>
      </c>
      <c r="H69" s="54">
        <f>'Page 3 Maintenance'!H69</f>
        <v>0.3</v>
      </c>
      <c r="I69" s="129"/>
      <c r="J69" s="23" t="str">
        <f t="shared" si="12"/>
        <v xml:space="preserve"> </v>
      </c>
      <c r="K69" s="53" t="str">
        <f t="shared" si="13"/>
        <v xml:space="preserve"> </v>
      </c>
    </row>
    <row r="70" spans="1:11" ht="12" customHeight="1" x14ac:dyDescent="0.25">
      <c r="A70" s="142" t="str">
        <f>'Page 3 Maintenance'!A70</f>
        <v>BRKT-K8</v>
      </c>
      <c r="B70" s="15" t="str">
        <f>'Page 3 Maintenance'!B70</f>
        <v>Steam Bracket</v>
      </c>
      <c r="C70" s="10"/>
      <c r="D70" s="225" t="str">
        <f>'Page 3 Maintenance'!D70</f>
        <v>"K"</v>
      </c>
      <c r="E70" s="144" t="str">
        <f>'Page 3 Maintenance'!E70</f>
        <v>8"</v>
      </c>
      <c r="F70" s="113"/>
      <c r="G70" s="369">
        <f>'Page 3 Maintenance'!G70</f>
        <v>9.0500000000000007</v>
      </c>
      <c r="H70" s="54">
        <f>'Page 3 Maintenance'!H70</f>
        <v>0.14000000000000001</v>
      </c>
      <c r="I70" s="129"/>
      <c r="J70" s="23" t="str">
        <f t="shared" si="10"/>
        <v xml:space="preserve"> </v>
      </c>
      <c r="K70" s="53" t="str">
        <f t="shared" si="11"/>
        <v xml:space="preserve"> </v>
      </c>
    </row>
    <row r="71" spans="1:11" ht="12" customHeight="1" x14ac:dyDescent="0.25">
      <c r="A71" s="142" t="str">
        <f>'Page 3 Maintenance'!A71</f>
        <v>BRKT-K11</v>
      </c>
      <c r="B71" s="15" t="str">
        <f>'Page 3 Maintenance'!B71</f>
        <v xml:space="preserve">Steam Bracket </v>
      </c>
      <c r="C71" s="143"/>
      <c r="D71" s="223" t="str">
        <f>'Page 3 Maintenance'!D71</f>
        <v>"K"</v>
      </c>
      <c r="E71" s="113" t="str">
        <f>'Page 3 Maintenance'!E71</f>
        <v>11"</v>
      </c>
      <c r="F71" s="144"/>
      <c r="G71" s="327">
        <f>'Page 3 Maintenance'!G71</f>
        <v>9.15</v>
      </c>
      <c r="H71" s="54">
        <f>'Page 3 Maintenance'!H71</f>
        <v>0.22</v>
      </c>
      <c r="I71" s="129"/>
      <c r="J71" s="23" t="str">
        <f t="shared" si="10"/>
        <v xml:space="preserve"> </v>
      </c>
      <c r="K71" s="53" t="str">
        <f t="shared" si="11"/>
        <v xml:space="preserve"> </v>
      </c>
    </row>
    <row r="72" spans="1:11" ht="12" customHeight="1" x14ac:dyDescent="0.25">
      <c r="A72" s="142" t="str">
        <f>'Page 3 Maintenance'!A72</f>
        <v>BRKT-K14</v>
      </c>
      <c r="B72" s="15" t="str">
        <f>'Page 3 Maintenance'!B72</f>
        <v xml:space="preserve">Steam Bracket  </v>
      </c>
      <c r="C72" s="143"/>
      <c r="D72" s="225" t="str">
        <f>'Page 3 Maintenance'!D72</f>
        <v>"K"</v>
      </c>
      <c r="E72" s="144" t="str">
        <f>'Page 3 Maintenance'!E72</f>
        <v>14"</v>
      </c>
      <c r="F72" s="113"/>
      <c r="G72" s="327">
        <f>'Page 3 Maintenance'!G72</f>
        <v>9.5500000000000007</v>
      </c>
      <c r="H72" s="54">
        <f>'Page 3 Maintenance'!H72</f>
        <v>0.25</v>
      </c>
      <c r="I72" s="129"/>
      <c r="J72" s="23" t="str">
        <f t="shared" si="10"/>
        <v xml:space="preserve"> </v>
      </c>
      <c r="K72" s="53" t="str">
        <f t="shared" si="11"/>
        <v xml:space="preserve"> </v>
      </c>
    </row>
    <row r="73" spans="1:11" ht="12" customHeight="1" x14ac:dyDescent="0.25">
      <c r="A73" s="142" t="str">
        <f>'Page 3 Maintenance'!A73</f>
        <v>▲ BRKT-A11</v>
      </c>
      <c r="B73" s="15" t="str">
        <f>'Page 3 Maintenance'!B73</f>
        <v>Steam Bracket</v>
      </c>
      <c r="C73" s="10"/>
      <c r="D73" s="223" t="str">
        <f>'Page 3 Maintenance'!D73</f>
        <v>"A"</v>
      </c>
      <c r="E73" s="113" t="str">
        <f>'Page 3 Maintenance'!E73</f>
        <v>11"</v>
      </c>
      <c r="F73" s="144"/>
      <c r="G73" s="327">
        <f>'Page 3 Maintenance'!G73</f>
        <v>9.15</v>
      </c>
      <c r="H73" s="54">
        <f>'Page 3 Maintenance'!H73</f>
        <v>0.5</v>
      </c>
      <c r="I73" s="129"/>
      <c r="J73" s="23" t="str">
        <f t="shared" si="10"/>
        <v xml:space="preserve"> </v>
      </c>
      <c r="K73" s="53" t="str">
        <f t="shared" si="11"/>
        <v xml:space="preserve"> </v>
      </c>
    </row>
    <row r="74" spans="1:11" ht="12" customHeight="1" x14ac:dyDescent="0.25">
      <c r="A74" s="142" t="str">
        <f>'Page 3 Maintenance'!A74</f>
        <v>▲ BRKT-A14</v>
      </c>
      <c r="B74" s="15" t="str">
        <f>'Page 3 Maintenance'!B74</f>
        <v>Steam Bracket</v>
      </c>
      <c r="C74" s="143"/>
      <c r="D74" s="225" t="str">
        <f>'Page 3 Maintenance'!D74</f>
        <v>"A"</v>
      </c>
      <c r="E74" s="144" t="str">
        <f>'Page 3 Maintenance'!E74</f>
        <v>14"</v>
      </c>
      <c r="F74" s="144"/>
      <c r="G74" s="327">
        <f>'Page 3 Maintenance'!G74</f>
        <v>9.5500000000000007</v>
      </c>
      <c r="H74" s="54">
        <f>'Page 3 Maintenance'!H74</f>
        <v>0.6</v>
      </c>
      <c r="I74" s="129"/>
      <c r="J74" s="23" t="str">
        <f t="shared" si="10"/>
        <v xml:space="preserve"> </v>
      </c>
      <c r="K74" s="53" t="str">
        <f t="shared" si="11"/>
        <v xml:space="preserve"> </v>
      </c>
    </row>
    <row r="75" spans="1:11" ht="12" customHeight="1" x14ac:dyDescent="0.25">
      <c r="A75" s="142" t="str">
        <f>'Page 3 Maintenance'!A75</f>
        <v>▲ BRKT-A20</v>
      </c>
      <c r="B75" s="15" t="str">
        <f>'Page 3 Maintenance'!B75</f>
        <v>Steam Bracket</v>
      </c>
      <c r="C75" s="143"/>
      <c r="D75" s="223" t="str">
        <f>'Page 3 Maintenance'!D75</f>
        <v>"A"</v>
      </c>
      <c r="E75" s="113" t="str">
        <f>'Page 3 Maintenance'!E75</f>
        <v>20"</v>
      </c>
      <c r="F75" s="144"/>
      <c r="G75" s="327">
        <f>'Page 3 Maintenance'!G75</f>
        <v>11.100000000000001</v>
      </c>
      <c r="H75" s="54">
        <f>'Page 3 Maintenance'!H75</f>
        <v>0.8</v>
      </c>
      <c r="I75" s="129"/>
      <c r="J75" s="23" t="str">
        <f t="shared" si="10"/>
        <v xml:space="preserve"> </v>
      </c>
      <c r="K75" s="53" t="str">
        <f t="shared" si="11"/>
        <v xml:space="preserve"> </v>
      </c>
    </row>
    <row r="76" spans="1:11" ht="12" customHeight="1" x14ac:dyDescent="0.25">
      <c r="A76" s="142" t="str">
        <f>'Page 3 Maintenance'!A76</f>
        <v>▲ BRKT-A24</v>
      </c>
      <c r="B76" s="15" t="str">
        <f>'Page 3 Maintenance'!B76</f>
        <v>Steam Bracket</v>
      </c>
      <c r="C76" s="143"/>
      <c r="D76" s="225" t="str">
        <f>'Page 3 Maintenance'!D76</f>
        <v>"A"</v>
      </c>
      <c r="E76" s="144" t="str">
        <f>'Page 3 Maintenance'!E76</f>
        <v>24"</v>
      </c>
      <c r="F76" s="113"/>
      <c r="G76" s="327">
        <f>'Page 3 Maintenance'!G76</f>
        <v>12.3</v>
      </c>
      <c r="H76" s="54">
        <f>'Page 3 Maintenance'!H76</f>
        <v>0.9</v>
      </c>
      <c r="I76" s="129"/>
      <c r="J76" s="23" t="str">
        <f t="shared" si="10"/>
        <v xml:space="preserve"> </v>
      </c>
      <c r="K76" s="53" t="str">
        <f t="shared" si="11"/>
        <v xml:space="preserve"> </v>
      </c>
    </row>
    <row r="77" spans="1:11" x14ac:dyDescent="0.25">
      <c r="A77" s="142" t="str">
        <f>'Page 3 Maintenance'!A77</f>
        <v>▲ BRKT-B14</v>
      </c>
      <c r="B77" s="15" t="str">
        <f>'Page 3 Maintenance'!B77</f>
        <v>Steam Bracket</v>
      </c>
      <c r="C77" s="10"/>
      <c r="D77" s="223" t="str">
        <f>'Page 3 Maintenance'!D77</f>
        <v>"B"</v>
      </c>
      <c r="E77" s="113" t="str">
        <f>'Page 3 Maintenance'!E77</f>
        <v>14"</v>
      </c>
      <c r="F77" s="144"/>
      <c r="G77" s="327">
        <f>'Page 3 Maintenance'!G77</f>
        <v>9.5500000000000007</v>
      </c>
      <c r="H77" s="54">
        <f>'Page 3 Maintenance'!H77</f>
        <v>0.7</v>
      </c>
      <c r="I77" s="129"/>
      <c r="J77" s="23" t="str">
        <f t="shared" si="10"/>
        <v xml:space="preserve"> </v>
      </c>
      <c r="K77" s="53" t="str">
        <f t="shared" si="11"/>
        <v xml:space="preserve"> </v>
      </c>
    </row>
    <row r="78" spans="1:11" x14ac:dyDescent="0.25">
      <c r="A78" s="142" t="str">
        <f>'Page 3 Maintenance'!A78</f>
        <v>▲ BRKT-B20</v>
      </c>
      <c r="B78" s="15" t="str">
        <f>'Page 3 Maintenance'!B78</f>
        <v xml:space="preserve">Steam Bracket </v>
      </c>
      <c r="C78" s="143"/>
      <c r="D78" s="225" t="str">
        <f>'Page 3 Maintenance'!D78</f>
        <v>"B"</v>
      </c>
      <c r="E78" s="144" t="str">
        <f>'Page 3 Maintenance'!E78</f>
        <v>20"</v>
      </c>
      <c r="F78" s="113"/>
      <c r="G78" s="327">
        <f>'Page 3 Maintenance'!G78</f>
        <v>11.100000000000001</v>
      </c>
      <c r="H78" s="54">
        <f>'Page 3 Maintenance'!H78</f>
        <v>0.8</v>
      </c>
      <c r="I78" s="129"/>
      <c r="J78" s="23" t="str">
        <f t="shared" si="10"/>
        <v xml:space="preserve"> </v>
      </c>
      <c r="K78" s="53" t="str">
        <f t="shared" si="11"/>
        <v xml:space="preserve"> </v>
      </c>
    </row>
    <row r="79" spans="1:11" x14ac:dyDescent="0.25">
      <c r="A79" s="142" t="str">
        <f>'Page 3 Maintenance'!A79</f>
        <v>▲ BRKT-B24</v>
      </c>
      <c r="B79" s="15" t="str">
        <f>'Page 3 Maintenance'!B79</f>
        <v xml:space="preserve">Steam Bracket </v>
      </c>
      <c r="C79" s="143"/>
      <c r="D79" s="223" t="str">
        <f>'Page 3 Maintenance'!D79</f>
        <v>"B"</v>
      </c>
      <c r="E79" s="113" t="str">
        <f>'Page 3 Maintenance'!E79</f>
        <v>24"</v>
      </c>
      <c r="F79" s="144"/>
      <c r="G79" s="327">
        <f>'Page 3 Maintenance'!G79</f>
        <v>12.3</v>
      </c>
      <c r="H79" s="54">
        <f>'Page 3 Maintenance'!H79</f>
        <v>0.9</v>
      </c>
      <c r="I79" s="129"/>
      <c r="J79" s="23" t="str">
        <f t="shared" si="10"/>
        <v xml:space="preserve"> </v>
      </c>
      <c r="K79" s="53" t="str">
        <f t="shared" si="11"/>
        <v xml:space="preserve"> </v>
      </c>
    </row>
    <row r="80" spans="1:11" x14ac:dyDescent="0.25">
      <c r="A80" s="142" t="str">
        <f>'Page 3 Maintenance'!A80</f>
        <v>▲ BB Hgr-BRKT A</v>
      </c>
      <c r="B80" s="15" t="str">
        <f>'Page 3 Maintenance'!B80</f>
        <v>Ball Bearing Hgr - Bracket MTD.</v>
      </c>
      <c r="C80" s="10"/>
      <c r="D80" s="225" t="str">
        <f>'Page 3 Maintenance'!D80</f>
        <v>"A"</v>
      </c>
      <c r="E80" s="144"/>
      <c r="F80" s="113"/>
      <c r="G80" s="327">
        <f>'Page 3 Maintenance'!G80</f>
        <v>7.25</v>
      </c>
      <c r="H80" s="54">
        <f>'Page 3 Maintenance'!H80</f>
        <v>0.4</v>
      </c>
      <c r="I80" s="129"/>
      <c r="J80" s="23" t="str">
        <f t="shared" si="10"/>
        <v xml:space="preserve"> </v>
      </c>
      <c r="K80" s="53" t="str">
        <f t="shared" si="11"/>
        <v xml:space="preserve"> </v>
      </c>
    </row>
    <row r="81" spans="1:11" x14ac:dyDescent="0.25">
      <c r="A81" s="142" t="str">
        <f>'Page 3 Maintenance'!A81</f>
        <v>▲ BB Hgr-BRKT B</v>
      </c>
      <c r="B81" s="15" t="str">
        <f>'Page 3 Maintenance'!B81</f>
        <v>Ball Bearing Hgr - Bracket MTD.</v>
      </c>
      <c r="C81" s="143"/>
      <c r="D81" s="223" t="str">
        <f>'Page 3 Maintenance'!D81</f>
        <v>"B"</v>
      </c>
      <c r="E81" s="113"/>
      <c r="F81" s="144"/>
      <c r="G81" s="327">
        <f>'Page 3 Maintenance'!G81</f>
        <v>7.25</v>
      </c>
      <c r="H81" s="54">
        <f>'Page 3 Maintenance'!H81</f>
        <v>0.5</v>
      </c>
      <c r="I81" s="129"/>
      <c r="J81" s="23" t="str">
        <f t="shared" si="10"/>
        <v xml:space="preserve"> </v>
      </c>
      <c r="K81" s="53" t="str">
        <f t="shared" si="11"/>
        <v xml:space="preserve"> </v>
      </c>
    </row>
    <row r="82" spans="1:11" x14ac:dyDescent="0.25">
      <c r="A82" s="142" t="str">
        <f>'Page 3 Maintenance'!A82</f>
        <v>BB Hgr - WALL K</v>
      </c>
      <c r="B82" s="15" t="str">
        <f>'Page 3 Maintenance'!B82</f>
        <v>Ball Bearing Hgr - Wall MTD.</v>
      </c>
      <c r="C82" s="143"/>
      <c r="D82" s="225" t="str">
        <f>'Page 3 Maintenance'!D82</f>
        <v>"K"</v>
      </c>
      <c r="E82" s="144"/>
      <c r="F82" s="144"/>
      <c r="G82" s="327">
        <f>'Page 3 Maintenance'!G82</f>
        <v>7.25</v>
      </c>
      <c r="H82" s="54">
        <f>'Page 3 Maintenance'!H82</f>
        <v>0.4</v>
      </c>
      <c r="I82" s="129"/>
      <c r="J82" s="23" t="str">
        <f t="shared" si="10"/>
        <v xml:space="preserve"> </v>
      </c>
      <c r="K82" s="53" t="str">
        <f t="shared" si="11"/>
        <v xml:space="preserve"> </v>
      </c>
    </row>
    <row r="83" spans="1:11" x14ac:dyDescent="0.25">
      <c r="A83" s="142" t="str">
        <f>'Page 3 Maintenance'!A83</f>
        <v>BB Hgr - WALL A</v>
      </c>
      <c r="B83" s="15" t="str">
        <f>'Page 3 Maintenance'!B83</f>
        <v>Ball Bearing Hgr - Wall MTD.</v>
      </c>
      <c r="C83" s="10"/>
      <c r="D83" s="223" t="str">
        <f>'Page 3 Maintenance'!D83</f>
        <v>"A"</v>
      </c>
      <c r="E83" s="113"/>
      <c r="F83" s="113"/>
      <c r="G83" s="327">
        <f>'Page 3 Maintenance'!G83</f>
        <v>7.25</v>
      </c>
      <c r="H83" s="54">
        <f>'Page 3 Maintenance'!H83</f>
        <v>0.4</v>
      </c>
      <c r="I83" s="129"/>
      <c r="J83" s="23" t="str">
        <f t="shared" si="10"/>
        <v xml:space="preserve"> </v>
      </c>
      <c r="K83" s="53" t="str">
        <f t="shared" si="11"/>
        <v xml:space="preserve"> </v>
      </c>
    </row>
    <row r="84" spans="1:11" x14ac:dyDescent="0.25">
      <c r="A84" s="142" t="str">
        <f>'Page 3 Maintenance'!A84</f>
        <v>BB Hgr - WALL B</v>
      </c>
      <c r="B84" s="15" t="str">
        <f>'Page 3 Maintenance'!B84</f>
        <v>Ball Bearing Hgr - Wall MTD.</v>
      </c>
      <c r="C84" s="143"/>
      <c r="D84" s="225" t="str">
        <f>'Page 3 Maintenance'!D84</f>
        <v>"B"</v>
      </c>
      <c r="E84" s="144"/>
      <c r="F84" s="147"/>
      <c r="G84" s="327">
        <f>'Page 3 Maintenance'!G84</f>
        <v>7.25</v>
      </c>
      <c r="H84" s="54">
        <f>'Page 3 Maintenance'!H84</f>
        <v>0.4</v>
      </c>
      <c r="I84" s="129"/>
      <c r="J84" s="23" t="str">
        <f t="shared" si="10"/>
        <v xml:space="preserve"> </v>
      </c>
      <c r="K84" s="53" t="str">
        <f t="shared" si="11"/>
        <v xml:space="preserve"> </v>
      </c>
    </row>
    <row r="85" spans="1:11" x14ac:dyDescent="0.25">
      <c r="A85" s="142" t="str">
        <f>'Page 3 Maintenance'!A85</f>
        <v>RPH-K</v>
      </c>
      <c r="B85" s="15" t="str">
        <f>'Page 3 Maintenance'!B85</f>
        <v>Roll Pipe Hgr</v>
      </c>
      <c r="C85" s="10"/>
      <c r="D85" s="223" t="str">
        <f>'Page 3 Maintenance'!D85</f>
        <v>"K"</v>
      </c>
      <c r="E85" s="113"/>
      <c r="F85" s="143"/>
      <c r="G85" s="327">
        <f>'Page 3 Maintenance'!G85</f>
        <v>7.45</v>
      </c>
      <c r="H85" s="54">
        <f>'Page 3 Maintenance'!H85</f>
        <v>0.2</v>
      </c>
      <c r="I85" s="129"/>
      <c r="J85" s="23" t="str">
        <f t="shared" si="10"/>
        <v xml:space="preserve"> </v>
      </c>
      <c r="K85" s="53" t="str">
        <f t="shared" si="11"/>
        <v xml:space="preserve"> </v>
      </c>
    </row>
    <row r="86" spans="1:11" x14ac:dyDescent="0.25">
      <c r="A86" s="142" t="str">
        <f>'Page 3 Maintenance'!A86</f>
        <v>RPH-A</v>
      </c>
      <c r="B86" s="15" t="str">
        <f>'Page 3 Maintenance'!B86</f>
        <v>Roll Pipe Hgr</v>
      </c>
      <c r="C86" s="143"/>
      <c r="D86" s="225" t="str">
        <f>'Page 3 Maintenance'!D86</f>
        <v>"A"</v>
      </c>
      <c r="E86" s="144"/>
      <c r="F86" s="10"/>
      <c r="G86" s="327">
        <f>'Page 3 Maintenance'!G86</f>
        <v>7.45</v>
      </c>
      <c r="H86" s="54">
        <f>'Page 3 Maintenance'!H86</f>
        <v>0.3</v>
      </c>
      <c r="I86" s="129"/>
      <c r="J86" s="23" t="str">
        <f t="shared" si="10"/>
        <v xml:space="preserve"> </v>
      </c>
      <c r="K86" s="53" t="str">
        <f t="shared" si="11"/>
        <v xml:space="preserve"> </v>
      </c>
    </row>
    <row r="87" spans="1:11" x14ac:dyDescent="0.25">
      <c r="A87" s="142" t="str">
        <f>'Page 3 Maintenance'!A87</f>
        <v>RPH-B</v>
      </c>
      <c r="B87" s="15" t="str">
        <f>'Page 3 Maintenance'!B87</f>
        <v>Roll Pipe Hgr</v>
      </c>
      <c r="C87" s="143"/>
      <c r="D87" s="225" t="str">
        <f>'Page 3 Maintenance'!D87</f>
        <v>"B"</v>
      </c>
      <c r="E87" s="144"/>
      <c r="F87" s="143"/>
      <c r="G87" s="327">
        <f>'Page 3 Maintenance'!G87</f>
        <v>7.45</v>
      </c>
      <c r="H87" s="54">
        <f>'Page 3 Maintenance'!H87</f>
        <v>0.4</v>
      </c>
      <c r="I87" s="129"/>
      <c r="J87" s="23" t="str">
        <f>IF(I87=0," ",I87*G87)</f>
        <v xml:space="preserve"> </v>
      </c>
      <c r="K87" s="53" t="str">
        <f t="shared" si="11"/>
        <v xml:space="preserve"> </v>
      </c>
    </row>
    <row r="88" spans="1:11" x14ac:dyDescent="0.25">
      <c r="A88" s="142" t="str">
        <f>'Page 3 Maintenance'!A88</f>
        <v>* CR6A</v>
      </c>
      <c r="B88" s="15" t="str">
        <f>'Page 3 Maintenance'!B88</f>
        <v>Cradle 6A</v>
      </c>
      <c r="C88" s="143"/>
      <c r="D88" s="225"/>
      <c r="E88" s="144"/>
      <c r="F88" s="143"/>
      <c r="G88" s="327">
        <f>'Page 3 Maintenance'!G88</f>
        <v>3.8000000000000003</v>
      </c>
      <c r="H88" s="54">
        <f>'Page 3 Maintenance'!H88</f>
        <v>0.1</v>
      </c>
      <c r="I88" s="129"/>
      <c r="J88" s="23" t="str">
        <f>IF(I88=0," ",I88*G88)</f>
        <v xml:space="preserve"> </v>
      </c>
      <c r="K88" s="53" t="str">
        <f t="shared" ref="K88" si="14">IF(I88=0," ",I88*H88)</f>
        <v xml:space="preserve"> </v>
      </c>
    </row>
    <row r="89" spans="1:11" x14ac:dyDescent="0.25">
      <c r="A89" s="142" t="str">
        <f>'Page 3 Maintenance'!A89</f>
        <v>* CR10</v>
      </c>
      <c r="B89" s="15" t="str">
        <f>'Page 3 Maintenance'!B89</f>
        <v>Cradle 10</v>
      </c>
      <c r="C89" s="143"/>
      <c r="D89" s="225"/>
      <c r="E89" s="144"/>
      <c r="F89" s="193"/>
      <c r="G89" s="327">
        <f>'Page 3 Maintenance'!G89</f>
        <v>3.8000000000000003</v>
      </c>
      <c r="H89" s="54">
        <f>'Page 3 Maintenance'!H89</f>
        <v>0.1</v>
      </c>
      <c r="I89" s="129"/>
      <c r="J89" s="23" t="str">
        <f>IF(I89=0," ",I89*G89)</f>
        <v xml:space="preserve"> </v>
      </c>
      <c r="K89" s="53" t="str">
        <f t="shared" ref="K89" si="15">IF(I89=0," ",I89*H89)</f>
        <v xml:space="preserve"> </v>
      </c>
    </row>
    <row r="90" spans="1:11" x14ac:dyDescent="0.25">
      <c r="A90" s="142" t="str">
        <f>'Page 3 Maintenance'!A90</f>
        <v>JV-UGFAC</v>
      </c>
      <c r="B90" s="15" t="str">
        <f>'Page 3 Maintenance'!B90</f>
        <v>Urethane Gasket - Factory Installed</v>
      </c>
      <c r="C90" s="143"/>
      <c r="D90" s="143"/>
      <c r="E90" s="143"/>
      <c r="F90" s="10"/>
      <c r="G90" s="141">
        <f>'Page 3 Maintenance'!G90</f>
        <v>3.7</v>
      </c>
      <c r="H90" s="54">
        <f>'Page 3 Maintenance'!H90</f>
        <v>0.1</v>
      </c>
      <c r="I90" s="129"/>
      <c r="J90" s="23" t="str">
        <f t="shared" si="10"/>
        <v xml:space="preserve"> </v>
      </c>
      <c r="K90" s="53" t="str">
        <f t="shared" si="11"/>
        <v xml:space="preserve"> </v>
      </c>
    </row>
    <row r="91" spans="1:11" x14ac:dyDescent="0.25">
      <c r="A91" s="142" t="str">
        <f>'Page 3 Maintenance'!A91</f>
        <v>JV-UGFLD</v>
      </c>
      <c r="B91" s="15" t="str">
        <f>'Page 3 Maintenance'!B91</f>
        <v>Urethane Gasket - Field Installed</v>
      </c>
      <c r="C91" s="10"/>
      <c r="D91" s="131"/>
      <c r="E91" s="131"/>
      <c r="F91" s="143"/>
      <c r="G91" s="141">
        <f>'Page 3 Maintenance'!G91</f>
        <v>2.8000000000000003</v>
      </c>
      <c r="H91" s="54">
        <f>'Page 3 Maintenance'!H91</f>
        <v>0.1</v>
      </c>
      <c r="I91" s="129"/>
      <c r="J91" s="23" t="str">
        <f t="shared" si="10"/>
        <v xml:space="preserve"> </v>
      </c>
      <c r="K91" s="53" t="str">
        <f t="shared" si="11"/>
        <v xml:space="preserve"> </v>
      </c>
    </row>
    <row r="92" spans="1:11" x14ac:dyDescent="0.25">
      <c r="A92" s="139" t="str">
        <f>'Page 3 Maintenance'!A92</f>
        <v>TUP</v>
      </c>
      <c r="B92" s="15" t="str">
        <f>'Page 3 Maintenance'!B92</f>
        <v>Spray Can Touch-Up Paint (1 Can)</v>
      </c>
      <c r="C92" s="143"/>
      <c r="D92" s="143"/>
      <c r="E92" s="143"/>
      <c r="F92" s="143"/>
      <c r="G92" s="368">
        <f>'Page 3 Maintenance'!G92</f>
        <v>26.35</v>
      </c>
      <c r="H92" s="54">
        <f>'Page 3 Maintenance'!H92</f>
        <v>1</v>
      </c>
      <c r="I92" s="129"/>
      <c r="J92" s="23" t="str">
        <f t="shared" si="10"/>
        <v xml:space="preserve"> </v>
      </c>
      <c r="K92" s="53" t="str">
        <f t="shared" si="11"/>
        <v xml:space="preserve"> </v>
      </c>
    </row>
    <row r="94" spans="1:11" x14ac:dyDescent="0.25">
      <c r="A94" s="409" t="s">
        <v>116</v>
      </c>
      <c r="B94" s="409"/>
      <c r="C94" s="409"/>
      <c r="D94" s="403" t="s">
        <v>117</v>
      </c>
      <c r="E94" s="403"/>
    </row>
  </sheetData>
  <sheetProtection selectLockedCells="1"/>
  <mergeCells count="5">
    <mergeCell ref="A94:C94"/>
    <mergeCell ref="D94:E94"/>
    <mergeCell ref="C38:D38"/>
    <mergeCell ref="E38:F38"/>
    <mergeCell ref="B51:F51"/>
  </mergeCells>
  <hyperlinks>
    <hyperlink ref="A94" location="'Table of Contents'!A1" display="Return to Table of Contents" xr:uid="{00000000-0004-0000-0500-000000000000}"/>
    <hyperlink ref="D94" location="Summary!A1" display="Go to Summary" xr:uid="{00000000-0004-0000-0500-000001000000}"/>
  </hyperlinks>
  <pageMargins left="0.25" right="0.25" top="0.2" bottom="0.2" header="0" footer="0"/>
  <pageSetup scale="6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O94"/>
  <sheetViews>
    <sheetView zoomScaleNormal="100" workbookViewId="0">
      <selection activeCell="E5" sqref="E5"/>
    </sheetView>
  </sheetViews>
  <sheetFormatPr defaultRowHeight="15" x14ac:dyDescent="0.25"/>
  <cols>
    <col min="1" max="1" width="14.140625" customWidth="1"/>
    <col min="2" max="2" width="9.140625" bestFit="1" customWidth="1"/>
    <col min="3" max="3" width="17.28515625" bestFit="1" customWidth="1"/>
    <col min="4" max="4" width="8.85546875" customWidth="1"/>
    <col min="5" max="5" width="10.140625" customWidth="1"/>
    <col min="6" max="6" width="9.42578125" customWidth="1"/>
    <col min="7" max="8" width="10.7109375" customWidth="1"/>
    <col min="9" max="9" width="7.7109375" customWidth="1"/>
    <col min="10" max="10" width="10.7109375" customWidth="1"/>
    <col min="11" max="11" width="7.7109375" customWidth="1"/>
  </cols>
  <sheetData>
    <row r="1" spans="1:9" ht="20.45" customHeight="1" x14ac:dyDescent="0.35">
      <c r="A1" s="2" t="s">
        <v>8</v>
      </c>
      <c r="B1" s="1"/>
      <c r="C1" s="1"/>
      <c r="D1" s="1"/>
      <c r="E1" s="1"/>
      <c r="F1" s="1"/>
      <c r="G1" s="1"/>
      <c r="H1" s="1"/>
      <c r="I1" s="1"/>
    </row>
    <row r="2" spans="1:9" x14ac:dyDescent="0.25">
      <c r="A2" s="31" t="s">
        <v>24</v>
      </c>
      <c r="B2" s="13"/>
      <c r="C2" s="13"/>
      <c r="D2" s="13"/>
      <c r="E2" s="13"/>
      <c r="F2" s="13"/>
      <c r="G2" s="13"/>
      <c r="H2" s="13"/>
      <c r="I2" s="13"/>
    </row>
    <row r="3" spans="1:9" x14ac:dyDescent="0.25">
      <c r="A3" s="13" t="s">
        <v>836</v>
      </c>
      <c r="B3" s="13"/>
      <c r="C3" s="13"/>
      <c r="D3" s="13"/>
      <c r="E3" s="13"/>
      <c r="F3" s="13"/>
      <c r="G3" s="13"/>
      <c r="H3" s="13"/>
      <c r="I3" s="13"/>
    </row>
    <row r="4" spans="1:9" ht="26.45" customHeight="1" x14ac:dyDescent="0.25">
      <c r="A4" s="57" t="s">
        <v>130</v>
      </c>
      <c r="B4" s="57" t="s">
        <v>132</v>
      </c>
      <c r="C4" s="57" t="s">
        <v>12</v>
      </c>
      <c r="D4" s="57" t="s">
        <v>129</v>
      </c>
      <c r="E4" s="57" t="s">
        <v>14</v>
      </c>
      <c r="F4" s="57" t="s">
        <v>111</v>
      </c>
      <c r="G4" s="55"/>
      <c r="H4" s="55"/>
      <c r="I4" s="55"/>
    </row>
    <row r="5" spans="1:9" ht="12" customHeight="1" x14ac:dyDescent="0.25">
      <c r="A5" s="53" t="s">
        <v>770</v>
      </c>
      <c r="B5" s="53" t="s">
        <v>19</v>
      </c>
      <c r="C5" s="53" t="s">
        <v>25</v>
      </c>
      <c r="D5" s="53">
        <v>32</v>
      </c>
      <c r="E5" s="63">
        <v>32.550000000000004</v>
      </c>
      <c r="F5" s="53">
        <v>4.2</v>
      </c>
      <c r="G5" s="55"/>
      <c r="H5" s="55"/>
      <c r="I5" s="55"/>
    </row>
    <row r="6" spans="1:9" ht="12" customHeight="1" x14ac:dyDescent="0.25">
      <c r="A6" s="53" t="s">
        <v>771</v>
      </c>
      <c r="B6" s="53" t="s">
        <v>23</v>
      </c>
      <c r="C6" s="53" t="s">
        <v>23</v>
      </c>
      <c r="D6" s="53">
        <v>32</v>
      </c>
      <c r="E6" s="328">
        <v>34.85</v>
      </c>
      <c r="F6" s="53">
        <v>4.8</v>
      </c>
      <c r="G6" s="55"/>
      <c r="H6" s="55"/>
      <c r="I6" s="55"/>
    </row>
    <row r="7" spans="1:9" ht="12" customHeight="1" x14ac:dyDescent="0.25">
      <c r="A7" s="53" t="s">
        <v>772</v>
      </c>
      <c r="B7" s="53" t="s">
        <v>23</v>
      </c>
      <c r="C7" s="53" t="s">
        <v>23</v>
      </c>
      <c r="D7" s="53">
        <v>40</v>
      </c>
      <c r="E7" s="328">
        <v>35.300000000000004</v>
      </c>
      <c r="F7" s="53">
        <v>4.8</v>
      </c>
      <c r="G7" s="55"/>
      <c r="H7" s="55"/>
      <c r="I7" s="55"/>
    </row>
    <row r="8" spans="1:9" ht="12" customHeight="1" x14ac:dyDescent="0.25">
      <c r="A8" s="53" t="s">
        <v>773</v>
      </c>
      <c r="B8" s="53" t="s">
        <v>23</v>
      </c>
      <c r="C8" s="53" t="s">
        <v>23</v>
      </c>
      <c r="D8" s="53">
        <v>40</v>
      </c>
      <c r="E8" s="328">
        <v>38.050000000000004</v>
      </c>
      <c r="F8" s="53">
        <v>5.5</v>
      </c>
      <c r="G8" s="55"/>
      <c r="H8" s="55"/>
      <c r="I8" s="55"/>
    </row>
    <row r="9" spans="1:9" ht="12" customHeight="1" x14ac:dyDescent="0.25">
      <c r="A9" s="53" t="s">
        <v>774</v>
      </c>
      <c r="B9" s="53" t="s">
        <v>23</v>
      </c>
      <c r="C9" s="53" t="s">
        <v>23</v>
      </c>
      <c r="D9" s="53">
        <v>50</v>
      </c>
      <c r="E9" s="328">
        <v>40.700000000000003</v>
      </c>
      <c r="F9" s="53">
        <v>5.5</v>
      </c>
      <c r="G9" s="55"/>
      <c r="H9" s="55"/>
      <c r="I9" s="55"/>
    </row>
    <row r="10" spans="1:9" ht="12" customHeight="1" x14ac:dyDescent="0.25">
      <c r="A10" s="53" t="s">
        <v>775</v>
      </c>
      <c r="B10" s="53" t="s">
        <v>23</v>
      </c>
      <c r="C10" s="53" t="s">
        <v>23</v>
      </c>
      <c r="D10" s="53">
        <v>50</v>
      </c>
      <c r="E10" s="328">
        <v>43.400000000000006</v>
      </c>
      <c r="F10" s="53">
        <v>6.5</v>
      </c>
      <c r="G10" s="55"/>
      <c r="H10" s="55"/>
      <c r="I10" s="55"/>
    </row>
    <row r="11" spans="1:9" ht="12" customHeight="1" x14ac:dyDescent="0.25">
      <c r="A11" s="53" t="s">
        <v>776</v>
      </c>
      <c r="B11" s="53" t="s">
        <v>23</v>
      </c>
      <c r="C11" s="53" t="s">
        <v>26</v>
      </c>
      <c r="D11" s="53">
        <v>32</v>
      </c>
      <c r="E11" s="328">
        <v>39.25</v>
      </c>
      <c r="F11" s="53">
        <v>5.9</v>
      </c>
      <c r="G11" s="55"/>
      <c r="H11" s="55"/>
      <c r="I11" s="55"/>
    </row>
    <row r="12" spans="1:9" ht="12" customHeight="1" x14ac:dyDescent="0.25">
      <c r="A12" s="53" t="s">
        <v>777</v>
      </c>
      <c r="B12" s="53" t="s">
        <v>23</v>
      </c>
      <c r="C12" s="53" t="s">
        <v>23</v>
      </c>
      <c r="D12" s="53">
        <v>32</v>
      </c>
      <c r="E12" s="328">
        <v>42.7</v>
      </c>
      <c r="F12" s="53">
        <v>6.9</v>
      </c>
      <c r="G12" s="55"/>
      <c r="H12" s="55"/>
      <c r="I12" s="55"/>
    </row>
    <row r="13" spans="1:9" ht="12" customHeight="1" x14ac:dyDescent="0.25">
      <c r="A13" s="53" t="s">
        <v>778</v>
      </c>
      <c r="B13" s="53" t="s">
        <v>23</v>
      </c>
      <c r="C13" s="53" t="s">
        <v>23</v>
      </c>
      <c r="D13" s="53">
        <v>40</v>
      </c>
      <c r="E13" s="328">
        <v>44.75</v>
      </c>
      <c r="F13" s="53">
        <v>6.9</v>
      </c>
      <c r="G13" s="55"/>
      <c r="H13" s="55"/>
      <c r="I13" s="55"/>
    </row>
    <row r="14" spans="1:9" ht="12" customHeight="1" x14ac:dyDescent="0.25">
      <c r="A14" s="53" t="s">
        <v>779</v>
      </c>
      <c r="B14" s="53" t="s">
        <v>23</v>
      </c>
      <c r="C14" s="53" t="s">
        <v>23</v>
      </c>
      <c r="D14" s="53">
        <v>40</v>
      </c>
      <c r="E14" s="328">
        <v>48.050000000000004</v>
      </c>
      <c r="F14" s="53">
        <v>8.1999999999999993</v>
      </c>
      <c r="G14" s="55"/>
      <c r="H14" s="55"/>
      <c r="I14" s="55"/>
    </row>
    <row r="15" spans="1:9" ht="12" customHeight="1" x14ac:dyDescent="0.25">
      <c r="A15" s="53" t="s">
        <v>780</v>
      </c>
      <c r="B15" s="53" t="s">
        <v>23</v>
      </c>
      <c r="C15" s="53" t="s">
        <v>23</v>
      </c>
      <c r="D15" s="53">
        <v>50</v>
      </c>
      <c r="E15" s="328">
        <v>51.650000000000006</v>
      </c>
      <c r="F15" s="53">
        <v>9.1</v>
      </c>
      <c r="G15" s="55"/>
      <c r="H15" s="55"/>
      <c r="I15" s="55"/>
    </row>
    <row r="16" spans="1:9" ht="12" customHeight="1" x14ac:dyDescent="0.25">
      <c r="A16" s="53" t="s">
        <v>781</v>
      </c>
      <c r="B16" s="53" t="s">
        <v>23</v>
      </c>
      <c r="C16" s="53" t="s">
        <v>23</v>
      </c>
      <c r="D16" s="53">
        <v>50</v>
      </c>
      <c r="E16" s="328">
        <v>54.900000000000006</v>
      </c>
      <c r="F16" s="53">
        <v>9.8000000000000007</v>
      </c>
      <c r="G16" s="55"/>
      <c r="H16" s="55"/>
      <c r="I16" s="55"/>
    </row>
    <row r="17" spans="1:15" ht="12.4" customHeight="1" x14ac:dyDescent="0.25">
      <c r="A17" s="53" t="s">
        <v>361</v>
      </c>
      <c r="B17" s="53" t="s">
        <v>28</v>
      </c>
      <c r="C17" s="53" t="s">
        <v>25</v>
      </c>
      <c r="D17" s="53">
        <v>32</v>
      </c>
      <c r="E17" s="328">
        <v>32.550000000000004</v>
      </c>
      <c r="F17" s="53">
        <v>4.5999999999999996</v>
      </c>
      <c r="G17" s="167"/>
      <c r="H17" s="55"/>
      <c r="I17" s="113"/>
    </row>
    <row r="18" spans="1:15" ht="12.4" customHeight="1" x14ac:dyDescent="0.25">
      <c r="A18" s="53" t="s">
        <v>362</v>
      </c>
      <c r="B18" s="53" t="s">
        <v>23</v>
      </c>
      <c r="C18" s="53" t="s">
        <v>23</v>
      </c>
      <c r="D18" s="53">
        <v>32</v>
      </c>
      <c r="E18" s="328">
        <v>34.85</v>
      </c>
      <c r="F18" s="53">
        <v>5.2</v>
      </c>
      <c r="G18" s="167"/>
      <c r="H18" s="55"/>
      <c r="I18" s="113"/>
    </row>
    <row r="19" spans="1:15" ht="12.4" customHeight="1" x14ac:dyDescent="0.25">
      <c r="A19" s="53" t="s">
        <v>363</v>
      </c>
      <c r="B19" s="53" t="s">
        <v>23</v>
      </c>
      <c r="C19" s="53" t="s">
        <v>23</v>
      </c>
      <c r="D19" s="53">
        <v>40</v>
      </c>
      <c r="E19" s="328">
        <v>35.300000000000004</v>
      </c>
      <c r="F19" s="53">
        <v>5.2</v>
      </c>
      <c r="G19" s="167"/>
      <c r="H19" s="55"/>
      <c r="I19" s="113"/>
    </row>
    <row r="20" spans="1:15" ht="12.4" customHeight="1" x14ac:dyDescent="0.25">
      <c r="A20" s="53" t="s">
        <v>364</v>
      </c>
      <c r="B20" s="53" t="s">
        <v>23</v>
      </c>
      <c r="C20" s="53" t="s">
        <v>23</v>
      </c>
      <c r="D20" s="53">
        <v>40</v>
      </c>
      <c r="E20" s="328">
        <v>38.050000000000004</v>
      </c>
      <c r="F20" s="53">
        <v>5.9</v>
      </c>
      <c r="G20" s="167"/>
      <c r="H20" s="55"/>
      <c r="I20" s="113"/>
    </row>
    <row r="21" spans="1:15" ht="12.4" customHeight="1" x14ac:dyDescent="0.25">
      <c r="A21" s="53" t="s">
        <v>365</v>
      </c>
      <c r="B21" s="53" t="s">
        <v>23</v>
      </c>
      <c r="C21" s="53" t="s">
        <v>23</v>
      </c>
      <c r="D21" s="53">
        <v>50</v>
      </c>
      <c r="E21" s="328">
        <v>40.700000000000003</v>
      </c>
      <c r="F21" s="53">
        <v>5.9</v>
      </c>
      <c r="G21" s="167"/>
      <c r="H21" s="55"/>
      <c r="I21" s="113"/>
    </row>
    <row r="22" spans="1:15" ht="12.4" customHeight="1" x14ac:dyDescent="0.25">
      <c r="A22" s="53" t="s">
        <v>366</v>
      </c>
      <c r="B22" s="53" t="s">
        <v>23</v>
      </c>
      <c r="C22" s="53" t="s">
        <v>23</v>
      </c>
      <c r="D22" s="53">
        <v>50</v>
      </c>
      <c r="E22" s="328">
        <v>43.400000000000006</v>
      </c>
      <c r="F22" s="53">
        <v>6.9</v>
      </c>
      <c r="G22" s="167"/>
      <c r="H22" s="55"/>
      <c r="I22" s="113"/>
    </row>
    <row r="23" spans="1:15" ht="12.4" customHeight="1" x14ac:dyDescent="0.25">
      <c r="A23" s="53" t="s">
        <v>367</v>
      </c>
      <c r="B23" s="53" t="s">
        <v>23</v>
      </c>
      <c r="C23" s="53" t="s">
        <v>26</v>
      </c>
      <c r="D23" s="53">
        <v>32</v>
      </c>
      <c r="E23" s="328">
        <v>39.25</v>
      </c>
      <c r="F23" s="53">
        <v>6.3</v>
      </c>
      <c r="G23" s="167"/>
      <c r="H23" s="55"/>
      <c r="I23" s="113"/>
    </row>
    <row r="24" spans="1:15" ht="12.4" customHeight="1" x14ac:dyDescent="0.25">
      <c r="A24" s="53" t="s">
        <v>368</v>
      </c>
      <c r="B24" s="53" t="s">
        <v>23</v>
      </c>
      <c r="C24" s="53" t="s">
        <v>23</v>
      </c>
      <c r="D24" s="53">
        <v>32</v>
      </c>
      <c r="E24" s="328">
        <v>42.7</v>
      </c>
      <c r="F24" s="53">
        <v>7.3</v>
      </c>
      <c r="G24" s="167"/>
      <c r="H24" s="55"/>
      <c r="I24" s="113"/>
    </row>
    <row r="25" spans="1:15" ht="12.4" customHeight="1" x14ac:dyDescent="0.25">
      <c r="A25" s="53" t="s">
        <v>369</v>
      </c>
      <c r="B25" s="53" t="s">
        <v>23</v>
      </c>
      <c r="C25" s="53" t="s">
        <v>23</v>
      </c>
      <c r="D25" s="53">
        <v>40</v>
      </c>
      <c r="E25" s="328">
        <v>44.75</v>
      </c>
      <c r="F25" s="53">
        <v>7.3</v>
      </c>
      <c r="G25" s="167"/>
      <c r="H25" s="55"/>
      <c r="I25" s="113"/>
    </row>
    <row r="26" spans="1:15" ht="12.4" customHeight="1" x14ac:dyDescent="0.25">
      <c r="A26" s="53" t="s">
        <v>370</v>
      </c>
      <c r="B26" s="53" t="s">
        <v>23</v>
      </c>
      <c r="C26" s="53" t="s">
        <v>23</v>
      </c>
      <c r="D26" s="53">
        <v>40</v>
      </c>
      <c r="E26" s="328">
        <v>48.050000000000004</v>
      </c>
      <c r="F26" s="53">
        <v>8.6</v>
      </c>
      <c r="G26" s="167"/>
      <c r="H26" s="55"/>
      <c r="I26" s="113"/>
    </row>
    <row r="27" spans="1:15" ht="12.4" customHeight="1" x14ac:dyDescent="0.25">
      <c r="A27" s="53" t="s">
        <v>371</v>
      </c>
      <c r="B27" s="53" t="s">
        <v>23</v>
      </c>
      <c r="C27" s="53" t="s">
        <v>23</v>
      </c>
      <c r="D27" s="53">
        <v>50</v>
      </c>
      <c r="E27" s="328">
        <v>51.650000000000006</v>
      </c>
      <c r="F27" s="53">
        <v>8.5</v>
      </c>
      <c r="G27" s="167"/>
      <c r="H27" s="55"/>
      <c r="I27" s="113"/>
    </row>
    <row r="28" spans="1:15" ht="12.4" customHeight="1" x14ac:dyDescent="0.25">
      <c r="A28" s="53" t="s">
        <v>372</v>
      </c>
      <c r="B28" s="53" t="s">
        <v>23</v>
      </c>
      <c r="C28" s="53" t="s">
        <v>23</v>
      </c>
      <c r="D28" s="53">
        <v>50</v>
      </c>
      <c r="E28" s="328">
        <v>54.900000000000006</v>
      </c>
      <c r="F28" s="53">
        <v>10.199999999999999</v>
      </c>
      <c r="G28" s="167"/>
      <c r="H28" s="55"/>
      <c r="I28" s="113"/>
    </row>
    <row r="29" spans="1:15" ht="12.4" customHeight="1" x14ac:dyDescent="0.25">
      <c r="A29" s="53" t="s">
        <v>373</v>
      </c>
      <c r="B29" s="53" t="s">
        <v>27</v>
      </c>
      <c r="C29" s="53" t="s">
        <v>23</v>
      </c>
      <c r="D29" s="53">
        <v>25</v>
      </c>
      <c r="E29" s="328">
        <v>43.45</v>
      </c>
      <c r="F29" s="53">
        <v>6.5</v>
      </c>
      <c r="G29" s="167"/>
      <c r="H29" s="55"/>
      <c r="I29" s="113"/>
      <c r="O29" s="55"/>
    </row>
    <row r="30" spans="1:15" ht="12.4" customHeight="1" x14ac:dyDescent="0.25">
      <c r="A30" s="53" t="s">
        <v>374</v>
      </c>
      <c r="B30" s="53" t="s">
        <v>23</v>
      </c>
      <c r="C30" s="53" t="s">
        <v>23</v>
      </c>
      <c r="D30" s="53">
        <v>25</v>
      </c>
      <c r="E30" s="328">
        <v>45.800000000000004</v>
      </c>
      <c r="F30" s="53">
        <v>7.4</v>
      </c>
      <c r="G30" s="167"/>
      <c r="H30" s="55"/>
      <c r="I30" s="113"/>
      <c r="O30" s="56"/>
    </row>
    <row r="31" spans="1:15" ht="12.4" customHeight="1" x14ac:dyDescent="0.25">
      <c r="A31" s="53" t="s">
        <v>375</v>
      </c>
      <c r="B31" s="53" t="s">
        <v>23</v>
      </c>
      <c r="C31" s="53" t="s">
        <v>23</v>
      </c>
      <c r="D31" s="53">
        <v>32</v>
      </c>
      <c r="E31" s="328">
        <v>45.5</v>
      </c>
      <c r="F31" s="53">
        <v>7.4</v>
      </c>
      <c r="G31" s="167"/>
      <c r="H31" s="55"/>
      <c r="I31" s="113"/>
      <c r="O31" s="56"/>
    </row>
    <row r="32" spans="1:15" ht="12.4" customHeight="1" x14ac:dyDescent="0.25">
      <c r="A32" s="53" t="s">
        <v>376</v>
      </c>
      <c r="B32" s="53" t="s">
        <v>23</v>
      </c>
      <c r="C32" s="53" t="s">
        <v>23</v>
      </c>
      <c r="D32" s="53">
        <v>32</v>
      </c>
      <c r="E32" s="328">
        <v>48.7</v>
      </c>
      <c r="F32" s="53">
        <v>8.4</v>
      </c>
      <c r="G32" s="167"/>
      <c r="H32" s="55"/>
      <c r="I32" s="113"/>
      <c r="O32" s="56"/>
    </row>
    <row r="33" spans="1:15" ht="12.4" customHeight="1" x14ac:dyDescent="0.25">
      <c r="A33" s="53" t="s">
        <v>377</v>
      </c>
      <c r="B33" s="53" t="s">
        <v>23</v>
      </c>
      <c r="C33" s="53" t="s">
        <v>23</v>
      </c>
      <c r="D33" s="53">
        <v>40</v>
      </c>
      <c r="E33" s="328">
        <v>49.75</v>
      </c>
      <c r="F33" s="53">
        <v>8.4</v>
      </c>
      <c r="G33" s="167"/>
      <c r="H33" s="55"/>
      <c r="I33" s="113"/>
      <c r="O33" s="56"/>
    </row>
    <row r="34" spans="1:15" ht="12.4" customHeight="1" x14ac:dyDescent="0.25">
      <c r="A34" s="53" t="s">
        <v>378</v>
      </c>
      <c r="B34" s="53" t="s">
        <v>23</v>
      </c>
      <c r="C34" s="53" t="s">
        <v>23</v>
      </c>
      <c r="D34" s="53">
        <v>40</v>
      </c>
      <c r="E34" s="328">
        <v>54.050000000000004</v>
      </c>
      <c r="F34" s="53">
        <v>9.6999999999999993</v>
      </c>
      <c r="G34" s="167"/>
      <c r="H34" s="55"/>
      <c r="I34" s="113"/>
      <c r="O34" s="56"/>
    </row>
    <row r="35" spans="1:15" x14ac:dyDescent="0.25">
      <c r="O35" s="56"/>
    </row>
    <row r="36" spans="1:15" ht="26.45" customHeight="1" x14ac:dyDescent="0.35">
      <c r="A36" s="11" t="s">
        <v>29</v>
      </c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5" ht="12" customHeight="1" x14ac:dyDescent="0.25"/>
    <row r="38" spans="1:15" ht="12" customHeight="1" x14ac:dyDescent="0.25">
      <c r="A38" s="31" t="s">
        <v>30</v>
      </c>
      <c r="B38" s="31"/>
      <c r="C38" s="12" t="s">
        <v>32</v>
      </c>
      <c r="D38" s="320" t="s">
        <v>835</v>
      </c>
      <c r="E38" s="197"/>
      <c r="G38" s="31"/>
      <c r="H38" s="31"/>
      <c r="I38" s="13"/>
    </row>
    <row r="39" spans="1:15" ht="29.45" customHeight="1" x14ac:dyDescent="0.25">
      <c r="A39" s="57" t="s">
        <v>130</v>
      </c>
      <c r="B39" s="111" t="s">
        <v>31</v>
      </c>
      <c r="C39" s="12" t="s">
        <v>14</v>
      </c>
      <c r="D39" s="57" t="s">
        <v>14</v>
      </c>
      <c r="E39" s="57" t="s">
        <v>111</v>
      </c>
      <c r="H39" s="55"/>
      <c r="I39" s="55"/>
    </row>
    <row r="40" spans="1:15" ht="12" customHeight="1" x14ac:dyDescent="0.25">
      <c r="A40" s="137" t="s">
        <v>379</v>
      </c>
      <c r="B40" s="138" t="s">
        <v>38</v>
      </c>
      <c r="C40" s="23">
        <v>11.100000000000001</v>
      </c>
      <c r="D40" s="23">
        <v>12.55</v>
      </c>
      <c r="E40" s="103">
        <v>0.9</v>
      </c>
      <c r="I40" s="169"/>
    </row>
    <row r="41" spans="1:15" ht="12" customHeight="1" x14ac:dyDescent="0.25">
      <c r="A41" s="53" t="s">
        <v>380</v>
      </c>
      <c r="B41" s="157" t="s">
        <v>39</v>
      </c>
      <c r="C41" s="328">
        <v>11.25</v>
      </c>
      <c r="D41" s="328">
        <v>12.600000000000001</v>
      </c>
      <c r="E41" s="103">
        <v>1</v>
      </c>
      <c r="I41" s="169"/>
    </row>
    <row r="42" spans="1:15" ht="12" customHeight="1" x14ac:dyDescent="0.25">
      <c r="A42" s="53" t="s">
        <v>381</v>
      </c>
      <c r="B42" s="157" t="s">
        <v>40</v>
      </c>
      <c r="C42" s="328">
        <v>11.5</v>
      </c>
      <c r="D42" s="328">
        <v>13.200000000000001</v>
      </c>
      <c r="E42" s="103">
        <v>1.4</v>
      </c>
      <c r="I42" s="169"/>
    </row>
    <row r="43" spans="1:15" ht="12" customHeight="1" x14ac:dyDescent="0.25">
      <c r="A43" s="53" t="s">
        <v>382</v>
      </c>
      <c r="B43" s="157" t="s">
        <v>41</v>
      </c>
      <c r="C43" s="328">
        <v>12.700000000000001</v>
      </c>
      <c r="D43" s="328">
        <v>15.15</v>
      </c>
      <c r="E43" s="103">
        <v>2.1</v>
      </c>
      <c r="I43" s="169"/>
    </row>
    <row r="44" spans="1:15" ht="12" customHeight="1" x14ac:dyDescent="0.25">
      <c r="A44" s="53" t="s">
        <v>383</v>
      </c>
      <c r="B44" s="157" t="s">
        <v>42</v>
      </c>
      <c r="C44" s="328">
        <v>15.25</v>
      </c>
      <c r="D44" s="328">
        <v>18.45</v>
      </c>
      <c r="E44" s="103">
        <v>2.8</v>
      </c>
      <c r="I44" s="169"/>
    </row>
    <row r="45" spans="1:15" ht="12" customHeight="1" x14ac:dyDescent="0.25">
      <c r="A45" s="53" t="s">
        <v>384</v>
      </c>
      <c r="B45" s="157" t="s">
        <v>43</v>
      </c>
      <c r="C45" s="328">
        <v>16.600000000000001</v>
      </c>
      <c r="D45" s="328">
        <v>19.950000000000003</v>
      </c>
      <c r="E45" s="103">
        <v>3.4</v>
      </c>
      <c r="I45" s="169"/>
    </row>
    <row r="46" spans="1:15" ht="12" customHeight="1" x14ac:dyDescent="0.25">
      <c r="A46" s="195" t="s">
        <v>385</v>
      </c>
      <c r="B46" s="196" t="s">
        <v>251</v>
      </c>
      <c r="C46" s="328">
        <v>19.75</v>
      </c>
      <c r="D46" s="328">
        <v>20.400000000000002</v>
      </c>
      <c r="E46" s="103">
        <v>4.3</v>
      </c>
      <c r="I46" s="169"/>
    </row>
    <row r="47" spans="1:15" ht="12" customHeight="1" x14ac:dyDescent="0.25">
      <c r="A47" s="53" t="s">
        <v>386</v>
      </c>
      <c r="B47" s="157" t="s">
        <v>262</v>
      </c>
      <c r="C47" s="328">
        <v>22.8</v>
      </c>
      <c r="D47" s="328">
        <v>23.6</v>
      </c>
      <c r="E47" s="103">
        <v>4.9000000000000004</v>
      </c>
      <c r="I47" s="169"/>
    </row>
    <row r="48" spans="1:15" ht="12" customHeight="1" x14ac:dyDescent="0.25">
      <c r="A48" s="6"/>
      <c r="B48" s="6"/>
      <c r="C48" s="6"/>
      <c r="D48" s="6"/>
      <c r="E48" s="6"/>
      <c r="F48" s="359"/>
      <c r="G48" s="360"/>
    </row>
    <row r="49" spans="1:11" ht="12" customHeight="1" x14ac:dyDescent="0.25">
      <c r="A49" s="26" t="s">
        <v>33</v>
      </c>
      <c r="B49" s="6"/>
      <c r="C49" s="6"/>
      <c r="D49" s="6"/>
      <c r="E49" s="6"/>
      <c r="F49" s="13"/>
      <c r="G49" s="8"/>
      <c r="H49" s="13"/>
      <c r="I49" s="13"/>
      <c r="J49" s="13"/>
      <c r="K49" s="13"/>
    </row>
    <row r="50" spans="1:11" ht="12" customHeight="1" x14ac:dyDescent="0.25">
      <c r="A50" s="9"/>
      <c r="B50" s="6"/>
      <c r="C50" s="6"/>
      <c r="D50" s="6"/>
      <c r="E50" s="6"/>
      <c r="F50" s="13"/>
      <c r="G50" s="8"/>
      <c r="H50" s="13"/>
      <c r="I50" s="13"/>
      <c r="J50" s="13"/>
      <c r="K50" s="13"/>
    </row>
    <row r="51" spans="1:11" ht="28.9" customHeight="1" x14ac:dyDescent="0.25">
      <c r="A51" s="57" t="s">
        <v>130</v>
      </c>
      <c r="B51" s="412" t="s">
        <v>34</v>
      </c>
      <c r="C51" s="413"/>
      <c r="D51" s="413"/>
      <c r="E51" s="413"/>
      <c r="F51" s="414"/>
      <c r="G51" s="57" t="s">
        <v>35</v>
      </c>
      <c r="H51" s="57" t="s">
        <v>124</v>
      </c>
      <c r="I51" s="150"/>
      <c r="J51" s="55"/>
      <c r="K51" s="55"/>
    </row>
    <row r="52" spans="1:11" ht="12" customHeight="1" x14ac:dyDescent="0.25">
      <c r="A52" s="142" t="s">
        <v>387</v>
      </c>
      <c r="B52" s="15" t="s">
        <v>152</v>
      </c>
      <c r="C52" s="143"/>
      <c r="D52" s="143"/>
      <c r="E52" s="144"/>
      <c r="F52" s="193"/>
      <c r="G52" s="141">
        <v>4</v>
      </c>
      <c r="H52" s="54">
        <v>0.4</v>
      </c>
      <c r="I52" s="167"/>
      <c r="J52" s="358"/>
    </row>
    <row r="53" spans="1:11" ht="12" customHeight="1" x14ac:dyDescent="0.25">
      <c r="A53" s="139" t="s">
        <v>388</v>
      </c>
      <c r="B53" s="140" t="s">
        <v>151</v>
      </c>
      <c r="C53" s="10"/>
      <c r="D53" s="131"/>
      <c r="E53" s="194"/>
      <c r="F53" s="131"/>
      <c r="G53" s="330">
        <v>4.3</v>
      </c>
      <c r="H53" s="54">
        <v>0.4</v>
      </c>
      <c r="I53" s="167"/>
      <c r="J53" s="358"/>
      <c r="K53" s="113"/>
    </row>
    <row r="54" spans="1:11" ht="12" customHeight="1" x14ac:dyDescent="0.25">
      <c r="A54" s="142" t="s">
        <v>487</v>
      </c>
      <c r="B54" s="124" t="s">
        <v>837</v>
      </c>
      <c r="C54" s="143"/>
      <c r="D54" s="113" t="s">
        <v>389</v>
      </c>
      <c r="E54" s="113" t="s">
        <v>38</v>
      </c>
      <c r="F54" s="10"/>
      <c r="G54" s="329">
        <v>11.3</v>
      </c>
      <c r="H54" s="54">
        <v>0.4</v>
      </c>
      <c r="I54" s="167"/>
      <c r="J54" s="358"/>
      <c r="K54" s="113"/>
    </row>
    <row r="55" spans="1:11" ht="12" customHeight="1" x14ac:dyDescent="0.25">
      <c r="A55" s="142" t="s">
        <v>488</v>
      </c>
      <c r="B55" s="15" t="s">
        <v>837</v>
      </c>
      <c r="C55" s="143"/>
      <c r="D55" s="144" t="s">
        <v>390</v>
      </c>
      <c r="E55" s="144" t="s">
        <v>38</v>
      </c>
      <c r="F55" s="143"/>
      <c r="G55" s="331">
        <v>11.3</v>
      </c>
      <c r="H55" s="54">
        <v>0.4</v>
      </c>
      <c r="I55" s="167"/>
      <c r="J55" s="358"/>
      <c r="K55" s="113"/>
    </row>
    <row r="56" spans="1:11" ht="12" customHeight="1" x14ac:dyDescent="0.25">
      <c r="A56" s="142" t="s">
        <v>489</v>
      </c>
      <c r="B56" s="124" t="s">
        <v>252</v>
      </c>
      <c r="C56" s="143"/>
      <c r="D56" s="144" t="s">
        <v>391</v>
      </c>
      <c r="E56" s="113" t="s">
        <v>39</v>
      </c>
      <c r="F56" s="10"/>
      <c r="G56" s="331">
        <v>9.15</v>
      </c>
      <c r="H56" s="54">
        <v>0.4</v>
      </c>
      <c r="I56" s="167"/>
      <c r="J56" s="358"/>
      <c r="K56" s="113"/>
    </row>
    <row r="57" spans="1:11" ht="12" customHeight="1" x14ac:dyDescent="0.25">
      <c r="A57" s="142" t="s">
        <v>490</v>
      </c>
      <c r="B57" s="15" t="s">
        <v>253</v>
      </c>
      <c r="C57" s="143"/>
      <c r="D57" s="144" t="s">
        <v>391</v>
      </c>
      <c r="E57" s="144" t="s">
        <v>40</v>
      </c>
      <c r="F57" s="143"/>
      <c r="G57" s="331">
        <v>9.8500000000000014</v>
      </c>
      <c r="H57" s="54">
        <v>0.5</v>
      </c>
      <c r="I57" s="167"/>
      <c r="J57" s="358"/>
      <c r="K57" s="113"/>
    </row>
    <row r="58" spans="1:11" ht="12" customHeight="1" x14ac:dyDescent="0.25">
      <c r="A58" s="142" t="s">
        <v>491</v>
      </c>
      <c r="B58" s="124" t="s">
        <v>252</v>
      </c>
      <c r="C58" s="10"/>
      <c r="D58" s="144" t="s">
        <v>391</v>
      </c>
      <c r="E58" s="113" t="s">
        <v>41</v>
      </c>
      <c r="F58" s="10"/>
      <c r="G58" s="331">
        <v>10.050000000000001</v>
      </c>
      <c r="H58" s="54">
        <v>0.7</v>
      </c>
      <c r="I58" s="167"/>
      <c r="J58" s="358"/>
      <c r="K58" s="113"/>
    </row>
    <row r="59" spans="1:11" ht="12" customHeight="1" x14ac:dyDescent="0.25">
      <c r="A59" s="142" t="s">
        <v>492</v>
      </c>
      <c r="B59" s="15" t="s">
        <v>252</v>
      </c>
      <c r="C59" s="143"/>
      <c r="D59" s="144" t="s">
        <v>389</v>
      </c>
      <c r="E59" s="144" t="s">
        <v>40</v>
      </c>
      <c r="F59" s="143"/>
      <c r="G59" s="331">
        <v>10.050000000000001</v>
      </c>
      <c r="H59" s="54">
        <v>0.6</v>
      </c>
      <c r="I59" s="167"/>
      <c r="J59" s="358"/>
      <c r="K59" s="113"/>
    </row>
    <row r="60" spans="1:11" ht="12" customHeight="1" x14ac:dyDescent="0.25">
      <c r="A60" s="142" t="s">
        <v>493</v>
      </c>
      <c r="B60" s="15" t="s">
        <v>253</v>
      </c>
      <c r="C60" s="143"/>
      <c r="D60" s="144" t="s">
        <v>389</v>
      </c>
      <c r="E60" s="113" t="s">
        <v>41</v>
      </c>
      <c r="F60" s="10"/>
      <c r="G60" s="331">
        <v>12.55</v>
      </c>
      <c r="H60" s="54">
        <v>0.7</v>
      </c>
      <c r="I60" s="167"/>
      <c r="J60" s="358"/>
      <c r="K60" s="113"/>
    </row>
    <row r="61" spans="1:11" ht="12" customHeight="1" x14ac:dyDescent="0.25">
      <c r="A61" s="142" t="s">
        <v>494</v>
      </c>
      <c r="B61" s="140" t="s">
        <v>253</v>
      </c>
      <c r="C61" s="143"/>
      <c r="D61" s="144" t="s">
        <v>389</v>
      </c>
      <c r="E61" s="144" t="s">
        <v>42</v>
      </c>
      <c r="F61" s="143"/>
      <c r="G61" s="331">
        <v>12.75</v>
      </c>
      <c r="H61" s="54">
        <v>0.9</v>
      </c>
      <c r="I61" s="167"/>
      <c r="J61" s="358"/>
      <c r="K61" s="113"/>
    </row>
    <row r="62" spans="1:11" ht="12" customHeight="1" x14ac:dyDescent="0.25">
      <c r="A62" s="142" t="s">
        <v>495</v>
      </c>
      <c r="B62" s="124" t="s">
        <v>253</v>
      </c>
      <c r="C62" s="143"/>
      <c r="D62" s="194" t="s">
        <v>389</v>
      </c>
      <c r="E62" s="144" t="s">
        <v>43</v>
      </c>
      <c r="F62" s="143"/>
      <c r="G62" s="331">
        <v>13.65</v>
      </c>
      <c r="H62" s="54">
        <v>1</v>
      </c>
      <c r="I62" s="167"/>
      <c r="J62" s="358"/>
      <c r="K62" s="113"/>
    </row>
    <row r="63" spans="1:11" ht="12" customHeight="1" x14ac:dyDescent="0.25">
      <c r="A63" s="142" t="s">
        <v>496</v>
      </c>
      <c r="B63" s="15" t="s">
        <v>253</v>
      </c>
      <c r="C63" s="143"/>
      <c r="D63" s="144" t="s">
        <v>390</v>
      </c>
      <c r="E63" s="144" t="s">
        <v>41</v>
      </c>
      <c r="F63" s="143"/>
      <c r="G63" s="331">
        <v>12.55</v>
      </c>
      <c r="H63" s="54">
        <v>0.8</v>
      </c>
      <c r="I63" s="167"/>
      <c r="J63" s="358"/>
      <c r="K63" s="113"/>
    </row>
    <row r="64" spans="1:11" ht="12" customHeight="1" x14ac:dyDescent="0.25">
      <c r="A64" s="142" t="s">
        <v>497</v>
      </c>
      <c r="B64" s="124" t="s">
        <v>253</v>
      </c>
      <c r="C64" s="10"/>
      <c r="D64" s="144" t="s">
        <v>390</v>
      </c>
      <c r="E64" s="113" t="s">
        <v>42</v>
      </c>
      <c r="F64" s="10"/>
      <c r="G64" s="331">
        <v>12.75</v>
      </c>
      <c r="H64" s="54">
        <v>0.9</v>
      </c>
      <c r="I64" s="167"/>
      <c r="J64" s="358"/>
      <c r="K64" s="113"/>
    </row>
    <row r="65" spans="1:11" ht="12" customHeight="1" x14ac:dyDescent="0.25">
      <c r="A65" s="142" t="s">
        <v>498</v>
      </c>
      <c r="B65" s="15" t="s">
        <v>253</v>
      </c>
      <c r="C65" s="143"/>
      <c r="D65" s="144" t="s">
        <v>390</v>
      </c>
      <c r="E65" s="144" t="s">
        <v>43</v>
      </c>
      <c r="F65" s="143"/>
      <c r="G65" s="331">
        <v>13.65</v>
      </c>
      <c r="H65" s="54">
        <v>1</v>
      </c>
      <c r="I65" s="167"/>
      <c r="J65" s="358"/>
      <c r="K65" s="113"/>
    </row>
    <row r="66" spans="1:11" ht="12" customHeight="1" x14ac:dyDescent="0.25">
      <c r="A66" s="142" t="s">
        <v>247</v>
      </c>
      <c r="B66" s="354" t="s">
        <v>854</v>
      </c>
      <c r="C66" s="355"/>
      <c r="D66" s="144" t="s">
        <v>390</v>
      </c>
      <c r="E66" s="144" t="s">
        <v>251</v>
      </c>
      <c r="F66" s="193"/>
      <c r="G66" s="331">
        <v>3.6500000000000004</v>
      </c>
      <c r="H66" s="54">
        <v>0.2</v>
      </c>
      <c r="I66" s="167"/>
      <c r="J66" s="358"/>
      <c r="K66" s="113"/>
    </row>
    <row r="67" spans="1:11" ht="12" customHeight="1" x14ac:dyDescent="0.25">
      <c r="A67" s="142" t="s">
        <v>248</v>
      </c>
      <c r="B67" s="354" t="s">
        <v>261</v>
      </c>
      <c r="C67" s="355"/>
      <c r="D67" s="144" t="s">
        <v>390</v>
      </c>
      <c r="E67" s="144" t="s">
        <v>251</v>
      </c>
      <c r="F67" s="193"/>
      <c r="G67" s="331">
        <v>2.0500000000000003</v>
      </c>
      <c r="H67" s="54">
        <v>0.2</v>
      </c>
      <c r="I67" s="167"/>
      <c r="J67" s="358"/>
      <c r="K67" s="113"/>
    </row>
    <row r="68" spans="1:11" ht="12" customHeight="1" x14ac:dyDescent="0.25">
      <c r="A68" s="142" t="s">
        <v>249</v>
      </c>
      <c r="B68" s="354" t="s">
        <v>855</v>
      </c>
      <c r="C68" s="355"/>
      <c r="D68" s="144" t="s">
        <v>390</v>
      </c>
      <c r="E68" s="144" t="s">
        <v>262</v>
      </c>
      <c r="F68" s="193"/>
      <c r="G68" s="331">
        <v>3.9000000000000004</v>
      </c>
      <c r="H68" s="54">
        <v>0.3</v>
      </c>
      <c r="I68" s="167"/>
      <c r="J68" s="358"/>
      <c r="K68" s="113"/>
    </row>
    <row r="69" spans="1:11" ht="12" customHeight="1" x14ac:dyDescent="0.25">
      <c r="A69" s="142" t="s">
        <v>250</v>
      </c>
      <c r="B69" s="15" t="s">
        <v>260</v>
      </c>
      <c r="C69" s="143"/>
      <c r="D69" s="144" t="s">
        <v>390</v>
      </c>
      <c r="E69" s="144" t="s">
        <v>262</v>
      </c>
      <c r="F69" s="193"/>
      <c r="G69" s="331">
        <v>2.4500000000000002</v>
      </c>
      <c r="H69" s="54">
        <v>0.3</v>
      </c>
      <c r="I69" s="167"/>
      <c r="J69" s="358"/>
      <c r="K69" s="113"/>
    </row>
    <row r="70" spans="1:11" ht="12" customHeight="1" x14ac:dyDescent="0.25">
      <c r="A70" s="142" t="s">
        <v>499</v>
      </c>
      <c r="B70" s="124" t="s">
        <v>257</v>
      </c>
      <c r="C70" s="10"/>
      <c r="D70" s="144" t="s">
        <v>391</v>
      </c>
      <c r="E70" s="113" t="s">
        <v>39</v>
      </c>
      <c r="F70" s="113"/>
      <c r="G70" s="331">
        <v>9.0500000000000007</v>
      </c>
      <c r="H70" s="145">
        <v>0.14000000000000001</v>
      </c>
      <c r="I70" s="167"/>
      <c r="J70" s="358"/>
      <c r="K70" s="113"/>
    </row>
    <row r="71" spans="1:11" ht="12" customHeight="1" x14ac:dyDescent="0.25">
      <c r="A71" s="142" t="s">
        <v>500</v>
      </c>
      <c r="B71" s="15" t="s">
        <v>258</v>
      </c>
      <c r="C71" s="143"/>
      <c r="D71" s="144" t="s">
        <v>391</v>
      </c>
      <c r="E71" s="144" t="s">
        <v>40</v>
      </c>
      <c r="F71" s="144"/>
      <c r="G71" s="331">
        <v>9.15</v>
      </c>
      <c r="H71" s="145">
        <v>0.22</v>
      </c>
      <c r="I71" s="167"/>
      <c r="J71" s="358"/>
      <c r="K71" s="113"/>
    </row>
    <row r="72" spans="1:11" ht="12" customHeight="1" x14ac:dyDescent="0.25">
      <c r="A72" s="142" t="s">
        <v>746</v>
      </c>
      <c r="B72" s="124" t="s">
        <v>259</v>
      </c>
      <c r="C72" s="143"/>
      <c r="D72" s="144" t="s">
        <v>391</v>
      </c>
      <c r="E72" s="144" t="s">
        <v>41</v>
      </c>
      <c r="F72" s="113"/>
      <c r="G72" s="331">
        <v>9.5500000000000007</v>
      </c>
      <c r="H72" s="145">
        <v>0.25</v>
      </c>
      <c r="I72" s="167"/>
      <c r="J72" s="358"/>
      <c r="K72" s="113"/>
    </row>
    <row r="73" spans="1:11" ht="12" customHeight="1" x14ac:dyDescent="0.25">
      <c r="A73" s="142" t="s">
        <v>501</v>
      </c>
      <c r="B73" s="15" t="s">
        <v>257</v>
      </c>
      <c r="C73" s="10"/>
      <c r="D73" s="144" t="s">
        <v>389</v>
      </c>
      <c r="E73" s="144" t="s">
        <v>40</v>
      </c>
      <c r="F73" s="144"/>
      <c r="G73" s="331">
        <v>9.15</v>
      </c>
      <c r="H73" s="54">
        <v>0.5</v>
      </c>
      <c r="I73" s="167"/>
      <c r="J73" s="358"/>
      <c r="K73" s="113"/>
    </row>
    <row r="74" spans="1:11" ht="12" customHeight="1" x14ac:dyDescent="0.25">
      <c r="A74" s="142" t="s">
        <v>502</v>
      </c>
      <c r="B74" s="15" t="s">
        <v>257</v>
      </c>
      <c r="C74" s="143"/>
      <c r="D74" s="144" t="s">
        <v>389</v>
      </c>
      <c r="E74" s="144" t="s">
        <v>41</v>
      </c>
      <c r="F74" s="144"/>
      <c r="G74" s="331">
        <v>9.5500000000000007</v>
      </c>
      <c r="H74" s="54">
        <v>0.6</v>
      </c>
      <c r="I74" s="167"/>
      <c r="J74" s="358"/>
      <c r="K74" s="113"/>
    </row>
    <row r="75" spans="1:11" ht="12" customHeight="1" x14ac:dyDescent="0.25">
      <c r="A75" s="142" t="s">
        <v>503</v>
      </c>
      <c r="B75" s="15" t="s">
        <v>257</v>
      </c>
      <c r="C75" s="143"/>
      <c r="D75" s="144" t="s">
        <v>389</v>
      </c>
      <c r="E75" s="113" t="s">
        <v>42</v>
      </c>
      <c r="F75" s="144"/>
      <c r="G75" s="331">
        <v>11.100000000000001</v>
      </c>
      <c r="H75" s="54">
        <v>0.8</v>
      </c>
      <c r="I75" s="167"/>
      <c r="J75" s="358"/>
      <c r="K75" s="113"/>
    </row>
    <row r="76" spans="1:11" ht="12" customHeight="1" x14ac:dyDescent="0.25">
      <c r="A76" s="142" t="s">
        <v>504</v>
      </c>
      <c r="B76" s="124" t="s">
        <v>257</v>
      </c>
      <c r="C76" s="143"/>
      <c r="D76" s="144" t="s">
        <v>389</v>
      </c>
      <c r="E76" s="144" t="s">
        <v>43</v>
      </c>
      <c r="F76" s="113"/>
      <c r="G76" s="331">
        <v>12.3</v>
      </c>
      <c r="H76" s="54">
        <v>0.9</v>
      </c>
      <c r="I76" s="167"/>
      <c r="J76" s="358"/>
      <c r="K76" s="113"/>
    </row>
    <row r="77" spans="1:11" x14ac:dyDescent="0.25">
      <c r="A77" s="142" t="s">
        <v>505</v>
      </c>
      <c r="B77" s="15" t="s">
        <v>257</v>
      </c>
      <c r="C77" s="10"/>
      <c r="D77" s="144" t="s">
        <v>390</v>
      </c>
      <c r="E77" s="144" t="s">
        <v>41</v>
      </c>
      <c r="F77" s="144"/>
      <c r="G77" s="331">
        <v>9.5500000000000007</v>
      </c>
      <c r="H77" s="54">
        <v>0.7</v>
      </c>
      <c r="I77" s="167"/>
      <c r="J77" s="358"/>
      <c r="K77" s="113"/>
    </row>
    <row r="78" spans="1:11" x14ac:dyDescent="0.25">
      <c r="A78" s="142" t="s">
        <v>747</v>
      </c>
      <c r="B78" s="124" t="s">
        <v>258</v>
      </c>
      <c r="C78" s="143"/>
      <c r="D78" s="144" t="s">
        <v>390</v>
      </c>
      <c r="E78" s="113" t="s">
        <v>42</v>
      </c>
      <c r="F78" s="113"/>
      <c r="G78" s="331">
        <v>11.100000000000001</v>
      </c>
      <c r="H78" s="54">
        <v>0.8</v>
      </c>
      <c r="I78" s="167"/>
      <c r="J78" s="358"/>
      <c r="K78" s="113"/>
    </row>
    <row r="79" spans="1:11" x14ac:dyDescent="0.25">
      <c r="A79" s="142" t="s">
        <v>506</v>
      </c>
      <c r="B79" s="15" t="s">
        <v>258</v>
      </c>
      <c r="C79" s="143"/>
      <c r="D79" s="144" t="s">
        <v>390</v>
      </c>
      <c r="E79" s="144" t="s">
        <v>43</v>
      </c>
      <c r="F79" s="144"/>
      <c r="G79" s="331">
        <v>12.3</v>
      </c>
      <c r="H79" s="54">
        <v>0.9</v>
      </c>
      <c r="I79" s="167"/>
      <c r="J79" s="358"/>
      <c r="K79" s="113"/>
    </row>
    <row r="80" spans="1:11" x14ac:dyDescent="0.25">
      <c r="A80" s="142" t="s">
        <v>392</v>
      </c>
      <c r="B80" s="146" t="s">
        <v>255</v>
      </c>
      <c r="C80" s="10"/>
      <c r="D80" s="144" t="s">
        <v>389</v>
      </c>
      <c r="E80" s="113"/>
      <c r="F80" s="113"/>
      <c r="G80" s="331">
        <v>7.25</v>
      </c>
      <c r="H80" s="54">
        <v>0.4</v>
      </c>
      <c r="I80" s="167"/>
      <c r="J80" s="358"/>
      <c r="K80" s="113"/>
    </row>
    <row r="81" spans="1:11" x14ac:dyDescent="0.25">
      <c r="A81" s="142" t="s">
        <v>393</v>
      </c>
      <c r="B81" s="156" t="s">
        <v>255</v>
      </c>
      <c r="C81" s="143"/>
      <c r="D81" s="144" t="s">
        <v>390</v>
      </c>
      <c r="E81" s="144"/>
      <c r="F81" s="144"/>
      <c r="G81" s="331">
        <v>7.25</v>
      </c>
      <c r="H81" s="54">
        <v>0.5</v>
      </c>
      <c r="I81" s="167"/>
      <c r="J81" s="358"/>
      <c r="K81" s="113"/>
    </row>
    <row r="82" spans="1:11" x14ac:dyDescent="0.25">
      <c r="A82" s="142" t="s">
        <v>394</v>
      </c>
      <c r="B82" s="156" t="s">
        <v>256</v>
      </c>
      <c r="C82" s="143"/>
      <c r="D82" s="144" t="s">
        <v>391</v>
      </c>
      <c r="E82" s="144"/>
      <c r="F82" s="144"/>
      <c r="G82" s="331">
        <v>7.25</v>
      </c>
      <c r="H82" s="54">
        <v>0.4</v>
      </c>
      <c r="I82" s="167"/>
      <c r="J82" s="358"/>
      <c r="K82" s="113"/>
    </row>
    <row r="83" spans="1:11" x14ac:dyDescent="0.25">
      <c r="A83" s="142" t="s">
        <v>395</v>
      </c>
      <c r="B83" s="146" t="s">
        <v>256</v>
      </c>
      <c r="C83" s="10"/>
      <c r="D83" s="144" t="s">
        <v>389</v>
      </c>
      <c r="E83" s="113"/>
      <c r="F83" s="113"/>
      <c r="G83" s="331">
        <v>7.25</v>
      </c>
      <c r="H83" s="54">
        <v>0.4</v>
      </c>
      <c r="I83" s="167"/>
      <c r="J83" s="358"/>
      <c r="K83" s="113"/>
    </row>
    <row r="84" spans="1:11" x14ac:dyDescent="0.25">
      <c r="A84" s="142" t="s">
        <v>396</v>
      </c>
      <c r="B84" s="158" t="s">
        <v>256</v>
      </c>
      <c r="C84" s="143"/>
      <c r="D84" s="144" t="s">
        <v>390</v>
      </c>
      <c r="E84" s="147"/>
      <c r="F84" s="147"/>
      <c r="G84" s="331">
        <v>7.25</v>
      </c>
      <c r="H84" s="54">
        <v>0.4</v>
      </c>
      <c r="I84" s="167"/>
      <c r="J84" s="358"/>
      <c r="K84" s="113"/>
    </row>
    <row r="85" spans="1:11" x14ac:dyDescent="0.25">
      <c r="A85" s="142" t="s">
        <v>397</v>
      </c>
      <c r="B85" s="15" t="s">
        <v>254</v>
      </c>
      <c r="C85" s="10"/>
      <c r="D85" s="144" t="s">
        <v>391</v>
      </c>
      <c r="E85" s="144"/>
      <c r="F85" s="143"/>
      <c r="G85" s="331">
        <v>7.45</v>
      </c>
      <c r="H85" s="54">
        <v>0.2</v>
      </c>
      <c r="I85" s="167"/>
      <c r="J85" s="358"/>
      <c r="K85" s="113"/>
    </row>
    <row r="86" spans="1:11" x14ac:dyDescent="0.25">
      <c r="A86" s="142" t="s">
        <v>398</v>
      </c>
      <c r="B86" s="124" t="s">
        <v>254</v>
      </c>
      <c r="C86" s="143"/>
      <c r="D86" s="144" t="s">
        <v>389</v>
      </c>
      <c r="E86" s="113"/>
      <c r="F86" s="10"/>
      <c r="G86" s="331">
        <v>7.45</v>
      </c>
      <c r="H86" s="54">
        <v>0.3</v>
      </c>
      <c r="I86" s="167"/>
      <c r="J86" s="358"/>
      <c r="K86" s="113"/>
    </row>
    <row r="87" spans="1:11" x14ac:dyDescent="0.25">
      <c r="A87" s="142" t="s">
        <v>399</v>
      </c>
      <c r="B87" s="15" t="s">
        <v>254</v>
      </c>
      <c r="C87" s="143"/>
      <c r="D87" s="144" t="s">
        <v>390</v>
      </c>
      <c r="E87" s="144"/>
      <c r="F87" s="143"/>
      <c r="G87" s="331">
        <v>7.45</v>
      </c>
      <c r="H87" s="54">
        <v>0.4</v>
      </c>
      <c r="I87" s="167"/>
      <c r="J87" s="358"/>
      <c r="K87" s="113"/>
    </row>
    <row r="88" spans="1:11" x14ac:dyDescent="0.25">
      <c r="A88" s="348" t="s">
        <v>852</v>
      </c>
      <c r="B88" s="349" t="s">
        <v>853</v>
      </c>
      <c r="C88" s="350"/>
      <c r="D88" s="351"/>
      <c r="E88" s="351"/>
      <c r="F88" s="350"/>
      <c r="G88" s="331">
        <v>3.8000000000000003</v>
      </c>
      <c r="H88" s="352">
        <v>0.1</v>
      </c>
      <c r="I88" s="167"/>
      <c r="J88" s="358"/>
      <c r="K88" s="113"/>
    </row>
    <row r="89" spans="1:11" x14ac:dyDescent="0.25">
      <c r="A89" s="353" t="s">
        <v>851</v>
      </c>
      <c r="B89" s="354" t="s">
        <v>850</v>
      </c>
      <c r="C89" s="355"/>
      <c r="D89" s="356"/>
      <c r="E89" s="356"/>
      <c r="F89" s="357"/>
      <c r="G89" s="331">
        <v>3.8000000000000003</v>
      </c>
      <c r="H89" s="352">
        <v>0.1</v>
      </c>
      <c r="I89" s="167"/>
      <c r="J89" s="358"/>
      <c r="K89" s="113"/>
    </row>
    <row r="90" spans="1:11" x14ac:dyDescent="0.25">
      <c r="A90" s="139" t="s">
        <v>745</v>
      </c>
      <c r="B90" s="124" t="s">
        <v>153</v>
      </c>
      <c r="C90" s="131"/>
      <c r="D90" s="10"/>
      <c r="E90" s="10"/>
      <c r="F90" s="10"/>
      <c r="G90" s="324">
        <v>3.7</v>
      </c>
      <c r="H90" s="54">
        <v>0.1</v>
      </c>
      <c r="I90" s="167"/>
      <c r="J90" s="358"/>
      <c r="K90" s="113"/>
    </row>
    <row r="91" spans="1:11" x14ac:dyDescent="0.25">
      <c r="A91" s="142" t="s">
        <v>400</v>
      </c>
      <c r="B91" s="15" t="s">
        <v>154</v>
      </c>
      <c r="C91" s="10"/>
      <c r="D91" s="143"/>
      <c r="E91" s="143"/>
      <c r="F91" s="143"/>
      <c r="G91" s="325">
        <v>2.8000000000000003</v>
      </c>
      <c r="H91" s="54">
        <v>0.1</v>
      </c>
      <c r="I91" s="167"/>
      <c r="J91" s="358"/>
      <c r="K91" s="113"/>
    </row>
    <row r="92" spans="1:11" x14ac:dyDescent="0.25">
      <c r="A92" s="139" t="s">
        <v>838</v>
      </c>
      <c r="B92" s="15" t="s">
        <v>155</v>
      </c>
      <c r="C92" s="143"/>
      <c r="D92" s="143"/>
      <c r="E92" s="143"/>
      <c r="F92" s="143"/>
      <c r="G92" s="329">
        <v>26.35</v>
      </c>
      <c r="H92" s="54">
        <v>1</v>
      </c>
      <c r="I92" s="167"/>
      <c r="J92" s="358"/>
      <c r="K92" s="113"/>
    </row>
    <row r="94" spans="1:11" x14ac:dyDescent="0.25">
      <c r="A94" s="409"/>
      <c r="B94" s="409"/>
      <c r="C94" s="409"/>
      <c r="D94" s="403"/>
      <c r="E94" s="403"/>
    </row>
  </sheetData>
  <sheetProtection selectLockedCells="1"/>
  <mergeCells count="3">
    <mergeCell ref="B51:F51"/>
    <mergeCell ref="A94:C94"/>
    <mergeCell ref="D94:E94"/>
  </mergeCells>
  <pageMargins left="0.25" right="0.25" top="0.2" bottom="0.2" header="0" footer="0"/>
  <pageSetup scale="6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pageSetUpPr fitToPage="1"/>
  </sheetPr>
  <dimension ref="A1:W50"/>
  <sheetViews>
    <sheetView zoomScale="90" zoomScaleNormal="90" workbookViewId="0">
      <selection activeCell="J18" sqref="J18"/>
    </sheetView>
  </sheetViews>
  <sheetFormatPr defaultRowHeight="15" x14ac:dyDescent="0.25"/>
  <cols>
    <col min="1" max="1" width="26.140625" customWidth="1"/>
    <col min="2" max="2" width="8.7109375" customWidth="1"/>
    <col min="3" max="4" width="6.7109375" customWidth="1"/>
    <col min="5" max="5" width="8.7109375" customWidth="1"/>
    <col min="6" max="7" width="6.7109375" customWidth="1"/>
    <col min="8" max="8" width="8.7109375" customWidth="1"/>
    <col min="9" max="10" width="6.7109375" customWidth="1"/>
    <col min="11" max="11" width="2.140625" customWidth="1"/>
    <col min="12" max="12" width="8.7109375" customWidth="1"/>
    <col min="13" max="14" width="6.7109375" customWidth="1"/>
    <col min="15" max="15" width="8.7109375" customWidth="1"/>
    <col min="16" max="17" width="6.7109375" customWidth="1"/>
    <col min="18" max="18" width="8.7109375" customWidth="1"/>
    <col min="19" max="20" width="6.7109375" customWidth="1"/>
    <col min="21" max="21" width="2.28515625" customWidth="1"/>
    <col min="22" max="22" width="10.7109375" customWidth="1"/>
    <col min="23" max="23" width="7.7109375" customWidth="1"/>
  </cols>
  <sheetData>
    <row r="1" spans="1:23" ht="21" x14ac:dyDescent="0.35">
      <c r="A1" s="415" t="s">
        <v>408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23" ht="12" customHeight="1" x14ac:dyDescent="0.25"/>
    <row r="3" spans="1:23" ht="12" customHeight="1" x14ac:dyDescent="0.25"/>
    <row r="4" spans="1:23" ht="12" customHeight="1" x14ac:dyDescent="0.25"/>
    <row r="5" spans="1:23" ht="12" customHeight="1" x14ac:dyDescent="0.25"/>
    <row r="6" spans="1:23" ht="12" customHeight="1" x14ac:dyDescent="0.25"/>
    <row r="7" spans="1:23" ht="12" customHeight="1" x14ac:dyDescent="0.25"/>
    <row r="8" spans="1:23" ht="12" customHeight="1" x14ac:dyDescent="0.25"/>
    <row r="9" spans="1:23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23" ht="12" customHeight="1" x14ac:dyDescent="0.25"/>
    <row r="11" spans="1:23" ht="12" customHeight="1" x14ac:dyDescent="0.25">
      <c r="D11" s="408" t="s">
        <v>800</v>
      </c>
      <c r="E11" s="408"/>
      <c r="F11" s="408"/>
      <c r="G11" s="408"/>
      <c r="H11" s="408"/>
      <c r="I11" s="408"/>
      <c r="J11" s="408"/>
      <c r="K11" s="408"/>
      <c r="L11" s="408"/>
      <c r="M11" s="408"/>
      <c r="N11" s="408"/>
      <c r="O11" s="408"/>
    </row>
    <row r="12" spans="1:23" ht="18" customHeight="1" x14ac:dyDescent="0.25">
      <c r="B12" s="404" t="s">
        <v>53</v>
      </c>
      <c r="C12" s="404"/>
      <c r="D12" s="404"/>
      <c r="E12" s="404"/>
      <c r="F12" s="404"/>
      <c r="G12" s="404"/>
      <c r="H12" s="404"/>
      <c r="I12" s="404"/>
      <c r="J12" s="404"/>
      <c r="K12" s="31"/>
      <c r="L12" s="404" t="s">
        <v>51</v>
      </c>
      <c r="M12" s="404"/>
      <c r="N12" s="404"/>
      <c r="O12" s="404"/>
      <c r="P12" s="404"/>
      <c r="Q12" s="404"/>
      <c r="R12" s="404"/>
      <c r="S12" s="404"/>
      <c r="T12" s="404"/>
    </row>
    <row r="13" spans="1:23" ht="12" customHeight="1" thickBot="1" x14ac:dyDescent="0.3"/>
    <row r="14" spans="1:23" ht="12" customHeight="1" x14ac:dyDescent="0.25">
      <c r="A14" s="416" t="s">
        <v>34</v>
      </c>
      <c r="B14" s="410" t="s">
        <v>401</v>
      </c>
      <c r="C14" s="418"/>
      <c r="D14" s="411"/>
      <c r="E14" s="410" t="s">
        <v>402</v>
      </c>
      <c r="F14" s="418"/>
      <c r="G14" s="411"/>
      <c r="H14" s="410" t="s">
        <v>403</v>
      </c>
      <c r="I14" s="418"/>
      <c r="J14" s="411"/>
      <c r="K14" s="13"/>
      <c r="L14" s="410" t="s">
        <v>507</v>
      </c>
      <c r="M14" s="418"/>
      <c r="N14" s="411"/>
      <c r="O14" s="410" t="s">
        <v>508</v>
      </c>
      <c r="P14" s="418"/>
      <c r="Q14" s="411"/>
      <c r="R14" s="410" t="s">
        <v>509</v>
      </c>
      <c r="S14" s="418"/>
      <c r="T14" s="411"/>
      <c r="U14" s="13"/>
      <c r="V14" s="410" t="s">
        <v>46</v>
      </c>
      <c r="W14" s="420" t="s">
        <v>112</v>
      </c>
    </row>
    <row r="15" spans="1:23" ht="12" customHeight="1" x14ac:dyDescent="0.25">
      <c r="A15" s="417"/>
      <c r="B15" s="148" t="s">
        <v>45</v>
      </c>
      <c r="C15" s="12" t="s">
        <v>126</v>
      </c>
      <c r="D15" s="149" t="s">
        <v>9</v>
      </c>
      <c r="E15" s="148" t="s">
        <v>45</v>
      </c>
      <c r="F15" s="12" t="s">
        <v>126</v>
      </c>
      <c r="G15" s="149" t="s">
        <v>9</v>
      </c>
      <c r="H15" s="148" t="s">
        <v>45</v>
      </c>
      <c r="I15" s="12" t="s">
        <v>126</v>
      </c>
      <c r="J15" s="149" t="s">
        <v>9</v>
      </c>
      <c r="K15" s="13"/>
      <c r="L15" s="148" t="s">
        <v>45</v>
      </c>
      <c r="M15" s="12" t="s">
        <v>126</v>
      </c>
      <c r="N15" s="149" t="s">
        <v>9</v>
      </c>
      <c r="O15" s="148" t="s">
        <v>45</v>
      </c>
      <c r="P15" s="12" t="s">
        <v>126</v>
      </c>
      <c r="Q15" s="149" t="s">
        <v>9</v>
      </c>
      <c r="R15" s="148" t="s">
        <v>45</v>
      </c>
      <c r="S15" s="12" t="s">
        <v>126</v>
      </c>
      <c r="T15" s="149" t="s">
        <v>9</v>
      </c>
      <c r="U15" s="13"/>
      <c r="V15" s="419"/>
      <c r="W15" s="421"/>
    </row>
    <row r="16" spans="1:23" ht="12" customHeight="1" x14ac:dyDescent="0.25">
      <c r="A16" s="15" t="str">
        <f>'Page 4 Maintenance'!A16</f>
        <v>Enclosure 18 GA.</v>
      </c>
      <c r="B16" s="373">
        <f>'Page 4 Maintenance'!B16</f>
        <v>17</v>
      </c>
      <c r="C16" s="88">
        <f>'Page 4 Maintenance'!C16</f>
        <v>2.5</v>
      </c>
      <c r="D16" s="58"/>
      <c r="E16" s="141">
        <f>'Page 4 Maintenance'!D16</f>
        <v>19.450000000000003</v>
      </c>
      <c r="F16" s="88">
        <f>'Page 4 Maintenance'!E16</f>
        <v>2.8</v>
      </c>
      <c r="G16" s="58"/>
      <c r="H16" s="141">
        <f>'Page 4 Maintenance'!F16</f>
        <v>20.25</v>
      </c>
      <c r="I16" s="88">
        <f>'Page 4 Maintenance'!G16</f>
        <v>3.6</v>
      </c>
      <c r="J16" s="58"/>
      <c r="K16" s="10"/>
      <c r="L16" s="175" t="s">
        <v>133</v>
      </c>
      <c r="M16" s="88"/>
      <c r="N16" s="17"/>
      <c r="O16" s="175" t="s">
        <v>133</v>
      </c>
      <c r="P16" s="88"/>
      <c r="Q16" s="17"/>
      <c r="R16" s="175" t="s">
        <v>133</v>
      </c>
      <c r="S16" s="88"/>
      <c r="T16" s="17"/>
      <c r="U16" s="10"/>
      <c r="V16" s="86" t="str">
        <f>IF(AND(D16=0,G16=0,J16=0)," ",D16*B16+G16*E16+J16*H16)</f>
        <v xml:space="preserve"> </v>
      </c>
      <c r="W16" s="90" t="str">
        <f>IF(V16=" "," ",D16*C16+G16*F16+J16*I16)</f>
        <v xml:space="preserve"> </v>
      </c>
    </row>
    <row r="17" spans="1:23" ht="12" customHeight="1" x14ac:dyDescent="0.25">
      <c r="A17" s="15" t="str">
        <f>'Page 4 Maintenance'!A17</f>
        <v>Enclosure 16 GA. ▲</v>
      </c>
      <c r="B17" s="335">
        <f>'Page 4 Maintenance'!B17</f>
        <v>18.600000000000001</v>
      </c>
      <c r="C17" s="88">
        <f>'Page 4 Maintenance'!C17</f>
        <v>2.8</v>
      </c>
      <c r="D17" s="58"/>
      <c r="E17" s="335">
        <f>'Page 4 Maintenance'!D17</f>
        <v>21.3</v>
      </c>
      <c r="F17" s="88">
        <f>'Page 4 Maintenance'!E17</f>
        <v>3.1</v>
      </c>
      <c r="G17" s="58"/>
      <c r="H17" s="335">
        <f>'Page 4 Maintenance'!F17</f>
        <v>22.900000000000002</v>
      </c>
      <c r="I17" s="88">
        <f>'Page 4 Maintenance'!G17</f>
        <v>4.2</v>
      </c>
      <c r="J17" s="58"/>
      <c r="K17" s="10"/>
      <c r="L17" s="373">
        <f>'Page 4 Maintenance'!I17</f>
        <v>19.450000000000003</v>
      </c>
      <c r="M17" s="88">
        <f>'Page 4 Maintenance'!J17</f>
        <v>4</v>
      </c>
      <c r="N17" s="58"/>
      <c r="O17" s="373">
        <f>'Page 4 Maintenance'!K17</f>
        <v>21.6</v>
      </c>
      <c r="P17" s="88">
        <f>'Page 4 Maintenance'!L17</f>
        <v>4.4000000000000004</v>
      </c>
      <c r="Q17" s="58"/>
      <c r="R17" s="373">
        <f>'Page 4 Maintenance'!M17</f>
        <v>22.85</v>
      </c>
      <c r="S17" s="88">
        <f>'Page 4 Maintenance'!N17</f>
        <v>5</v>
      </c>
      <c r="T17" s="58"/>
      <c r="U17" s="10"/>
      <c r="V17" s="86" t="str">
        <f t="shared" ref="V17:V36" si="0">IF(AND(D17=0,G17=0,J17=0,N17=0,Q17=0,T17=0)," ",D17*B17+G17*E17+J17*H17+N17*L17+Q17*O17+T17*R17)</f>
        <v xml:space="preserve"> </v>
      </c>
      <c r="W17" s="90" t="str">
        <f t="shared" ref="W17:W36" si="1">IF(V17=" "," ",D17*C17+G17*F17+J17*I17+N17*M17+Q17*P17+T17*S17)</f>
        <v xml:space="preserve"> </v>
      </c>
    </row>
    <row r="18" spans="1:23" ht="12" customHeight="1" x14ac:dyDescent="0.25">
      <c r="A18" s="15" t="str">
        <f>'Page 4 Maintenance'!A18</f>
        <v>Enclosure 14 GA.</v>
      </c>
      <c r="B18" s="335">
        <f>'Page 4 Maintenance'!B18</f>
        <v>22.400000000000002</v>
      </c>
      <c r="C18" s="88">
        <f>'Page 4 Maintenance'!C18</f>
        <v>3.7</v>
      </c>
      <c r="D18" s="58"/>
      <c r="E18" s="335">
        <f>'Page 4 Maintenance'!D18</f>
        <v>24.700000000000003</v>
      </c>
      <c r="F18" s="88">
        <f>'Page 4 Maintenance'!E18</f>
        <v>4</v>
      </c>
      <c r="G18" s="58"/>
      <c r="H18" s="335">
        <f>'Page 4 Maintenance'!F18</f>
        <v>25.700000000000003</v>
      </c>
      <c r="I18" s="88">
        <f>'Page 4 Maintenance'!G18</f>
        <v>5</v>
      </c>
      <c r="J18" s="58"/>
      <c r="K18" s="10"/>
      <c r="L18" s="335">
        <f>'Page 4 Maintenance'!I18</f>
        <v>22.650000000000002</v>
      </c>
      <c r="M18" s="88">
        <f>'Page 4 Maintenance'!J18</f>
        <v>5.5</v>
      </c>
      <c r="N18" s="58"/>
      <c r="O18" s="335">
        <f>'Page 4 Maintenance'!K18</f>
        <v>26</v>
      </c>
      <c r="P18" s="88">
        <f>'Page 4 Maintenance'!L18</f>
        <v>5.9</v>
      </c>
      <c r="Q18" s="58"/>
      <c r="R18" s="335">
        <f>'Page 4 Maintenance'!M18</f>
        <v>29.05</v>
      </c>
      <c r="S18" s="88">
        <f>'Page 4 Maintenance'!N18</f>
        <v>6.5</v>
      </c>
      <c r="T18" s="58"/>
      <c r="U18" s="10"/>
      <c r="V18" s="86" t="str">
        <f t="shared" si="0"/>
        <v xml:space="preserve"> </v>
      </c>
      <c r="W18" s="90" t="str">
        <f t="shared" si="1"/>
        <v xml:space="preserve"> </v>
      </c>
    </row>
    <row r="19" spans="1:23" ht="12" customHeight="1" x14ac:dyDescent="0.25">
      <c r="A19" s="15" t="str">
        <f>'Page 4 Maintenance'!A19</f>
        <v>Baked Powder (standard colors)</v>
      </c>
      <c r="B19" s="335">
        <f>'Page 4 Maintenance'!B19</f>
        <v>3.25</v>
      </c>
      <c r="C19" s="88" t="str">
        <f>'Page 4 Maintenance'!C19</f>
        <v>-</v>
      </c>
      <c r="D19" s="58"/>
      <c r="E19" s="335">
        <f>'Page 4 Maintenance'!D19</f>
        <v>3.6</v>
      </c>
      <c r="F19" s="88" t="str">
        <f>'Page 4 Maintenance'!E19</f>
        <v>-</v>
      </c>
      <c r="G19" s="58"/>
      <c r="H19" s="335">
        <f>'Page 4 Maintenance'!F19</f>
        <v>3.95</v>
      </c>
      <c r="I19" s="88" t="str">
        <f>'Page 4 Maintenance'!G19</f>
        <v>-</v>
      </c>
      <c r="J19" s="58"/>
      <c r="K19" s="10"/>
      <c r="L19" s="335">
        <f>'Page 4 Maintenance'!I19</f>
        <v>3.4000000000000004</v>
      </c>
      <c r="M19" s="88" t="str">
        <f>'Page 4 Maintenance'!J19</f>
        <v>-</v>
      </c>
      <c r="N19" s="58"/>
      <c r="O19" s="335">
        <f>'Page 4 Maintenance'!K19</f>
        <v>3.95</v>
      </c>
      <c r="P19" s="88" t="str">
        <f>'Page 4 Maintenance'!L19</f>
        <v>-</v>
      </c>
      <c r="Q19" s="58"/>
      <c r="R19" s="335">
        <f>'Page 4 Maintenance'!M19</f>
        <v>4.6500000000000004</v>
      </c>
      <c r="S19" s="88" t="str">
        <f>'Page 4 Maintenance'!N19</f>
        <v>-</v>
      </c>
      <c r="T19" s="58"/>
      <c r="U19" s="10"/>
      <c r="V19" s="86" t="str">
        <f t="shared" si="0"/>
        <v xml:space="preserve"> </v>
      </c>
      <c r="W19" s="90"/>
    </row>
    <row r="20" spans="1:23" ht="12" customHeight="1" x14ac:dyDescent="0.25">
      <c r="A20" s="15" t="str">
        <f>'Page 4 Maintenance'!A20</f>
        <v>Baked Metallic (standard colors)</v>
      </c>
      <c r="B20" s="335">
        <f>'Page 4 Maintenance'!B20</f>
        <v>4.8000000000000007</v>
      </c>
      <c r="C20" s="88" t="str">
        <f>'Page 4 Maintenance'!C20</f>
        <v>-</v>
      </c>
      <c r="D20" s="58"/>
      <c r="E20" s="335">
        <f>'Page 4 Maintenance'!D20</f>
        <v>5.15</v>
      </c>
      <c r="F20" s="88" t="str">
        <f>'Page 4 Maintenance'!E20</f>
        <v>-</v>
      </c>
      <c r="G20" s="58"/>
      <c r="H20" s="335">
        <f>'Page 4 Maintenance'!F20</f>
        <v>5.95</v>
      </c>
      <c r="I20" s="88" t="str">
        <f>'Page 4 Maintenance'!G20</f>
        <v>-</v>
      </c>
      <c r="J20" s="58"/>
      <c r="K20" s="10"/>
      <c r="L20" s="335">
        <f>'Page 4 Maintenance'!I20</f>
        <v>5</v>
      </c>
      <c r="M20" s="88" t="str">
        <f>'Page 4 Maintenance'!J20</f>
        <v>-</v>
      </c>
      <c r="N20" s="58"/>
      <c r="O20" s="335">
        <f>'Page 4 Maintenance'!K20</f>
        <v>5.95</v>
      </c>
      <c r="P20" s="88" t="str">
        <f>'Page 4 Maintenance'!L20</f>
        <v>-</v>
      </c>
      <c r="Q20" s="58"/>
      <c r="R20" s="335">
        <f>'Page 4 Maintenance'!M20</f>
        <v>6.8000000000000007</v>
      </c>
      <c r="S20" s="88" t="str">
        <f>'Page 4 Maintenance'!N20</f>
        <v>-</v>
      </c>
      <c r="T20" s="58"/>
      <c r="U20" s="10"/>
      <c r="V20" s="86" t="str">
        <f t="shared" ref="V20" si="2">IF(AND(D20=0,G20=0,J20=0,N20=0,Q20=0,T20=0)," ",D20*B20+G20*E20+J20*H20+N20*L20+Q20*O20+T20*R20)</f>
        <v xml:space="preserve"> </v>
      </c>
      <c r="W20" s="90"/>
    </row>
    <row r="21" spans="1:23" ht="12" customHeight="1" x14ac:dyDescent="0.25">
      <c r="A21" s="15" t="str">
        <f>'Page 4 Maintenance'!A21</f>
        <v>Knob Damper †</v>
      </c>
      <c r="B21" s="335">
        <f>'Page 4 Maintenance'!B21</f>
        <v>9.1</v>
      </c>
      <c r="C21" s="88">
        <f>'Page 4 Maintenance'!C21</f>
        <v>0.3</v>
      </c>
      <c r="D21" s="58"/>
      <c r="E21" s="335">
        <f>'Page 4 Maintenance'!D21</f>
        <v>9.1</v>
      </c>
      <c r="F21" s="88">
        <f>'Page 4 Maintenance'!E21</f>
        <v>0.3</v>
      </c>
      <c r="G21" s="58"/>
      <c r="H21" s="335">
        <f>'Page 4 Maintenance'!F21</f>
        <v>9.1</v>
      </c>
      <c r="I21" s="88">
        <f>'Page 4 Maintenance'!G21</f>
        <v>0.3</v>
      </c>
      <c r="J21" s="58"/>
      <c r="K21" s="10"/>
      <c r="L21" s="335">
        <f>'Page 4 Maintenance'!I21</f>
        <v>9.1</v>
      </c>
      <c r="M21" s="88">
        <f>'Page 4 Maintenance'!J21</f>
        <v>0.3</v>
      </c>
      <c r="N21" s="58"/>
      <c r="O21" s="335">
        <f>'Page 4 Maintenance'!K21</f>
        <v>9.1</v>
      </c>
      <c r="P21" s="88">
        <f>'Page 4 Maintenance'!L21</f>
        <v>0.3</v>
      </c>
      <c r="Q21" s="58"/>
      <c r="R21" s="335">
        <f>'Page 4 Maintenance'!M21</f>
        <v>9.1</v>
      </c>
      <c r="S21" s="88">
        <f>'Page 4 Maintenance'!N21</f>
        <v>0.3</v>
      </c>
      <c r="T21" s="58"/>
      <c r="U21" s="10"/>
      <c r="V21" s="86" t="str">
        <f t="shared" si="0"/>
        <v xml:space="preserve"> </v>
      </c>
      <c r="W21" s="90" t="str">
        <f t="shared" si="1"/>
        <v xml:space="preserve"> </v>
      </c>
    </row>
    <row r="22" spans="1:23" ht="12" customHeight="1" x14ac:dyDescent="0.25">
      <c r="A22" s="15" t="str">
        <f>'Page 4 Maintenance'!A22</f>
        <v>Tamper Resistant Damper †</v>
      </c>
      <c r="B22" s="335">
        <f>'Page 4 Maintenance'!B22</f>
        <v>12.75</v>
      </c>
      <c r="C22" s="88">
        <f>'Page 4 Maintenance'!C22</f>
        <v>0.3</v>
      </c>
      <c r="D22" s="58"/>
      <c r="E22" s="335">
        <f>'Page 4 Maintenance'!D22</f>
        <v>12.75</v>
      </c>
      <c r="F22" s="88">
        <f>'Page 4 Maintenance'!E22</f>
        <v>0.3</v>
      </c>
      <c r="G22" s="58"/>
      <c r="H22" s="335">
        <f>'Page 4 Maintenance'!F22</f>
        <v>12.75</v>
      </c>
      <c r="I22" s="88">
        <f>'Page 4 Maintenance'!G22</f>
        <v>0.3</v>
      </c>
      <c r="J22" s="58"/>
      <c r="K22" s="10"/>
      <c r="L22" s="335">
        <f>'Page 4 Maintenance'!I22</f>
        <v>12.75</v>
      </c>
      <c r="M22" s="88">
        <f>'Page 4 Maintenance'!J22</f>
        <v>0.3</v>
      </c>
      <c r="N22" s="58"/>
      <c r="O22" s="335">
        <f>'Page 4 Maintenance'!K22</f>
        <v>12.75</v>
      </c>
      <c r="P22" s="88">
        <f>'Page 4 Maintenance'!L22</f>
        <v>0.3</v>
      </c>
      <c r="Q22" s="58"/>
      <c r="R22" s="335">
        <f>'Page 4 Maintenance'!M22</f>
        <v>12.75</v>
      </c>
      <c r="S22" s="88">
        <f>'Page 4 Maintenance'!N22</f>
        <v>0.3</v>
      </c>
      <c r="T22" s="58"/>
      <c r="U22" s="10"/>
      <c r="V22" s="86" t="str">
        <f t="shared" si="0"/>
        <v xml:space="preserve"> </v>
      </c>
      <c r="W22" s="90" t="str">
        <f t="shared" si="1"/>
        <v xml:space="preserve"> </v>
      </c>
    </row>
    <row r="23" spans="1:23" ht="12" customHeight="1" x14ac:dyDescent="0.25">
      <c r="A23" s="15" t="str">
        <f>'Page 4 Maintenance'!A23</f>
        <v>3" End Cap</v>
      </c>
      <c r="B23" s="374">
        <f>'Page 4 Maintenance'!B23</f>
        <v>26.8</v>
      </c>
      <c r="C23" s="88">
        <f>'Page 4 Maintenance'!C23</f>
        <v>1.1000000000000001</v>
      </c>
      <c r="D23" s="58"/>
      <c r="E23" s="374">
        <f>'Page 4 Maintenance'!D23</f>
        <v>29.05</v>
      </c>
      <c r="F23" s="88">
        <f>'Page 4 Maintenance'!E23</f>
        <v>1.4</v>
      </c>
      <c r="G23" s="58"/>
      <c r="H23" s="374">
        <f>'Page 4 Maintenance'!F23</f>
        <v>31.450000000000003</v>
      </c>
      <c r="I23" s="88">
        <f>'Page 4 Maintenance'!G23</f>
        <v>2</v>
      </c>
      <c r="J23" s="58"/>
      <c r="K23" s="10"/>
      <c r="L23" s="374">
        <f>'Page 4 Maintenance'!I23</f>
        <v>22.85</v>
      </c>
      <c r="M23" s="88">
        <f>'Page 4 Maintenance'!J23</f>
        <v>1.5</v>
      </c>
      <c r="N23" s="58"/>
      <c r="O23" s="374">
        <f>'Page 4 Maintenance'!K23</f>
        <v>28.3</v>
      </c>
      <c r="P23" s="88">
        <f>'Page 4 Maintenance'!L23</f>
        <v>1.9</v>
      </c>
      <c r="Q23" s="58"/>
      <c r="R23" s="374">
        <f>'Page 4 Maintenance'!M23</f>
        <v>31.450000000000003</v>
      </c>
      <c r="S23" s="88">
        <f>'Page 4 Maintenance'!N23</f>
        <v>2.2999999999999998</v>
      </c>
      <c r="T23" s="58"/>
      <c r="U23" s="10"/>
      <c r="V23" s="86" t="str">
        <f t="shared" si="0"/>
        <v xml:space="preserve"> </v>
      </c>
      <c r="W23" s="90" t="str">
        <f t="shared" si="1"/>
        <v xml:space="preserve"> </v>
      </c>
    </row>
    <row r="24" spans="1:23" ht="12" customHeight="1" x14ac:dyDescent="0.25">
      <c r="A24" s="15" t="str">
        <f>'Page 4 Maintenance'!A24</f>
        <v>8-3/8" End Cap w/Access Door</v>
      </c>
      <c r="B24" s="335">
        <f>'Page 4 Maintenance'!B24</f>
        <v>74.7</v>
      </c>
      <c r="C24" s="88">
        <f>'Page 4 Maintenance'!C24</f>
        <v>2.5</v>
      </c>
      <c r="D24" s="58"/>
      <c r="E24" s="335">
        <f>'Page 4 Maintenance'!D24</f>
        <v>86.9</v>
      </c>
      <c r="F24" s="88">
        <f>'Page 4 Maintenance'!E24</f>
        <v>2.8</v>
      </c>
      <c r="G24" s="58"/>
      <c r="H24" s="335">
        <f>'Page 4 Maintenance'!F24</f>
        <v>102.7</v>
      </c>
      <c r="I24" s="88">
        <f>'Page 4 Maintenance'!G24</f>
        <v>3.5</v>
      </c>
      <c r="J24" s="58"/>
      <c r="K24" s="10"/>
      <c r="L24" s="335">
        <f>'Page 4 Maintenance'!I24</f>
        <v>73.8</v>
      </c>
      <c r="M24" s="88">
        <f>'Page 4 Maintenance'!J24</f>
        <v>2.9</v>
      </c>
      <c r="N24" s="58"/>
      <c r="O24" s="335">
        <f>'Page 4 Maintenance'!K24</f>
        <v>89.7</v>
      </c>
      <c r="P24" s="88">
        <f>'Page 4 Maintenance'!L24</f>
        <v>3.2</v>
      </c>
      <c r="Q24" s="58"/>
      <c r="R24" s="335">
        <f>'Page 4 Maintenance'!M24</f>
        <v>105.4</v>
      </c>
      <c r="S24" s="88">
        <f>'Page 4 Maintenance'!N24</f>
        <v>3.5</v>
      </c>
      <c r="T24" s="58"/>
      <c r="U24" s="10"/>
      <c r="V24" s="86" t="str">
        <f t="shared" si="0"/>
        <v xml:space="preserve"> </v>
      </c>
      <c r="W24" s="90" t="str">
        <f t="shared" si="1"/>
        <v xml:space="preserve"> </v>
      </c>
    </row>
    <row r="25" spans="1:23" ht="12" customHeight="1" x14ac:dyDescent="0.25">
      <c r="A25" s="15" t="str">
        <f>'Page 4 Maintenance'!A25</f>
        <v>4" Wall Sleeve</v>
      </c>
      <c r="B25" s="335">
        <f>'Page 4 Maintenance'!B25</f>
        <v>15.4</v>
      </c>
      <c r="C25" s="88">
        <f>'Page 4 Maintenance'!C25</f>
        <v>1</v>
      </c>
      <c r="D25" s="58"/>
      <c r="E25" s="335">
        <f>'Page 4 Maintenance'!D25</f>
        <v>19.850000000000001</v>
      </c>
      <c r="F25" s="88">
        <f>'Page 4 Maintenance'!E25</f>
        <v>1.2</v>
      </c>
      <c r="G25" s="58"/>
      <c r="H25" s="335">
        <f>'Page 4 Maintenance'!F25</f>
        <v>20.650000000000002</v>
      </c>
      <c r="I25" s="88">
        <f>'Page 4 Maintenance'!G25</f>
        <v>1.5</v>
      </c>
      <c r="J25" s="58"/>
      <c r="K25" s="10"/>
      <c r="L25" s="335">
        <f>'Page 4 Maintenance'!I25</f>
        <v>13.9</v>
      </c>
      <c r="M25" s="88">
        <f>'Page 4 Maintenance'!J25</f>
        <v>0.8</v>
      </c>
      <c r="N25" s="58"/>
      <c r="O25" s="335">
        <f>'Page 4 Maintenance'!K25</f>
        <v>19.850000000000001</v>
      </c>
      <c r="P25" s="88">
        <f>'Page 4 Maintenance'!L25</f>
        <v>1</v>
      </c>
      <c r="Q25" s="58"/>
      <c r="R25" s="335">
        <f>'Page 4 Maintenance'!M25</f>
        <v>20.650000000000002</v>
      </c>
      <c r="S25" s="88">
        <f>'Page 4 Maintenance'!N25</f>
        <v>1.3</v>
      </c>
      <c r="T25" s="58"/>
      <c r="U25" s="10"/>
      <c r="V25" s="86" t="str">
        <f t="shared" si="0"/>
        <v xml:space="preserve"> </v>
      </c>
      <c r="W25" s="90" t="str">
        <f t="shared" si="1"/>
        <v xml:space="preserve"> </v>
      </c>
    </row>
    <row r="26" spans="1:23" ht="12" customHeight="1" x14ac:dyDescent="0.25">
      <c r="A26" s="15" t="str">
        <f>'Page 4 Maintenance'!A26</f>
        <v>6" Wall Sleeve</v>
      </c>
      <c r="B26" s="335">
        <f>'Page 4 Maintenance'!B26</f>
        <v>18.600000000000001</v>
      </c>
      <c r="C26" s="88">
        <f>'Page 4 Maintenance'!C26</f>
        <v>1.3</v>
      </c>
      <c r="D26" s="58"/>
      <c r="E26" s="335">
        <f>'Page 4 Maintenance'!D26</f>
        <v>20.950000000000003</v>
      </c>
      <c r="F26" s="88">
        <f>'Page 4 Maintenance'!E26</f>
        <v>1.6</v>
      </c>
      <c r="G26" s="58"/>
      <c r="H26" s="335">
        <f>'Page 4 Maintenance'!F26</f>
        <v>21.6</v>
      </c>
      <c r="I26" s="88">
        <f>'Page 4 Maintenance'!G26</f>
        <v>2.2999999999999998</v>
      </c>
      <c r="J26" s="58"/>
      <c r="K26" s="10"/>
      <c r="L26" s="335">
        <f>'Page 4 Maintenance'!I26</f>
        <v>17</v>
      </c>
      <c r="M26" s="88">
        <f>'Page 4 Maintenance'!J26</f>
        <v>1.5</v>
      </c>
      <c r="N26" s="58"/>
      <c r="O26" s="335">
        <f>'Page 4 Maintenance'!K26</f>
        <v>20.650000000000002</v>
      </c>
      <c r="P26" s="88">
        <f>'Page 4 Maintenance'!L26</f>
        <v>1.8</v>
      </c>
      <c r="Q26" s="58"/>
      <c r="R26" s="335">
        <f>'Page 4 Maintenance'!M26</f>
        <v>20.950000000000003</v>
      </c>
      <c r="S26" s="88">
        <f>'Page 4 Maintenance'!N26</f>
        <v>2.1</v>
      </c>
      <c r="T26" s="58"/>
      <c r="U26" s="10"/>
      <c r="V26" s="86" t="str">
        <f t="shared" si="0"/>
        <v xml:space="preserve"> </v>
      </c>
      <c r="W26" s="90" t="str">
        <f t="shared" si="1"/>
        <v xml:space="preserve"> </v>
      </c>
    </row>
    <row r="27" spans="1:23" ht="12" customHeight="1" x14ac:dyDescent="0.25">
      <c r="A27" s="15" t="str">
        <f>'Page 4 Maintenance'!A27</f>
        <v>8-3/8" Wall Sleeve</v>
      </c>
      <c r="B27" s="335">
        <f>'Page 4 Maintenance'!B27</f>
        <v>21.3</v>
      </c>
      <c r="C27" s="88">
        <f>'Page 4 Maintenance'!C27</f>
        <v>1.9</v>
      </c>
      <c r="D27" s="58"/>
      <c r="E27" s="335">
        <f>'Page 4 Maintenance'!D27</f>
        <v>23.700000000000003</v>
      </c>
      <c r="F27" s="88">
        <f>'Page 4 Maintenance'!E27</f>
        <v>2.2000000000000002</v>
      </c>
      <c r="G27" s="58"/>
      <c r="H27" s="335">
        <f>'Page 4 Maintenance'!F27</f>
        <v>24.1</v>
      </c>
      <c r="I27" s="88">
        <f>'Page 4 Maintenance'!G27</f>
        <v>3</v>
      </c>
      <c r="J27" s="58"/>
      <c r="K27" s="10"/>
      <c r="L27" s="335">
        <f>'Page 4 Maintenance'!I27</f>
        <v>18.150000000000002</v>
      </c>
      <c r="M27" s="88">
        <f>'Page 4 Maintenance'!J27</f>
        <v>2.2000000000000002</v>
      </c>
      <c r="N27" s="58"/>
      <c r="O27" s="335">
        <f>'Page 4 Maintenance'!K27</f>
        <v>23</v>
      </c>
      <c r="P27" s="88">
        <f>'Page 4 Maintenance'!L27</f>
        <v>2.7</v>
      </c>
      <c r="Q27" s="58"/>
      <c r="R27" s="335">
        <f>'Page 4 Maintenance'!M27</f>
        <v>23.700000000000003</v>
      </c>
      <c r="S27" s="88">
        <f>'Page 4 Maintenance'!N27</f>
        <v>3</v>
      </c>
      <c r="T27" s="58"/>
      <c r="U27" s="10"/>
      <c r="V27" s="86" t="str">
        <f t="shared" si="0"/>
        <v xml:space="preserve"> </v>
      </c>
      <c r="W27" s="90" t="str">
        <f t="shared" si="1"/>
        <v xml:space="preserve"> </v>
      </c>
    </row>
    <row r="28" spans="1:23" ht="12" customHeight="1" x14ac:dyDescent="0.25">
      <c r="A28" s="15" t="str">
        <f>'Page 4 Maintenance'!A28</f>
        <v>8-3/8" Wall Sleeve w/Access Door</v>
      </c>
      <c r="B28" s="335">
        <f>'Page 4 Maintenance'!B28</f>
        <v>41.2</v>
      </c>
      <c r="C28" s="88">
        <f>'Page 4 Maintenance'!C28</f>
        <v>2</v>
      </c>
      <c r="D28" s="58"/>
      <c r="E28" s="335">
        <f>'Page 4 Maintenance'!D28</f>
        <v>41.85</v>
      </c>
      <c r="F28" s="88">
        <f>'Page 4 Maintenance'!E28</f>
        <v>2.2999999999999998</v>
      </c>
      <c r="G28" s="58"/>
      <c r="H28" s="335">
        <f>'Page 4 Maintenance'!F28</f>
        <v>42.550000000000004</v>
      </c>
      <c r="I28" s="88">
        <f>'Page 4 Maintenance'!G28</f>
        <v>3</v>
      </c>
      <c r="J28" s="58"/>
      <c r="K28" s="10"/>
      <c r="L28" s="335">
        <f>'Page 4 Maintenance'!I28</f>
        <v>37.200000000000003</v>
      </c>
      <c r="M28" s="88">
        <f>'Page 4 Maintenance'!J28</f>
        <v>2.4</v>
      </c>
      <c r="N28" s="58"/>
      <c r="O28" s="335">
        <f>'Page 4 Maintenance'!K28</f>
        <v>37.950000000000003</v>
      </c>
      <c r="P28" s="88">
        <f>'Page 4 Maintenance'!L28</f>
        <v>2.7</v>
      </c>
      <c r="Q28" s="58"/>
      <c r="R28" s="335">
        <f>'Page 4 Maintenance'!M28</f>
        <v>40.450000000000003</v>
      </c>
      <c r="S28" s="88">
        <f>'Page 4 Maintenance'!N28</f>
        <v>3</v>
      </c>
      <c r="T28" s="58"/>
      <c r="U28" s="10"/>
      <c r="V28" s="86" t="str">
        <f t="shared" si="0"/>
        <v xml:space="preserve"> </v>
      </c>
      <c r="W28" s="90" t="str">
        <f t="shared" si="1"/>
        <v xml:space="preserve"> </v>
      </c>
    </row>
    <row r="29" spans="1:23" ht="12" customHeight="1" x14ac:dyDescent="0.25">
      <c r="A29" s="15" t="str">
        <f>'Page 4 Maintenance'!A29</f>
        <v>Wall Sleeve Support</v>
      </c>
      <c r="B29" s="335">
        <f>'Page 4 Maintenance'!B29</f>
        <v>8.25</v>
      </c>
      <c r="C29" s="88">
        <f>'Page 4 Maintenance'!C29</f>
        <v>0.2</v>
      </c>
      <c r="D29" s="58"/>
      <c r="E29" s="335">
        <f>'Page 4 Maintenance'!D29</f>
        <v>8.5500000000000007</v>
      </c>
      <c r="F29" s="88">
        <f>'Page 4 Maintenance'!E29</f>
        <v>0.2</v>
      </c>
      <c r="G29" s="58"/>
      <c r="H29" s="335">
        <f>'Page 4 Maintenance'!F29</f>
        <v>10.200000000000001</v>
      </c>
      <c r="I29" s="88">
        <f>'Page 4 Maintenance'!G29</f>
        <v>0.3</v>
      </c>
      <c r="J29" s="58"/>
      <c r="K29" s="10"/>
      <c r="L29" s="335">
        <f>'Page 4 Maintenance'!I29</f>
        <v>11.25</v>
      </c>
      <c r="M29" s="88">
        <f>'Page 4 Maintenance'!J29</f>
        <v>0.2</v>
      </c>
      <c r="N29" s="58"/>
      <c r="O29" s="335">
        <f>'Page 4 Maintenance'!K29</f>
        <v>11.75</v>
      </c>
      <c r="P29" s="88">
        <f>'Page 4 Maintenance'!L29</f>
        <v>0.3</v>
      </c>
      <c r="Q29" s="58"/>
      <c r="R29" s="335">
        <f>'Page 4 Maintenance'!M29</f>
        <v>12.05</v>
      </c>
      <c r="S29" s="88">
        <f>'Page 4 Maintenance'!N29</f>
        <v>0.4</v>
      </c>
      <c r="T29" s="58"/>
      <c r="U29" s="10"/>
      <c r="V29" s="86" t="str">
        <f t="shared" si="0"/>
        <v xml:space="preserve"> </v>
      </c>
      <c r="W29" s="90" t="str">
        <f t="shared" si="1"/>
        <v xml:space="preserve"> </v>
      </c>
    </row>
    <row r="30" spans="1:23" ht="12" customHeight="1" x14ac:dyDescent="0.25">
      <c r="A30" s="15" t="str">
        <f>'Page 4 Maintenance'!A30</f>
        <v>Inside Corner 90°</v>
      </c>
      <c r="B30" s="335">
        <f>'Page 4 Maintenance'!B30</f>
        <v>56.25</v>
      </c>
      <c r="C30" s="88">
        <f>'Page 4 Maintenance'!C30</f>
        <v>4.5</v>
      </c>
      <c r="D30" s="58"/>
      <c r="E30" s="335">
        <f>'Page 4 Maintenance'!D30</f>
        <v>67.3</v>
      </c>
      <c r="F30" s="88">
        <f>'Page 4 Maintenance'!E30</f>
        <v>4.9000000000000004</v>
      </c>
      <c r="G30" s="58"/>
      <c r="H30" s="335">
        <f>'Page 4 Maintenance'!F30</f>
        <v>73.150000000000006</v>
      </c>
      <c r="I30" s="88">
        <f>'Page 4 Maintenance'!G30</f>
        <v>6.5</v>
      </c>
      <c r="J30" s="58"/>
      <c r="K30" s="10"/>
      <c r="L30" s="335">
        <f>'Page 4 Maintenance'!I30</f>
        <v>61.1</v>
      </c>
      <c r="M30" s="88">
        <f>'Page 4 Maintenance'!J30</f>
        <v>4.8</v>
      </c>
      <c r="N30" s="58"/>
      <c r="O30" s="335">
        <f>'Page 4 Maintenance'!K30</f>
        <v>67.5</v>
      </c>
      <c r="P30" s="88">
        <f>'Page 4 Maintenance'!L30</f>
        <v>5.4</v>
      </c>
      <c r="Q30" s="58"/>
      <c r="R30" s="335">
        <f>'Page 4 Maintenance'!M30</f>
        <v>73.150000000000006</v>
      </c>
      <c r="S30" s="88">
        <f>'Page 4 Maintenance'!N30</f>
        <v>6.5</v>
      </c>
      <c r="T30" s="58"/>
      <c r="U30" s="10"/>
      <c r="V30" s="86" t="str">
        <f t="shared" si="0"/>
        <v xml:space="preserve"> </v>
      </c>
      <c r="W30" s="90" t="str">
        <f t="shared" si="1"/>
        <v xml:space="preserve"> </v>
      </c>
    </row>
    <row r="31" spans="1:23" ht="12" customHeight="1" x14ac:dyDescent="0.25">
      <c r="A31" s="15" t="str">
        <f>'Page 4 Maintenance'!A31</f>
        <v>Inside Corner 135°</v>
      </c>
      <c r="B31" s="335">
        <f>'Page 4 Maintenance'!B31</f>
        <v>80.45</v>
      </c>
      <c r="C31" s="88">
        <f>'Page 4 Maintenance'!C31</f>
        <v>4.5</v>
      </c>
      <c r="D31" s="58"/>
      <c r="E31" s="335">
        <f>'Page 4 Maintenance'!D31</f>
        <v>92.65</v>
      </c>
      <c r="F31" s="88">
        <f>'Page 4 Maintenance'!E31</f>
        <v>4.9000000000000004</v>
      </c>
      <c r="G31" s="58"/>
      <c r="H31" s="335">
        <f>'Page 4 Maintenance'!F31</f>
        <v>107.05000000000001</v>
      </c>
      <c r="I31" s="88">
        <f>'Page 4 Maintenance'!G31</f>
        <v>6.5</v>
      </c>
      <c r="J31" s="58"/>
      <c r="K31" s="10"/>
      <c r="L31" s="335">
        <f>'Page 4 Maintenance'!I31</f>
        <v>75.850000000000009</v>
      </c>
      <c r="M31" s="88">
        <f>'Page 4 Maintenance'!J31</f>
        <v>4.8</v>
      </c>
      <c r="N31" s="58"/>
      <c r="O31" s="335">
        <f>'Page 4 Maintenance'!K31</f>
        <v>92.7</v>
      </c>
      <c r="P31" s="88">
        <f>'Page 4 Maintenance'!L31</f>
        <v>5.4</v>
      </c>
      <c r="Q31" s="58"/>
      <c r="R31" s="335">
        <f>'Page 4 Maintenance'!M31</f>
        <v>107.05000000000001</v>
      </c>
      <c r="S31" s="88">
        <f>'Page 4 Maintenance'!N31</f>
        <v>6.5</v>
      </c>
      <c r="T31" s="58"/>
      <c r="U31" s="10"/>
      <c r="V31" s="86" t="str">
        <f t="shared" si="0"/>
        <v xml:space="preserve"> </v>
      </c>
      <c r="W31" s="90" t="str">
        <f t="shared" si="1"/>
        <v xml:space="preserve"> </v>
      </c>
    </row>
    <row r="32" spans="1:23" ht="12" customHeight="1" x14ac:dyDescent="0.25">
      <c r="A32" s="15" t="str">
        <f>'Page 4 Maintenance'!A32</f>
        <v>Outside Corner 90°</v>
      </c>
      <c r="B32" s="335">
        <f>'Page 4 Maintenance'!B32</f>
        <v>66.05</v>
      </c>
      <c r="C32" s="88">
        <f>'Page 4 Maintenance'!C32</f>
        <v>4.5999999999999996</v>
      </c>
      <c r="D32" s="58"/>
      <c r="E32" s="335">
        <f>'Page 4 Maintenance'!D32</f>
        <v>81.150000000000006</v>
      </c>
      <c r="F32" s="88">
        <f>'Page 4 Maintenance'!E32</f>
        <v>5.5</v>
      </c>
      <c r="G32" s="58"/>
      <c r="H32" s="335">
        <f>'Page 4 Maintenance'!F32</f>
        <v>95.550000000000011</v>
      </c>
      <c r="I32" s="88">
        <f>'Page 4 Maintenance'!G32</f>
        <v>7</v>
      </c>
      <c r="J32" s="58"/>
      <c r="K32" s="10"/>
      <c r="L32" s="335">
        <f>'Page 4 Maintenance'!I32</f>
        <v>68.150000000000006</v>
      </c>
      <c r="M32" s="88">
        <f>'Page 4 Maintenance'!J32</f>
        <v>5.6</v>
      </c>
      <c r="N32" s="58"/>
      <c r="O32" s="335">
        <f>'Page 4 Maintenance'!K32</f>
        <v>81.2</v>
      </c>
      <c r="P32" s="88">
        <f>'Page 4 Maintenance'!L32</f>
        <v>6.6</v>
      </c>
      <c r="Q32" s="58"/>
      <c r="R32" s="335">
        <f>'Page 4 Maintenance'!M32</f>
        <v>95.550000000000011</v>
      </c>
      <c r="S32" s="88">
        <f>'Page 4 Maintenance'!N32</f>
        <v>8</v>
      </c>
      <c r="T32" s="58"/>
      <c r="U32" s="10"/>
      <c r="V32" s="86" t="str">
        <f>IF(AND(D32=0,G32=0,J32=0,N32=0,Q32=0,T32=0)," ",D32*B32+G32*E32+J32*H32+N32*L32+Q32*O32+T32*R32)</f>
        <v xml:space="preserve"> </v>
      </c>
      <c r="W32" s="90" t="str">
        <f>IF(V32=" "," ",D32*C32+G32*F32+J32*I32+N32*M32+Q32*P32+T32*S32)</f>
        <v xml:space="preserve"> </v>
      </c>
    </row>
    <row r="33" spans="1:23" ht="12" customHeight="1" x14ac:dyDescent="0.25">
      <c r="A33" s="15" t="str">
        <f>'Page 4 Maintenance'!A33</f>
        <v>Outside Corner 135°</v>
      </c>
      <c r="B33" s="335">
        <f>'Page 4 Maintenance'!B33</f>
        <v>92.65</v>
      </c>
      <c r="C33" s="88">
        <f>'Page 4 Maintenance'!C33</f>
        <v>4.5999999999999996</v>
      </c>
      <c r="D33" s="58"/>
      <c r="E33" s="335">
        <f>'Page 4 Maintenance'!D33</f>
        <v>107.05000000000001</v>
      </c>
      <c r="F33" s="88">
        <f>'Page 4 Maintenance'!E33</f>
        <v>5.5</v>
      </c>
      <c r="G33" s="58"/>
      <c r="H33" s="335">
        <f>'Page 4 Maintenance'!F33</f>
        <v>121.80000000000001</v>
      </c>
      <c r="I33" s="88">
        <f>'Page 4 Maintenance'!G33</f>
        <v>7</v>
      </c>
      <c r="J33" s="58"/>
      <c r="K33" s="10"/>
      <c r="L33" s="335">
        <f>'Page 4 Maintenance'!I33</f>
        <v>92.65</v>
      </c>
      <c r="M33" s="88">
        <f>'Page 4 Maintenance'!J33</f>
        <v>5.6</v>
      </c>
      <c r="N33" s="58"/>
      <c r="O33" s="335">
        <f>'Page 4 Maintenance'!K33</f>
        <v>107.05000000000001</v>
      </c>
      <c r="P33" s="88">
        <f>'Page 4 Maintenance'!L33</f>
        <v>6.6</v>
      </c>
      <c r="Q33" s="58"/>
      <c r="R33" s="335">
        <f>'Page 4 Maintenance'!M33</f>
        <v>117.4</v>
      </c>
      <c r="S33" s="88">
        <f>'Page 4 Maintenance'!N33</f>
        <v>8</v>
      </c>
      <c r="T33" s="58"/>
      <c r="U33" s="10"/>
      <c r="V33" s="86" t="str">
        <f t="shared" si="0"/>
        <v xml:space="preserve"> </v>
      </c>
      <c r="W33" s="90" t="str">
        <f t="shared" si="1"/>
        <v xml:space="preserve"> </v>
      </c>
    </row>
    <row r="34" spans="1:23" ht="12" customHeight="1" x14ac:dyDescent="0.25">
      <c r="A34" s="15" t="str">
        <f>'Page 4 Maintenance'!A34</f>
        <v>12" Valve Compartment  18 GA.</v>
      </c>
      <c r="B34" s="335">
        <f>'Page 4 Maintenance'!B34</f>
        <v>63.85</v>
      </c>
      <c r="C34" s="88">
        <f>'Page 4 Maintenance'!C34</f>
        <v>2.5</v>
      </c>
      <c r="D34" s="58"/>
      <c r="E34" s="335">
        <f>'Page 4 Maintenance'!D34</f>
        <v>73.2</v>
      </c>
      <c r="F34" s="88">
        <f>'Page 4 Maintenance'!E34</f>
        <v>2.8</v>
      </c>
      <c r="G34" s="58"/>
      <c r="H34" s="335">
        <f>'Page 4 Maintenance'!F34</f>
        <v>76.800000000000011</v>
      </c>
      <c r="I34" s="88">
        <f>'Page 4 Maintenance'!G34</f>
        <v>3.6</v>
      </c>
      <c r="J34" s="58"/>
      <c r="K34" s="10"/>
      <c r="L34" s="335" t="s">
        <v>133</v>
      </c>
      <c r="M34" s="88" t="s">
        <v>133</v>
      </c>
      <c r="N34" s="72"/>
      <c r="O34" s="335" t="s">
        <v>133</v>
      </c>
      <c r="P34" s="88" t="s">
        <v>133</v>
      </c>
      <c r="Q34" s="72"/>
      <c r="R34" s="335" t="s">
        <v>133</v>
      </c>
      <c r="S34" s="88" t="s">
        <v>133</v>
      </c>
      <c r="T34" s="72"/>
      <c r="U34" s="10"/>
      <c r="V34" s="86" t="str">
        <f t="shared" si="0"/>
        <v xml:space="preserve"> </v>
      </c>
      <c r="W34" s="90" t="str">
        <f t="shared" si="1"/>
        <v xml:space="preserve"> </v>
      </c>
    </row>
    <row r="35" spans="1:23" ht="12" customHeight="1" x14ac:dyDescent="0.25">
      <c r="A35" s="15" t="str">
        <f>'Page 4 Maintenance'!A35</f>
        <v>12" Valve Compartment  16 GA.</v>
      </c>
      <c r="B35" s="335">
        <f>'Page 4 Maintenance'!B35</f>
        <v>66.350000000000009</v>
      </c>
      <c r="C35" s="88">
        <f>'Page 4 Maintenance'!C35</f>
        <v>2.8</v>
      </c>
      <c r="D35" s="58"/>
      <c r="E35" s="335">
        <f>'Page 4 Maintenance'!D35</f>
        <v>75.850000000000009</v>
      </c>
      <c r="F35" s="88">
        <f>'Page 4 Maintenance'!E35</f>
        <v>3.1</v>
      </c>
      <c r="G35" s="58"/>
      <c r="H35" s="335">
        <f>'Page 4 Maintenance'!F35</f>
        <v>81.900000000000006</v>
      </c>
      <c r="I35" s="88">
        <f>'Page 4 Maintenance'!G35</f>
        <v>4.2</v>
      </c>
      <c r="J35" s="58"/>
      <c r="K35" s="10"/>
      <c r="L35" s="335">
        <f>'Page 4 Maintenance'!I35</f>
        <v>74.400000000000006</v>
      </c>
      <c r="M35" s="88">
        <f>'Page 4 Maintenance'!J35</f>
        <v>4</v>
      </c>
      <c r="N35" s="58"/>
      <c r="O35" s="335">
        <f>'Page 4 Maintenance'!K35</f>
        <v>82.45</v>
      </c>
      <c r="P35" s="88">
        <f>'Page 4 Maintenance'!L35</f>
        <v>4.4000000000000004</v>
      </c>
      <c r="Q35" s="58"/>
      <c r="R35" s="335">
        <f>'Page 4 Maintenance'!M35</f>
        <v>87.600000000000009</v>
      </c>
      <c r="S35" s="88">
        <f>'Page 4 Maintenance'!N35</f>
        <v>5</v>
      </c>
      <c r="T35" s="58"/>
      <c r="U35" s="10"/>
      <c r="V35" s="86" t="str">
        <f>IF(AND(D35=0,G35=0,J35=0,N35=0,Q35=0,T35=0)," ",D35*B35+G35*E35+J35*H35+N35*L35+Q35*O35+T35*R35)</f>
        <v xml:space="preserve"> </v>
      </c>
      <c r="W35" s="90" t="str">
        <f>IF(V35=" "," ",D35*C35+G35*F35+J35*I35+N35*M35+Q35*P35+T35*S35)</f>
        <v xml:space="preserve"> </v>
      </c>
    </row>
    <row r="36" spans="1:23" ht="12" customHeight="1" thickBot="1" x14ac:dyDescent="0.3">
      <c r="A36" s="15" t="str">
        <f>'Page 4 Maintenance'!A36</f>
        <v>12" Valve Compartment  14 GA.</v>
      </c>
      <c r="B36" s="336">
        <f>'Page 4 Maintenance'!B36</f>
        <v>69.75</v>
      </c>
      <c r="C36" s="89">
        <f>'Page 4 Maintenance'!C36</f>
        <v>3.7</v>
      </c>
      <c r="D36" s="59"/>
      <c r="E36" s="336">
        <f>'Page 4 Maintenance'!D36</f>
        <v>77.2</v>
      </c>
      <c r="F36" s="89">
        <f>'Page 4 Maintenance'!E36</f>
        <v>4</v>
      </c>
      <c r="G36" s="59"/>
      <c r="H36" s="336">
        <f>'Page 4 Maintenance'!F36</f>
        <v>81.900000000000006</v>
      </c>
      <c r="I36" s="89">
        <f>'Page 4 Maintenance'!G36</f>
        <v>5</v>
      </c>
      <c r="J36" s="59"/>
      <c r="K36" s="10"/>
      <c r="L36" s="336">
        <f>'Page 4 Maintenance'!I36</f>
        <v>77.350000000000009</v>
      </c>
      <c r="M36" s="89">
        <f>'Page 4 Maintenance'!J36</f>
        <v>5.5</v>
      </c>
      <c r="N36" s="59"/>
      <c r="O36" s="336">
        <f>'Page 4 Maintenance'!K36</f>
        <v>82.9</v>
      </c>
      <c r="P36" s="89">
        <f>'Page 4 Maintenance'!L36</f>
        <v>5.9</v>
      </c>
      <c r="Q36" s="59"/>
      <c r="R36" s="336">
        <f>'Page 4 Maintenance'!M36</f>
        <v>98.4</v>
      </c>
      <c r="S36" s="89">
        <f>'Page 4 Maintenance'!N36</f>
        <v>6.5</v>
      </c>
      <c r="T36" s="59"/>
      <c r="U36" s="10"/>
      <c r="V36" s="87" t="str">
        <f t="shared" si="0"/>
        <v xml:space="preserve"> </v>
      </c>
      <c r="W36" s="91" t="str">
        <f t="shared" si="1"/>
        <v xml:space="preserve"> </v>
      </c>
    </row>
    <row r="37" spans="1:23" ht="12" customHeight="1" x14ac:dyDescent="0.25">
      <c r="A37" s="10" t="s">
        <v>409</v>
      </c>
      <c r="B37" s="168"/>
      <c r="C37" s="115"/>
      <c r="D37" s="167"/>
      <c r="E37" s="168"/>
      <c r="F37" s="115"/>
      <c r="G37" s="167"/>
      <c r="H37" s="168"/>
      <c r="I37" s="115"/>
      <c r="J37" s="167"/>
      <c r="K37" s="10"/>
      <c r="L37" s="223"/>
      <c r="M37" s="115"/>
      <c r="N37" s="167"/>
      <c r="O37" s="223"/>
      <c r="P37" s="115"/>
      <c r="Q37" s="167"/>
      <c r="R37" s="223"/>
      <c r="S37" s="115"/>
      <c r="T37" s="167"/>
      <c r="U37" s="10"/>
      <c r="V37" s="74"/>
      <c r="W37" s="170"/>
    </row>
    <row r="38" spans="1:23" ht="12" customHeigh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</row>
    <row r="39" spans="1:23" ht="12" customHeight="1" x14ac:dyDescent="0.25">
      <c r="A39" s="13" t="s">
        <v>47</v>
      </c>
      <c r="B39" s="13"/>
      <c r="C39" s="13"/>
      <c r="D39" s="13"/>
      <c r="E39" s="13"/>
      <c r="F39" s="13"/>
      <c r="G39" s="13"/>
      <c r="H39" s="13"/>
    </row>
    <row r="40" spans="1:23" ht="12" customHeight="1" x14ac:dyDescent="0.25">
      <c r="A40" s="31" t="s">
        <v>48</v>
      </c>
      <c r="B40" s="13"/>
      <c r="C40" s="13"/>
      <c r="D40" s="13"/>
      <c r="E40" s="13"/>
      <c r="F40" s="13"/>
      <c r="G40" s="13"/>
      <c r="H40" s="13"/>
    </row>
    <row r="41" spans="1:23" ht="12" customHeight="1" x14ac:dyDescent="0.25">
      <c r="A41" s="31"/>
      <c r="B41" s="13"/>
      <c r="C41" s="13"/>
      <c r="D41" s="13"/>
      <c r="E41" s="13"/>
      <c r="F41" s="13"/>
      <c r="G41" s="13"/>
      <c r="H41" s="13"/>
    </row>
    <row r="42" spans="1:23" ht="12" customHeight="1" x14ac:dyDescent="0.25">
      <c r="A42" s="31" t="s">
        <v>300</v>
      </c>
      <c r="B42" s="13"/>
      <c r="C42" s="13"/>
      <c r="D42" s="13"/>
      <c r="E42" s="13"/>
      <c r="F42" s="13"/>
      <c r="G42" s="13"/>
      <c r="H42" s="13"/>
    </row>
    <row r="43" spans="1:23" ht="12" customHeight="1" x14ac:dyDescent="0.25">
      <c r="A43" s="13"/>
      <c r="B43" s="13"/>
      <c r="C43" s="13"/>
      <c r="D43" s="13"/>
      <c r="E43" s="13"/>
      <c r="F43" s="13"/>
      <c r="G43" s="13"/>
      <c r="H43" s="13"/>
    </row>
    <row r="44" spans="1:23" ht="12" customHeight="1" x14ac:dyDescent="0.25">
      <c r="A44" s="13" t="s">
        <v>179</v>
      </c>
      <c r="B44" s="13"/>
      <c r="C44" s="13"/>
      <c r="D44" s="13"/>
      <c r="E44" s="13"/>
      <c r="F44" s="13"/>
      <c r="G44" s="13"/>
      <c r="H44" s="13"/>
    </row>
    <row r="45" spans="1:23" ht="12" customHeight="1" x14ac:dyDescent="0.25">
      <c r="A45" s="13"/>
      <c r="B45" s="13"/>
      <c r="C45" s="13"/>
      <c r="D45" s="13"/>
      <c r="E45" s="13"/>
      <c r="F45" s="13"/>
      <c r="G45" s="13"/>
      <c r="H45" s="31"/>
      <c r="I45" s="3"/>
      <c r="J45" s="3"/>
      <c r="K45" s="3"/>
      <c r="L45" s="3"/>
    </row>
    <row r="46" spans="1:23" ht="12" customHeight="1" x14ac:dyDescent="0.25">
      <c r="A46" s="13"/>
      <c r="B46" s="31"/>
      <c r="C46" s="31"/>
      <c r="D46" s="150" t="s">
        <v>54</v>
      </c>
      <c r="E46" s="31"/>
      <c r="F46" s="31"/>
      <c r="G46" s="31"/>
      <c r="H46" s="31"/>
      <c r="I46" s="4"/>
      <c r="J46" s="4"/>
      <c r="K46" s="4"/>
      <c r="L46" s="4"/>
    </row>
    <row r="47" spans="1:23" ht="12" customHeight="1" x14ac:dyDescent="0.25">
      <c r="A47" s="13"/>
      <c r="B47" s="31"/>
      <c r="C47" s="31"/>
      <c r="D47" s="6" t="s">
        <v>797</v>
      </c>
      <c r="E47" s="31"/>
      <c r="F47" s="31"/>
      <c r="G47" s="31"/>
      <c r="H47" s="13"/>
    </row>
    <row r="48" spans="1:23" x14ac:dyDescent="0.25">
      <c r="A48" s="13"/>
      <c r="B48" s="13"/>
      <c r="C48" s="13"/>
      <c r="D48" s="6" t="s">
        <v>798</v>
      </c>
      <c r="E48" s="13"/>
      <c r="F48" s="13"/>
      <c r="G48" s="13"/>
      <c r="H48" s="13"/>
    </row>
    <row r="50" spans="1:5" x14ac:dyDescent="0.25">
      <c r="A50" s="409" t="s">
        <v>116</v>
      </c>
      <c r="B50" s="409"/>
      <c r="C50" s="409"/>
      <c r="D50" s="403" t="s">
        <v>117</v>
      </c>
      <c r="E50" s="403"/>
    </row>
  </sheetData>
  <sheetProtection selectLockedCells="1"/>
  <mergeCells count="15">
    <mergeCell ref="A50:C50"/>
    <mergeCell ref="D50:E50"/>
    <mergeCell ref="V14:V15"/>
    <mergeCell ref="W14:W15"/>
    <mergeCell ref="E14:G14"/>
    <mergeCell ref="H14:J14"/>
    <mergeCell ref="A1:L1"/>
    <mergeCell ref="A14:A15"/>
    <mergeCell ref="B14:D14"/>
    <mergeCell ref="B12:J12"/>
    <mergeCell ref="L12:T12"/>
    <mergeCell ref="L14:N14"/>
    <mergeCell ref="O14:Q14"/>
    <mergeCell ref="R14:T14"/>
    <mergeCell ref="D11:O11"/>
  </mergeCells>
  <hyperlinks>
    <hyperlink ref="A50" location="'Table of Contents'!A1" display="Return to Table of Contents" xr:uid="{00000000-0004-0000-0700-000000000000}"/>
    <hyperlink ref="D50" location="Summary!A1" display="Go to Summary" xr:uid="{00000000-0004-0000-0700-000001000000}"/>
  </hyperlinks>
  <pageMargins left="0.25" right="0.25" top="0.2" bottom="0.2" header="0.3" footer="0.3"/>
  <pageSetup scale="74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>
    <pageSetUpPr fitToPage="1"/>
  </sheetPr>
  <dimension ref="A1:V52"/>
  <sheetViews>
    <sheetView zoomScale="90" zoomScaleNormal="90" workbookViewId="0">
      <selection activeCell="B16" sqref="B16"/>
    </sheetView>
  </sheetViews>
  <sheetFormatPr defaultRowHeight="15" x14ac:dyDescent="0.25"/>
  <cols>
    <col min="1" max="1" width="27" customWidth="1"/>
    <col min="2" max="2" width="9.85546875" bestFit="1" customWidth="1"/>
    <col min="3" max="3" width="4.28515625" bestFit="1" customWidth="1"/>
    <col min="4" max="4" width="11.28515625" customWidth="1"/>
    <col min="5" max="5" width="4.28515625" bestFit="1" customWidth="1"/>
    <col min="6" max="6" width="9.85546875" bestFit="1" customWidth="1"/>
    <col min="7" max="7" width="4.28515625" bestFit="1" customWidth="1"/>
    <col min="8" max="8" width="5.28515625" customWidth="1"/>
    <col min="9" max="9" width="9.85546875" bestFit="1" customWidth="1"/>
    <col min="10" max="10" width="8.5703125" customWidth="1"/>
    <col min="11" max="11" width="9.85546875" bestFit="1" customWidth="1"/>
    <col min="12" max="12" width="4.28515625" bestFit="1" customWidth="1"/>
    <col min="13" max="13" width="9.85546875" bestFit="1" customWidth="1"/>
    <col min="14" max="14" width="6.7109375" customWidth="1"/>
    <col min="15" max="15" width="8.7109375" customWidth="1"/>
    <col min="16" max="17" width="6.7109375" customWidth="1"/>
    <col min="18" max="18" width="8.7109375" customWidth="1"/>
    <col min="19" max="20" width="6.7109375" customWidth="1"/>
    <col min="21" max="21" width="4.28515625" customWidth="1"/>
    <col min="22" max="22" width="3.85546875" customWidth="1"/>
    <col min="23" max="23" width="7.7109375" customWidth="1"/>
  </cols>
  <sheetData>
    <row r="1" spans="1:22" x14ac:dyDescent="0.25">
      <c r="A1" s="329" t="s">
        <v>408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</row>
    <row r="2" spans="1:22" ht="12" customHeight="1" x14ac:dyDescent="0.25"/>
    <row r="3" spans="1:22" ht="12" customHeight="1" x14ac:dyDescent="0.25"/>
    <row r="4" spans="1:22" ht="12" customHeight="1" x14ac:dyDescent="0.25"/>
    <row r="5" spans="1:22" ht="12" customHeight="1" x14ac:dyDescent="0.25"/>
    <row r="6" spans="1:22" ht="12" customHeight="1" x14ac:dyDescent="0.25"/>
    <row r="7" spans="1:22" ht="12" customHeight="1" x14ac:dyDescent="0.25"/>
    <row r="8" spans="1:22" ht="12" customHeight="1" x14ac:dyDescent="0.25"/>
    <row r="9" spans="1:22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22" ht="12" customHeight="1" x14ac:dyDescent="0.25"/>
    <row r="11" spans="1:22" ht="12" customHeight="1" x14ac:dyDescent="0.25">
      <c r="A11" s="408" t="s">
        <v>799</v>
      </c>
      <c r="B11" s="408"/>
      <c r="C11" s="408"/>
      <c r="D11" s="408"/>
      <c r="E11" s="408"/>
      <c r="F11" s="408"/>
      <c r="G11" s="408"/>
      <c r="H11" s="408"/>
      <c r="I11" s="408"/>
      <c r="J11" s="408"/>
      <c r="K11" s="408"/>
      <c r="L11" s="408"/>
      <c r="M11" s="408"/>
    </row>
    <row r="12" spans="1:22" ht="18" customHeight="1" x14ac:dyDescent="0.25">
      <c r="B12" s="404" t="s">
        <v>53</v>
      </c>
      <c r="C12" s="404"/>
      <c r="D12" s="404"/>
      <c r="E12" s="404"/>
      <c r="F12" s="404"/>
      <c r="G12" s="404"/>
      <c r="H12" s="174"/>
      <c r="I12" s="174"/>
      <c r="J12" s="174" t="s">
        <v>51</v>
      </c>
      <c r="M12" s="174"/>
      <c r="N12" s="174"/>
      <c r="O12" s="174"/>
      <c r="P12" s="174"/>
      <c r="Q12" s="174"/>
      <c r="R12" s="174"/>
      <c r="S12" s="174"/>
      <c r="T12" s="174"/>
    </row>
    <row r="13" spans="1:22" ht="12" customHeight="1" thickBot="1" x14ac:dyDescent="0.3"/>
    <row r="14" spans="1:22" ht="26.45" customHeight="1" x14ac:dyDescent="0.25">
      <c r="A14" s="416" t="s">
        <v>34</v>
      </c>
      <c r="B14" s="425" t="s">
        <v>401</v>
      </c>
      <c r="C14" s="426"/>
      <c r="D14" s="425" t="s">
        <v>402</v>
      </c>
      <c r="E14" s="426"/>
      <c r="F14" s="425" t="s">
        <v>403</v>
      </c>
      <c r="G14" s="427"/>
      <c r="I14" s="422" t="s">
        <v>404</v>
      </c>
      <c r="J14" s="423"/>
      <c r="K14" s="422" t="s">
        <v>405</v>
      </c>
      <c r="L14" s="423"/>
      <c r="M14" s="422" t="s">
        <v>406</v>
      </c>
      <c r="N14" s="424"/>
      <c r="Q14" s="31"/>
      <c r="T14" s="31"/>
      <c r="U14" s="13"/>
      <c r="V14" s="31"/>
    </row>
    <row r="15" spans="1:22" ht="12" customHeight="1" x14ac:dyDescent="0.25">
      <c r="A15" s="417"/>
      <c r="B15" s="148" t="s">
        <v>45</v>
      </c>
      <c r="C15" s="12" t="s">
        <v>126</v>
      </c>
      <c r="D15" s="148" t="s">
        <v>45</v>
      </c>
      <c r="E15" s="12" t="s">
        <v>126</v>
      </c>
      <c r="F15" s="148" t="s">
        <v>45</v>
      </c>
      <c r="G15" s="149" t="s">
        <v>126</v>
      </c>
      <c r="I15" s="148" t="s">
        <v>45</v>
      </c>
      <c r="J15" s="12" t="s">
        <v>126</v>
      </c>
      <c r="K15" s="148" t="s">
        <v>45</v>
      </c>
      <c r="L15" s="12" t="s">
        <v>126</v>
      </c>
      <c r="M15" s="148" t="s">
        <v>45</v>
      </c>
      <c r="N15" s="149" t="s">
        <v>126</v>
      </c>
      <c r="Q15" s="150"/>
      <c r="T15" s="150"/>
      <c r="U15" s="13"/>
      <c r="V15" s="31"/>
    </row>
    <row r="16" spans="1:22" ht="12" customHeight="1" x14ac:dyDescent="0.25">
      <c r="A16" s="15" t="s">
        <v>172</v>
      </c>
      <c r="B16" s="63">
        <v>17</v>
      </c>
      <c r="C16" s="88">
        <v>2.5</v>
      </c>
      <c r="D16" s="63">
        <v>19.450000000000003</v>
      </c>
      <c r="E16" s="88">
        <v>2.8</v>
      </c>
      <c r="F16" s="63">
        <v>20.25</v>
      </c>
      <c r="G16" s="94">
        <v>3.6</v>
      </c>
      <c r="I16" s="16" t="s">
        <v>133</v>
      </c>
      <c r="J16" s="88"/>
      <c r="K16" s="361" t="s">
        <v>133</v>
      </c>
      <c r="L16" s="88"/>
      <c r="M16" s="16" t="s">
        <v>133</v>
      </c>
      <c r="N16" s="94"/>
      <c r="Q16" s="52"/>
      <c r="U16" s="10"/>
    </row>
    <row r="17" spans="1:21" ht="12" customHeight="1" x14ac:dyDescent="0.25">
      <c r="A17" s="15" t="s">
        <v>180</v>
      </c>
      <c r="B17" s="332">
        <v>18.600000000000001</v>
      </c>
      <c r="C17" s="88">
        <v>2.8</v>
      </c>
      <c r="D17" s="332">
        <v>21.3</v>
      </c>
      <c r="E17" s="88">
        <v>3.1</v>
      </c>
      <c r="F17" s="332">
        <v>22.900000000000002</v>
      </c>
      <c r="G17" s="94">
        <v>4.2</v>
      </c>
      <c r="I17" s="63">
        <v>19.450000000000003</v>
      </c>
      <c r="J17" s="88">
        <v>4</v>
      </c>
      <c r="K17" s="63">
        <v>21.6</v>
      </c>
      <c r="L17" s="88">
        <v>4.4000000000000004</v>
      </c>
      <c r="M17" s="63">
        <v>22.85</v>
      </c>
      <c r="N17" s="94">
        <v>5</v>
      </c>
      <c r="Q17" s="167"/>
      <c r="U17" s="10"/>
    </row>
    <row r="18" spans="1:21" ht="12" customHeight="1" x14ac:dyDescent="0.25">
      <c r="A18" s="15" t="s">
        <v>174</v>
      </c>
      <c r="B18" s="332">
        <v>22.400000000000002</v>
      </c>
      <c r="C18" s="88">
        <v>3.7</v>
      </c>
      <c r="D18" s="332">
        <v>24.700000000000003</v>
      </c>
      <c r="E18" s="88">
        <v>4</v>
      </c>
      <c r="F18" s="332">
        <v>25.700000000000003</v>
      </c>
      <c r="G18" s="94">
        <v>5</v>
      </c>
      <c r="I18" s="332">
        <v>22.650000000000002</v>
      </c>
      <c r="J18" s="88">
        <v>5.5</v>
      </c>
      <c r="K18" s="332">
        <v>26</v>
      </c>
      <c r="L18" s="88">
        <v>5.9</v>
      </c>
      <c r="M18" s="332">
        <v>29.05</v>
      </c>
      <c r="N18" s="94">
        <v>6.5</v>
      </c>
      <c r="Q18" s="167"/>
      <c r="U18" s="10"/>
    </row>
    <row r="19" spans="1:21" ht="12" customHeight="1" x14ac:dyDescent="0.25">
      <c r="A19" s="15" t="s">
        <v>828</v>
      </c>
      <c r="B19" s="332">
        <v>3.25</v>
      </c>
      <c r="C19" s="88" t="s">
        <v>133</v>
      </c>
      <c r="D19" s="332">
        <v>3.6</v>
      </c>
      <c r="E19" s="88" t="s">
        <v>133</v>
      </c>
      <c r="F19" s="332">
        <v>3.95</v>
      </c>
      <c r="G19" s="94" t="s">
        <v>133</v>
      </c>
      <c r="I19" s="332">
        <v>3.4000000000000004</v>
      </c>
      <c r="J19" s="88" t="s">
        <v>133</v>
      </c>
      <c r="K19" s="332">
        <v>3.95</v>
      </c>
      <c r="L19" s="88" t="s">
        <v>133</v>
      </c>
      <c r="M19" s="332">
        <v>4.6500000000000004</v>
      </c>
      <c r="N19" s="94" t="s">
        <v>133</v>
      </c>
      <c r="Q19" s="167"/>
      <c r="U19" s="10"/>
    </row>
    <row r="20" spans="1:21" ht="12" customHeight="1" x14ac:dyDescent="0.25">
      <c r="A20" s="15" t="s">
        <v>751</v>
      </c>
      <c r="B20" s="332">
        <v>4.8000000000000007</v>
      </c>
      <c r="C20" s="88" t="s">
        <v>133</v>
      </c>
      <c r="D20" s="332">
        <v>5.15</v>
      </c>
      <c r="E20" s="88" t="s">
        <v>133</v>
      </c>
      <c r="F20" s="332">
        <v>5.95</v>
      </c>
      <c r="G20" s="94" t="s">
        <v>133</v>
      </c>
      <c r="I20" s="332">
        <v>5</v>
      </c>
      <c r="J20" s="88" t="s">
        <v>133</v>
      </c>
      <c r="K20" s="332">
        <v>5.95</v>
      </c>
      <c r="L20" s="88" t="s">
        <v>133</v>
      </c>
      <c r="M20" s="332">
        <v>6.8000000000000007</v>
      </c>
      <c r="N20" s="94" t="s">
        <v>133</v>
      </c>
      <c r="Q20" s="167"/>
      <c r="U20" s="10"/>
    </row>
    <row r="21" spans="1:21" ht="12" customHeight="1" x14ac:dyDescent="0.25">
      <c r="A21" s="15" t="s">
        <v>305</v>
      </c>
      <c r="B21" s="332">
        <v>9.1</v>
      </c>
      <c r="C21" s="88">
        <v>0.3</v>
      </c>
      <c r="D21" s="332">
        <v>9.1</v>
      </c>
      <c r="E21" s="88">
        <v>0.3</v>
      </c>
      <c r="F21" s="332">
        <v>9.1</v>
      </c>
      <c r="G21" s="94">
        <v>0.3</v>
      </c>
      <c r="I21" s="332">
        <v>9.1</v>
      </c>
      <c r="J21" s="88">
        <v>0.3</v>
      </c>
      <c r="K21" s="332">
        <v>9.1</v>
      </c>
      <c r="L21" s="88">
        <v>0.3</v>
      </c>
      <c r="M21" s="332">
        <v>9.1</v>
      </c>
      <c r="N21" s="94">
        <v>0.3</v>
      </c>
      <c r="Q21" s="167"/>
      <c r="U21" s="10"/>
    </row>
    <row r="22" spans="1:21" ht="12" customHeight="1" x14ac:dyDescent="0.25">
      <c r="A22" s="15" t="s">
        <v>856</v>
      </c>
      <c r="B22" s="332">
        <v>12.75</v>
      </c>
      <c r="C22" s="88">
        <v>0.3</v>
      </c>
      <c r="D22" s="332">
        <v>12.75</v>
      </c>
      <c r="E22" s="88">
        <v>0.3</v>
      </c>
      <c r="F22" s="332">
        <v>12.75</v>
      </c>
      <c r="G22" s="94">
        <v>0.3</v>
      </c>
      <c r="I22" s="332">
        <v>12.75</v>
      </c>
      <c r="J22" s="88">
        <v>0.3</v>
      </c>
      <c r="K22" s="332">
        <v>12.75</v>
      </c>
      <c r="L22" s="88">
        <v>0.3</v>
      </c>
      <c r="M22" s="332">
        <v>12.75</v>
      </c>
      <c r="N22" s="94">
        <v>0.3</v>
      </c>
      <c r="Q22" s="167"/>
      <c r="U22" s="10"/>
    </row>
    <row r="23" spans="1:21" ht="12" customHeight="1" x14ac:dyDescent="0.25">
      <c r="A23" s="15" t="s">
        <v>263</v>
      </c>
      <c r="B23" s="334">
        <v>26.8</v>
      </c>
      <c r="C23" s="88">
        <v>1.1000000000000001</v>
      </c>
      <c r="D23" s="334">
        <v>29.05</v>
      </c>
      <c r="E23" s="88">
        <v>1.4</v>
      </c>
      <c r="F23" s="334">
        <v>31.450000000000003</v>
      </c>
      <c r="G23" s="94">
        <v>2</v>
      </c>
      <c r="I23" s="334">
        <v>22.85</v>
      </c>
      <c r="J23" s="88">
        <v>1.5</v>
      </c>
      <c r="K23" s="334">
        <v>28.3</v>
      </c>
      <c r="L23" s="88">
        <v>1.9</v>
      </c>
      <c r="M23" s="334">
        <v>31.450000000000003</v>
      </c>
      <c r="N23" s="94">
        <v>2.2999999999999998</v>
      </c>
      <c r="Q23" s="167"/>
      <c r="U23" s="10"/>
    </row>
    <row r="24" spans="1:21" ht="12" customHeight="1" x14ac:dyDescent="0.25">
      <c r="A24" s="15" t="s">
        <v>264</v>
      </c>
      <c r="B24" s="332">
        <v>74.7</v>
      </c>
      <c r="C24" s="88">
        <v>2.5</v>
      </c>
      <c r="D24" s="332">
        <v>86.9</v>
      </c>
      <c r="E24" s="88">
        <v>2.8</v>
      </c>
      <c r="F24" s="332">
        <v>102.7</v>
      </c>
      <c r="G24" s="94">
        <v>3.5</v>
      </c>
      <c r="I24" s="332">
        <v>73.8</v>
      </c>
      <c r="J24" s="88">
        <v>2.9</v>
      </c>
      <c r="K24" s="332">
        <v>89.7</v>
      </c>
      <c r="L24" s="88">
        <v>3.2</v>
      </c>
      <c r="M24" s="332">
        <v>105.4</v>
      </c>
      <c r="N24" s="94">
        <v>3.5</v>
      </c>
      <c r="Q24" s="167"/>
      <c r="U24" s="10"/>
    </row>
    <row r="25" spans="1:21" ht="12" customHeight="1" x14ac:dyDescent="0.25">
      <c r="A25" s="15" t="s">
        <v>160</v>
      </c>
      <c r="B25" s="332">
        <v>15.4</v>
      </c>
      <c r="C25" s="88">
        <v>1</v>
      </c>
      <c r="D25" s="332">
        <v>19.850000000000001</v>
      </c>
      <c r="E25" s="88">
        <v>1.2</v>
      </c>
      <c r="F25" s="332">
        <v>20.650000000000002</v>
      </c>
      <c r="G25" s="94">
        <v>1.5</v>
      </c>
      <c r="I25" s="332">
        <v>13.9</v>
      </c>
      <c r="J25" s="88">
        <v>0.8</v>
      </c>
      <c r="K25" s="332">
        <v>19.850000000000001</v>
      </c>
      <c r="L25" s="88">
        <v>1</v>
      </c>
      <c r="M25" s="332">
        <v>20.650000000000002</v>
      </c>
      <c r="N25" s="94">
        <v>1.3</v>
      </c>
      <c r="Q25" s="167"/>
      <c r="U25" s="10"/>
    </row>
    <row r="26" spans="1:21" ht="12" customHeight="1" x14ac:dyDescent="0.25">
      <c r="A26" s="15" t="s">
        <v>159</v>
      </c>
      <c r="B26" s="332">
        <v>18.600000000000001</v>
      </c>
      <c r="C26" s="88">
        <v>1.3</v>
      </c>
      <c r="D26" s="332">
        <v>20.950000000000003</v>
      </c>
      <c r="E26" s="88">
        <v>1.6</v>
      </c>
      <c r="F26" s="332">
        <v>21.6</v>
      </c>
      <c r="G26" s="94">
        <v>2.2999999999999998</v>
      </c>
      <c r="I26" s="332">
        <v>17</v>
      </c>
      <c r="J26" s="88">
        <v>1.5</v>
      </c>
      <c r="K26" s="332">
        <v>20.650000000000002</v>
      </c>
      <c r="L26" s="88">
        <v>1.8</v>
      </c>
      <c r="M26" s="332">
        <v>20.950000000000003</v>
      </c>
      <c r="N26" s="94">
        <v>2.1</v>
      </c>
      <c r="Q26" s="167"/>
      <c r="U26" s="10"/>
    </row>
    <row r="27" spans="1:21" ht="12" customHeight="1" x14ac:dyDescent="0.25">
      <c r="A27" s="15" t="s">
        <v>158</v>
      </c>
      <c r="B27" s="332">
        <v>21.3</v>
      </c>
      <c r="C27" s="88">
        <v>1.9</v>
      </c>
      <c r="D27" s="332">
        <v>23.700000000000003</v>
      </c>
      <c r="E27" s="88">
        <v>2.2000000000000002</v>
      </c>
      <c r="F27" s="332">
        <v>24.1</v>
      </c>
      <c r="G27" s="94">
        <v>3</v>
      </c>
      <c r="I27" s="332">
        <v>18.150000000000002</v>
      </c>
      <c r="J27" s="88">
        <v>2.2000000000000002</v>
      </c>
      <c r="K27" s="332">
        <v>23</v>
      </c>
      <c r="L27" s="88">
        <v>2.7</v>
      </c>
      <c r="M27" s="332">
        <v>23.700000000000003</v>
      </c>
      <c r="N27" s="94">
        <v>3</v>
      </c>
      <c r="Q27" s="167"/>
      <c r="U27" s="10"/>
    </row>
    <row r="28" spans="1:21" ht="12" customHeight="1" x14ac:dyDescent="0.25">
      <c r="A28" s="15" t="s">
        <v>171</v>
      </c>
      <c r="B28" s="332">
        <v>41.2</v>
      </c>
      <c r="C28" s="88">
        <v>2</v>
      </c>
      <c r="D28" s="332">
        <v>41.85</v>
      </c>
      <c r="E28" s="88">
        <v>2.2999999999999998</v>
      </c>
      <c r="F28" s="332">
        <v>42.550000000000004</v>
      </c>
      <c r="G28" s="94">
        <v>3</v>
      </c>
      <c r="I28" s="332">
        <v>37.200000000000003</v>
      </c>
      <c r="J28" s="88">
        <v>2.4</v>
      </c>
      <c r="K28" s="332">
        <v>37.950000000000003</v>
      </c>
      <c r="L28" s="88">
        <v>2.7</v>
      </c>
      <c r="M28" s="332">
        <v>40.450000000000003</v>
      </c>
      <c r="N28" s="94">
        <v>3</v>
      </c>
      <c r="Q28" s="167"/>
      <c r="U28" s="10"/>
    </row>
    <row r="29" spans="1:21" ht="12" customHeight="1" x14ac:dyDescent="0.25">
      <c r="A29" s="15" t="s">
        <v>162</v>
      </c>
      <c r="B29" s="332">
        <v>8.25</v>
      </c>
      <c r="C29" s="88">
        <v>0.2</v>
      </c>
      <c r="D29" s="332">
        <v>8.5500000000000007</v>
      </c>
      <c r="E29" s="88">
        <v>0.2</v>
      </c>
      <c r="F29" s="332">
        <v>10.200000000000001</v>
      </c>
      <c r="G29" s="94">
        <v>0.3</v>
      </c>
      <c r="I29" s="332">
        <v>11.25</v>
      </c>
      <c r="J29" s="88">
        <v>0.2</v>
      </c>
      <c r="K29" s="332">
        <v>11.75</v>
      </c>
      <c r="L29" s="88">
        <v>0.3</v>
      </c>
      <c r="M29" s="332">
        <v>12.05</v>
      </c>
      <c r="N29" s="94">
        <v>0.4</v>
      </c>
      <c r="Q29" s="167"/>
      <c r="U29" s="10"/>
    </row>
    <row r="30" spans="1:21" ht="12" customHeight="1" x14ac:dyDescent="0.25">
      <c r="A30" s="15" t="s">
        <v>163</v>
      </c>
      <c r="B30" s="332">
        <v>56.25</v>
      </c>
      <c r="C30" s="88">
        <v>4.5</v>
      </c>
      <c r="D30" s="332">
        <v>67.3</v>
      </c>
      <c r="E30" s="88">
        <v>4.9000000000000004</v>
      </c>
      <c r="F30" s="332">
        <v>73.150000000000006</v>
      </c>
      <c r="G30" s="94">
        <v>6.5</v>
      </c>
      <c r="I30" s="332">
        <v>61.1</v>
      </c>
      <c r="J30" s="88">
        <v>4.8</v>
      </c>
      <c r="K30" s="332">
        <v>67.5</v>
      </c>
      <c r="L30" s="88">
        <v>5.4</v>
      </c>
      <c r="M30" s="332">
        <v>73.150000000000006</v>
      </c>
      <c r="N30" s="94">
        <v>6.5</v>
      </c>
      <c r="Q30" s="167"/>
      <c r="U30" s="10"/>
    </row>
    <row r="31" spans="1:21" ht="12" customHeight="1" x14ac:dyDescent="0.25">
      <c r="A31" s="15" t="s">
        <v>164</v>
      </c>
      <c r="B31" s="332">
        <v>80.45</v>
      </c>
      <c r="C31" s="88">
        <v>4.5</v>
      </c>
      <c r="D31" s="332">
        <v>92.65</v>
      </c>
      <c r="E31" s="88">
        <v>4.9000000000000004</v>
      </c>
      <c r="F31" s="332">
        <v>107.05000000000001</v>
      </c>
      <c r="G31" s="94">
        <v>6.5</v>
      </c>
      <c r="I31" s="332">
        <v>75.850000000000009</v>
      </c>
      <c r="J31" s="88">
        <v>4.8</v>
      </c>
      <c r="K31" s="332">
        <v>92.7</v>
      </c>
      <c r="L31" s="88">
        <v>5.4</v>
      </c>
      <c r="M31" s="332">
        <v>107.05000000000001</v>
      </c>
      <c r="N31" s="94">
        <v>6.5</v>
      </c>
      <c r="Q31" s="167"/>
      <c r="U31" s="10"/>
    </row>
    <row r="32" spans="1:21" ht="12" customHeight="1" x14ac:dyDescent="0.25">
      <c r="A32" s="15" t="s">
        <v>165</v>
      </c>
      <c r="B32" s="332">
        <v>66.05</v>
      </c>
      <c r="C32" s="88">
        <v>4.5999999999999996</v>
      </c>
      <c r="D32" s="332">
        <v>81.150000000000006</v>
      </c>
      <c r="E32" s="88">
        <v>5.5</v>
      </c>
      <c r="F32" s="332">
        <v>95.550000000000011</v>
      </c>
      <c r="G32" s="94">
        <v>7</v>
      </c>
      <c r="I32" s="332">
        <v>68.150000000000006</v>
      </c>
      <c r="J32" s="88">
        <v>5.6</v>
      </c>
      <c r="K32" s="332">
        <v>81.2</v>
      </c>
      <c r="L32" s="88">
        <v>6.6</v>
      </c>
      <c r="M32" s="332">
        <v>95.550000000000011</v>
      </c>
      <c r="N32" s="94">
        <v>8</v>
      </c>
      <c r="Q32" s="167"/>
      <c r="U32" s="10"/>
    </row>
    <row r="33" spans="1:21" ht="12" customHeight="1" x14ac:dyDescent="0.25">
      <c r="A33" s="15" t="s">
        <v>166</v>
      </c>
      <c r="B33" s="332">
        <v>92.65</v>
      </c>
      <c r="C33" s="88">
        <v>4.5999999999999996</v>
      </c>
      <c r="D33" s="332">
        <v>107.05000000000001</v>
      </c>
      <c r="E33" s="88">
        <v>5.5</v>
      </c>
      <c r="F33" s="332">
        <v>121.80000000000001</v>
      </c>
      <c r="G33" s="94">
        <v>7</v>
      </c>
      <c r="I33" s="332">
        <v>92.65</v>
      </c>
      <c r="J33" s="88">
        <v>5.6</v>
      </c>
      <c r="K33" s="332">
        <v>107.05000000000001</v>
      </c>
      <c r="L33" s="88">
        <v>6.6</v>
      </c>
      <c r="M33" s="332">
        <v>117.4</v>
      </c>
      <c r="N33" s="94">
        <v>8</v>
      </c>
      <c r="Q33" s="167"/>
      <c r="U33" s="10"/>
    </row>
    <row r="34" spans="1:21" ht="12" customHeight="1" x14ac:dyDescent="0.25">
      <c r="A34" s="15" t="s">
        <v>294</v>
      </c>
      <c r="B34" s="332">
        <v>63.85</v>
      </c>
      <c r="C34" s="88">
        <v>2.5</v>
      </c>
      <c r="D34" s="332">
        <v>73.2</v>
      </c>
      <c r="E34" s="88">
        <v>2.8</v>
      </c>
      <c r="F34" s="332">
        <v>76.800000000000011</v>
      </c>
      <c r="G34" s="94">
        <v>3.6</v>
      </c>
      <c r="I34" s="332">
        <v>0</v>
      </c>
      <c r="J34" s="88"/>
      <c r="K34" s="332">
        <v>0</v>
      </c>
      <c r="L34" s="88"/>
      <c r="M34" s="332">
        <v>0</v>
      </c>
      <c r="N34" s="94"/>
      <c r="Q34" s="113"/>
      <c r="U34" s="10"/>
    </row>
    <row r="35" spans="1:21" ht="12" customHeight="1" x14ac:dyDescent="0.25">
      <c r="A35" s="15" t="s">
        <v>295</v>
      </c>
      <c r="B35" s="332">
        <v>66.350000000000009</v>
      </c>
      <c r="C35" s="88">
        <v>2.8</v>
      </c>
      <c r="D35" s="332">
        <v>75.850000000000009</v>
      </c>
      <c r="E35" s="88">
        <v>3.1</v>
      </c>
      <c r="F35" s="332">
        <v>81.900000000000006</v>
      </c>
      <c r="G35" s="94">
        <v>4.2</v>
      </c>
      <c r="I35" s="332">
        <v>74.400000000000006</v>
      </c>
      <c r="J35" s="88">
        <v>4</v>
      </c>
      <c r="K35" s="332">
        <v>82.45</v>
      </c>
      <c r="L35" s="88">
        <v>4.4000000000000004</v>
      </c>
      <c r="M35" s="332">
        <v>87.600000000000009</v>
      </c>
      <c r="N35" s="94">
        <v>5</v>
      </c>
      <c r="Q35" s="167"/>
      <c r="U35" s="10"/>
    </row>
    <row r="36" spans="1:21" ht="12" customHeight="1" thickBot="1" x14ac:dyDescent="0.3">
      <c r="A36" s="15" t="s">
        <v>296</v>
      </c>
      <c r="B36" s="333">
        <v>69.75</v>
      </c>
      <c r="C36" s="89">
        <v>3.7</v>
      </c>
      <c r="D36" s="333">
        <v>77.2</v>
      </c>
      <c r="E36" s="89">
        <v>4</v>
      </c>
      <c r="F36" s="333">
        <v>81.900000000000006</v>
      </c>
      <c r="G36" s="95">
        <v>5</v>
      </c>
      <c r="I36" s="333">
        <v>77.350000000000009</v>
      </c>
      <c r="J36" s="89">
        <v>5.5</v>
      </c>
      <c r="K36" s="333">
        <v>82.9</v>
      </c>
      <c r="L36" s="89">
        <v>5.9</v>
      </c>
      <c r="M36" s="333">
        <v>98.4</v>
      </c>
      <c r="N36" s="95">
        <v>6.5</v>
      </c>
      <c r="Q36" s="167"/>
      <c r="U36" s="10"/>
    </row>
    <row r="37" spans="1:21" ht="12" customHeight="1" x14ac:dyDescent="0.25">
      <c r="A37" s="10" t="s">
        <v>407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</row>
    <row r="38" spans="1:21" ht="12" customHeight="1" x14ac:dyDescent="0.25">
      <c r="J38" s="10"/>
      <c r="K38" s="10"/>
      <c r="L38" s="10"/>
    </row>
    <row r="39" spans="1:21" ht="12" customHeight="1" x14ac:dyDescent="0.25">
      <c r="A39" s="13" t="s">
        <v>47</v>
      </c>
      <c r="B39" s="13"/>
      <c r="C39" s="13"/>
      <c r="D39" s="13"/>
      <c r="E39" s="13"/>
      <c r="F39" s="13"/>
      <c r="G39" s="13"/>
      <c r="H39" s="13"/>
    </row>
    <row r="40" spans="1:21" ht="12" customHeight="1" x14ac:dyDescent="0.25">
      <c r="A40" s="31" t="s">
        <v>48</v>
      </c>
      <c r="B40" s="13"/>
      <c r="C40" s="13"/>
      <c r="D40" s="13"/>
      <c r="E40" s="13"/>
      <c r="F40" s="13"/>
      <c r="G40" s="13"/>
      <c r="H40" s="13"/>
    </row>
    <row r="41" spans="1:21" ht="12" customHeight="1" x14ac:dyDescent="0.25"/>
    <row r="42" spans="1:21" ht="12" customHeight="1" x14ac:dyDescent="0.25">
      <c r="A42" s="31" t="s">
        <v>300</v>
      </c>
      <c r="B42" s="13"/>
      <c r="C42" s="13"/>
      <c r="D42" s="13"/>
      <c r="E42" s="13"/>
      <c r="F42" s="13"/>
      <c r="G42" s="13"/>
      <c r="H42" s="13"/>
    </row>
    <row r="43" spans="1:21" ht="12" customHeight="1" x14ac:dyDescent="0.25">
      <c r="A43" s="13"/>
      <c r="B43" s="13"/>
      <c r="C43" s="13"/>
      <c r="D43" s="13"/>
      <c r="E43" s="13"/>
      <c r="F43" s="13"/>
      <c r="G43" s="13"/>
      <c r="H43" s="13"/>
      <c r="S43" s="63"/>
    </row>
    <row r="44" spans="1:21" ht="12" customHeight="1" x14ac:dyDescent="0.25">
      <c r="A44" s="13" t="s">
        <v>179</v>
      </c>
      <c r="B44" s="13"/>
      <c r="C44" s="13"/>
      <c r="D44" s="13"/>
      <c r="E44" s="13"/>
      <c r="F44" s="13"/>
      <c r="G44" s="13"/>
      <c r="H44" s="13"/>
    </row>
    <row r="45" spans="1:21" ht="12" customHeight="1" x14ac:dyDescent="0.25">
      <c r="I45" s="4"/>
      <c r="J45" s="4"/>
      <c r="K45" s="4"/>
      <c r="L45" s="4"/>
    </row>
    <row r="46" spans="1:21" ht="12" customHeight="1" x14ac:dyDescent="0.25">
      <c r="A46" s="13"/>
      <c r="B46" s="31"/>
      <c r="C46" s="31"/>
      <c r="D46" s="150" t="s">
        <v>54</v>
      </c>
      <c r="E46" s="31"/>
      <c r="F46" s="31"/>
      <c r="G46" s="31"/>
      <c r="H46" s="31"/>
    </row>
    <row r="47" spans="1:21" x14ac:dyDescent="0.25">
      <c r="A47" s="13"/>
      <c r="B47" s="31"/>
      <c r="C47" s="31"/>
      <c r="D47" s="6" t="s">
        <v>797</v>
      </c>
      <c r="E47" s="31"/>
      <c r="F47" s="31"/>
      <c r="G47" s="31"/>
      <c r="H47" s="13"/>
    </row>
    <row r="48" spans="1:21" x14ac:dyDescent="0.25">
      <c r="A48" s="13"/>
      <c r="B48" s="13"/>
      <c r="C48" s="13"/>
      <c r="D48" s="6" t="s">
        <v>798</v>
      </c>
      <c r="E48" s="13"/>
      <c r="F48" s="13"/>
      <c r="G48" s="13"/>
      <c r="H48" s="13"/>
      <c r="M48" s="329"/>
    </row>
    <row r="50" spans="2:9" x14ac:dyDescent="0.25">
      <c r="B50" s="13"/>
      <c r="C50" s="31"/>
      <c r="D50" s="31"/>
      <c r="E50" s="6"/>
      <c r="F50" s="31"/>
      <c r="G50" s="31"/>
      <c r="H50" s="31"/>
      <c r="I50" s="13"/>
    </row>
    <row r="52" spans="2:9" x14ac:dyDescent="0.25">
      <c r="B52" s="13"/>
      <c r="C52" s="13"/>
      <c r="D52" s="13"/>
      <c r="E52" s="6"/>
      <c r="F52" s="13"/>
      <c r="G52" s="13"/>
      <c r="H52" s="13"/>
      <c r="I52" s="13"/>
    </row>
  </sheetData>
  <sheetProtection selectLockedCells="1"/>
  <mergeCells count="9">
    <mergeCell ref="A11:M11"/>
    <mergeCell ref="I14:J14"/>
    <mergeCell ref="K14:L14"/>
    <mergeCell ref="M14:N14"/>
    <mergeCell ref="A14:A15"/>
    <mergeCell ref="B12:G12"/>
    <mergeCell ref="B14:C14"/>
    <mergeCell ref="D14:E14"/>
    <mergeCell ref="F14:G14"/>
  </mergeCells>
  <pageMargins left="0.25" right="0.25" top="0.2" bottom="0.2" header="0.3" footer="0.3"/>
  <pageSetup scale="56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3">
    <pageSetUpPr fitToPage="1"/>
  </sheetPr>
  <dimension ref="A1:U75"/>
  <sheetViews>
    <sheetView zoomScaleNormal="100" workbookViewId="0">
      <selection activeCell="D16" sqref="D16"/>
    </sheetView>
  </sheetViews>
  <sheetFormatPr defaultColWidth="8.85546875" defaultRowHeight="15" x14ac:dyDescent="0.25"/>
  <cols>
    <col min="1" max="1" width="26.7109375" customWidth="1"/>
    <col min="2" max="2" width="8.7109375" customWidth="1"/>
    <col min="3" max="4" width="6.7109375" customWidth="1"/>
    <col min="5" max="5" width="8.7109375" customWidth="1"/>
    <col min="6" max="7" width="6.7109375" customWidth="1"/>
    <col min="8" max="8" width="8.7109375" customWidth="1"/>
    <col min="9" max="9" width="9.7109375" customWidth="1"/>
    <col min="10" max="10" width="8.7109375" customWidth="1"/>
    <col min="11" max="11" width="2.140625" customWidth="1"/>
    <col min="12" max="12" width="8.7109375" customWidth="1"/>
    <col min="13" max="14" width="6.7109375" customWidth="1"/>
    <col min="15" max="15" width="8.7109375" customWidth="1"/>
    <col min="16" max="17" width="6.7109375" customWidth="1"/>
    <col min="18" max="18" width="8.7109375" customWidth="1"/>
    <col min="19" max="20" width="6.7109375" customWidth="1"/>
    <col min="21" max="21" width="2.28515625" customWidth="1"/>
    <col min="22" max="22" width="10.7109375" customWidth="1"/>
    <col min="23" max="23" width="7.7109375" customWidth="1"/>
  </cols>
  <sheetData>
    <row r="1" spans="1:21" ht="21" x14ac:dyDescent="0.35">
      <c r="A1" s="415" t="s">
        <v>803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21" ht="12" customHeight="1" x14ac:dyDescent="0.25"/>
    <row r="3" spans="1:21" ht="12" customHeight="1" x14ac:dyDescent="0.25"/>
    <row r="4" spans="1:21" ht="12" customHeight="1" x14ac:dyDescent="0.25"/>
    <row r="5" spans="1:21" ht="12" customHeight="1" x14ac:dyDescent="0.25"/>
    <row r="6" spans="1:21" ht="12" customHeight="1" x14ac:dyDescent="0.25"/>
    <row r="7" spans="1:21" ht="12" customHeight="1" x14ac:dyDescent="0.25"/>
    <row r="8" spans="1:21" ht="12" customHeight="1" x14ac:dyDescent="0.25"/>
    <row r="9" spans="1:21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21" ht="12" customHeight="1" x14ac:dyDescent="0.25"/>
    <row r="11" spans="1:21" ht="18" customHeight="1" x14ac:dyDescent="0.25">
      <c r="B11" s="404" t="s">
        <v>53</v>
      </c>
      <c r="C11" s="404"/>
      <c r="D11" s="404"/>
      <c r="E11" s="404"/>
      <c r="F11" s="404"/>
      <c r="G11" s="404"/>
      <c r="H11" s="404"/>
      <c r="I11" s="404"/>
      <c r="J11" s="404"/>
    </row>
    <row r="12" spans="1:21" ht="12" customHeight="1" x14ac:dyDescent="0.25">
      <c r="B12" s="408" t="s">
        <v>801</v>
      </c>
      <c r="C12" s="408"/>
      <c r="D12" s="408"/>
      <c r="E12" s="408"/>
      <c r="F12" s="408"/>
      <c r="G12" s="408"/>
      <c r="H12" s="408"/>
      <c r="I12" s="408"/>
      <c r="J12" s="408"/>
      <c r="K12" s="31"/>
    </row>
    <row r="13" spans="1:21" ht="12" customHeight="1" thickBot="1" x14ac:dyDescent="0.3"/>
    <row r="14" spans="1:21" ht="12" customHeight="1" x14ac:dyDescent="0.25">
      <c r="A14" s="416" t="s">
        <v>34</v>
      </c>
      <c r="B14" s="410" t="s">
        <v>410</v>
      </c>
      <c r="C14" s="418"/>
      <c r="D14" s="411"/>
      <c r="E14" s="410" t="s">
        <v>411</v>
      </c>
      <c r="F14" s="418"/>
      <c r="G14" s="411"/>
      <c r="I14" s="410" t="s">
        <v>46</v>
      </c>
      <c r="J14" s="420" t="s">
        <v>112</v>
      </c>
      <c r="K14" s="13"/>
      <c r="U14" s="13"/>
    </row>
    <row r="15" spans="1:21" ht="12" customHeight="1" x14ac:dyDescent="0.25">
      <c r="A15" s="417"/>
      <c r="B15" s="148" t="s">
        <v>45</v>
      </c>
      <c r="C15" s="12" t="s">
        <v>126</v>
      </c>
      <c r="D15" s="149" t="s">
        <v>9</v>
      </c>
      <c r="E15" s="148" t="s">
        <v>45</v>
      </c>
      <c r="F15" s="12" t="s">
        <v>126</v>
      </c>
      <c r="G15" s="149" t="s">
        <v>9</v>
      </c>
      <c r="I15" s="419"/>
      <c r="J15" s="421"/>
      <c r="K15" s="13"/>
      <c r="U15" s="13"/>
    </row>
    <row r="16" spans="1:21" ht="12" customHeight="1" x14ac:dyDescent="0.25">
      <c r="A16" s="15" t="str">
        <f>'Page 5 Maintenance'!A16</f>
        <v>Enclosure 18 GA.</v>
      </c>
      <c r="B16" s="373">
        <f>'Page 5 Maintenance'!B16</f>
        <v>19.450000000000003</v>
      </c>
      <c r="C16" s="88">
        <f>'Page 5 Maintenance'!C16</f>
        <v>2.8</v>
      </c>
      <c r="D16" s="58"/>
      <c r="E16" s="373">
        <f>'Page 5 Maintenance'!D16</f>
        <v>19.75</v>
      </c>
      <c r="F16" s="88">
        <f>'Page 5 Maintenance'!E16</f>
        <v>3.6</v>
      </c>
      <c r="G16" s="58"/>
      <c r="I16" s="86" t="str">
        <f>IF(AND(D16=0,G16=0)," ",D16*B16+G16*E16)</f>
        <v xml:space="preserve"> </v>
      </c>
      <c r="J16" s="90" t="str">
        <f>IF(I16=" "," ",D16*C16+G16*F16)</f>
        <v xml:space="preserve"> </v>
      </c>
      <c r="K16" s="10"/>
      <c r="U16" s="10"/>
    </row>
    <row r="17" spans="1:21" ht="12" customHeight="1" x14ac:dyDescent="0.25">
      <c r="A17" s="15" t="str">
        <f>'Page 5 Maintenance'!A17</f>
        <v>Enclosure 16 GA.</v>
      </c>
      <c r="B17" s="335">
        <f>'Page 5 Maintenance'!B17</f>
        <v>20.8</v>
      </c>
      <c r="C17" s="88">
        <f>'Page 5 Maintenance'!C17</f>
        <v>3.1</v>
      </c>
      <c r="D17" s="58"/>
      <c r="E17" s="335">
        <f>'Page 5 Maintenance'!D17</f>
        <v>21.8</v>
      </c>
      <c r="F17" s="88">
        <f>'Page 5 Maintenance'!E17</f>
        <v>4.2</v>
      </c>
      <c r="G17" s="58"/>
      <c r="I17" s="86" t="str">
        <f t="shared" ref="I17:I36" si="0">IF(AND(D17=0,G17=0)," ",D17*B17+G17*E17)</f>
        <v xml:space="preserve"> </v>
      </c>
      <c r="J17" s="90" t="str">
        <f t="shared" ref="J17:J36" si="1">IF(I17=" "," ",D17*C17+G17*F17)</f>
        <v xml:space="preserve"> </v>
      </c>
      <c r="K17" s="10"/>
      <c r="U17" s="10"/>
    </row>
    <row r="18" spans="1:21" ht="12" customHeight="1" x14ac:dyDescent="0.25">
      <c r="A18" s="15" t="str">
        <f>'Page 5 Maintenance'!A18</f>
        <v>Enclosure 14 GA.</v>
      </c>
      <c r="B18" s="335">
        <f>'Page 5 Maintenance'!B18</f>
        <v>24.05</v>
      </c>
      <c r="C18" s="88">
        <f>'Page 5 Maintenance'!C18</f>
        <v>4</v>
      </c>
      <c r="D18" s="58"/>
      <c r="E18" s="335">
        <f>'Page 5 Maintenance'!D18</f>
        <v>25</v>
      </c>
      <c r="F18" s="88">
        <f>'Page 5 Maintenance'!E18</f>
        <v>5</v>
      </c>
      <c r="G18" s="58"/>
      <c r="I18" s="86" t="str">
        <f t="shared" si="0"/>
        <v xml:space="preserve"> </v>
      </c>
      <c r="J18" s="90" t="str">
        <f t="shared" si="1"/>
        <v xml:space="preserve"> </v>
      </c>
      <c r="K18" s="10"/>
      <c r="U18" s="10"/>
    </row>
    <row r="19" spans="1:21" ht="12" customHeight="1" x14ac:dyDescent="0.25">
      <c r="A19" s="15" t="str">
        <f>'Page 5 Maintenance'!A19</f>
        <v>Baked Powder (standard colors)</v>
      </c>
      <c r="B19" s="335">
        <f>'Page 5 Maintenance'!B19</f>
        <v>4.6000000000000005</v>
      </c>
      <c r="C19" s="88" t="str">
        <f>'Page 5 Maintenance'!C19</f>
        <v>-</v>
      </c>
      <c r="D19" s="58"/>
      <c r="E19" s="335">
        <f>'Page 5 Maintenance'!D19</f>
        <v>5.1000000000000005</v>
      </c>
      <c r="F19" s="88" t="str">
        <f>'Page 5 Maintenance'!E19</f>
        <v>-</v>
      </c>
      <c r="G19" s="58"/>
      <c r="I19" s="86" t="str">
        <f t="shared" si="0"/>
        <v xml:space="preserve"> </v>
      </c>
      <c r="J19" s="90"/>
      <c r="K19" s="10"/>
      <c r="U19" s="10"/>
    </row>
    <row r="20" spans="1:21" ht="12" customHeight="1" x14ac:dyDescent="0.25">
      <c r="A20" s="15" t="str">
        <f>'Page 5 Maintenance'!A20</f>
        <v>Baked Metallic (standard colors)</v>
      </c>
      <c r="B20" s="335">
        <f>'Page 5 Maintenance'!B20</f>
        <v>6.75</v>
      </c>
      <c r="C20" s="88" t="str">
        <f>'Page 5 Maintenance'!C20</f>
        <v>-</v>
      </c>
      <c r="D20" s="58"/>
      <c r="E20" s="335">
        <f>'Page 5 Maintenance'!D20</f>
        <v>7.15</v>
      </c>
      <c r="F20" s="88" t="str">
        <f>'Page 5 Maintenance'!E20</f>
        <v>-</v>
      </c>
      <c r="G20" s="58"/>
      <c r="I20" s="86" t="str">
        <f t="shared" ref="I20" si="2">IF(AND(D20=0,G20=0)," ",D20*B20+G20*E20)</f>
        <v xml:space="preserve"> </v>
      </c>
      <c r="J20" s="90"/>
      <c r="K20" s="10"/>
      <c r="U20" s="10"/>
    </row>
    <row r="21" spans="1:21" ht="12" customHeight="1" x14ac:dyDescent="0.25">
      <c r="A21" s="15" t="str">
        <f>'Page 5 Maintenance'!A21</f>
        <v xml:space="preserve">Knob Damper </v>
      </c>
      <c r="B21" s="335">
        <f>'Page 5 Maintenance'!B21</f>
        <v>9.1</v>
      </c>
      <c r="C21" s="88">
        <f>'Page 5 Maintenance'!C21</f>
        <v>0.3</v>
      </c>
      <c r="D21" s="58"/>
      <c r="E21" s="335">
        <f>'Page 5 Maintenance'!D21</f>
        <v>9.1</v>
      </c>
      <c r="F21" s="88">
        <f>'Page 5 Maintenance'!E21</f>
        <v>0.3</v>
      </c>
      <c r="G21" s="58"/>
      <c r="I21" s="86" t="str">
        <f t="shared" si="0"/>
        <v xml:space="preserve"> </v>
      </c>
      <c r="J21" s="90" t="str">
        <f t="shared" si="1"/>
        <v xml:space="preserve"> </v>
      </c>
      <c r="K21" s="10"/>
      <c r="U21" s="10"/>
    </row>
    <row r="22" spans="1:21" ht="12" customHeight="1" x14ac:dyDescent="0.25">
      <c r="A22" s="15" t="str">
        <f>'Page 5 Maintenance'!A22</f>
        <v xml:space="preserve">Tamper Resistant Damper </v>
      </c>
      <c r="B22" s="335">
        <f>'Page 5 Maintenance'!B22</f>
        <v>12.75</v>
      </c>
      <c r="C22" s="88">
        <f>'Page 5 Maintenance'!C22</f>
        <v>0.3</v>
      </c>
      <c r="D22" s="58"/>
      <c r="E22" s="335">
        <f>'Page 5 Maintenance'!D22</f>
        <v>12.75</v>
      </c>
      <c r="F22" s="88">
        <f>'Page 5 Maintenance'!E22</f>
        <v>0.3</v>
      </c>
      <c r="G22" s="58"/>
      <c r="I22" s="86" t="str">
        <f t="shared" si="0"/>
        <v xml:space="preserve"> </v>
      </c>
      <c r="J22" s="90" t="str">
        <f t="shared" si="1"/>
        <v xml:space="preserve"> </v>
      </c>
      <c r="K22" s="10"/>
      <c r="U22" s="10"/>
    </row>
    <row r="23" spans="1:21" ht="12" customHeight="1" x14ac:dyDescent="0.25">
      <c r="A23" s="15" t="str">
        <f>'Page 5 Maintenance'!A23</f>
        <v>3" End Cap</v>
      </c>
      <c r="B23" s="374">
        <f>'Page 5 Maintenance'!B23</f>
        <v>30.75</v>
      </c>
      <c r="C23" s="88">
        <f>'Page 5 Maintenance'!C23</f>
        <v>1.4</v>
      </c>
      <c r="D23" s="58"/>
      <c r="E23" s="374">
        <f>'Page 5 Maintenance'!D23</f>
        <v>32.200000000000003</v>
      </c>
      <c r="F23" s="88">
        <f>'Page 5 Maintenance'!E23</f>
        <v>2</v>
      </c>
      <c r="G23" s="58"/>
      <c r="I23" s="86" t="str">
        <f t="shared" si="0"/>
        <v xml:space="preserve"> </v>
      </c>
      <c r="J23" s="90" t="str">
        <f t="shared" si="1"/>
        <v xml:space="preserve"> </v>
      </c>
      <c r="K23" s="10"/>
      <c r="U23" s="10"/>
    </row>
    <row r="24" spans="1:21" ht="12" customHeight="1" x14ac:dyDescent="0.25">
      <c r="A24" s="15" t="str">
        <f>'Page 5 Maintenance'!A24</f>
        <v>8-3/8" End Cap w/Access Door</v>
      </c>
      <c r="B24" s="335">
        <f>'Page 5 Maintenance'!B24</f>
        <v>60.35</v>
      </c>
      <c r="C24" s="88">
        <f>'Page 5 Maintenance'!C24</f>
        <v>2.5</v>
      </c>
      <c r="D24" s="58"/>
      <c r="E24" s="335">
        <f>'Page 5 Maintenance'!D24</f>
        <v>62.25</v>
      </c>
      <c r="F24" s="88">
        <f>'Page 5 Maintenance'!E24</f>
        <v>3.2</v>
      </c>
      <c r="G24" s="58"/>
      <c r="I24" s="86" t="str">
        <f t="shared" si="0"/>
        <v xml:space="preserve"> </v>
      </c>
      <c r="J24" s="90" t="str">
        <f t="shared" si="1"/>
        <v xml:space="preserve"> </v>
      </c>
      <c r="K24" s="10"/>
      <c r="U24" s="10"/>
    </row>
    <row r="25" spans="1:21" ht="12" customHeight="1" x14ac:dyDescent="0.25">
      <c r="A25" s="15" t="str">
        <f>'Page 5 Maintenance'!A25</f>
        <v>4" Wall Sleeve</v>
      </c>
      <c r="B25" s="335">
        <f>'Page 5 Maintenance'!B25</f>
        <v>21.3</v>
      </c>
      <c r="C25" s="88">
        <f>'Page 5 Maintenance'!C25</f>
        <v>1.2</v>
      </c>
      <c r="D25" s="58"/>
      <c r="E25" s="335">
        <f>'Page 5 Maintenance'!D25</f>
        <v>21.6</v>
      </c>
      <c r="F25" s="88">
        <f>'Page 5 Maintenance'!E25</f>
        <v>1.5</v>
      </c>
      <c r="G25" s="58"/>
      <c r="I25" s="86" t="str">
        <f t="shared" si="0"/>
        <v xml:space="preserve"> </v>
      </c>
      <c r="J25" s="90" t="str">
        <f t="shared" si="1"/>
        <v xml:space="preserve"> </v>
      </c>
      <c r="K25" s="10"/>
      <c r="U25" s="10"/>
    </row>
    <row r="26" spans="1:21" ht="12" customHeight="1" x14ac:dyDescent="0.25">
      <c r="A26" s="15" t="str">
        <f>'Page 5 Maintenance'!A26</f>
        <v>6" Wall  Sleeve</v>
      </c>
      <c r="B26" s="335">
        <f>'Page 5 Maintenance'!B26</f>
        <v>22.85</v>
      </c>
      <c r="C26" s="88">
        <f>'Page 5 Maintenance'!C26</f>
        <v>1.6</v>
      </c>
      <c r="D26" s="58"/>
      <c r="E26" s="335">
        <f>'Page 5 Maintenance'!D26</f>
        <v>23</v>
      </c>
      <c r="F26" s="88">
        <f>'Page 5 Maintenance'!E26</f>
        <v>2.2999999999999998</v>
      </c>
      <c r="G26" s="58"/>
      <c r="I26" s="86" t="str">
        <f t="shared" si="0"/>
        <v xml:space="preserve"> </v>
      </c>
      <c r="J26" s="90" t="str">
        <f t="shared" si="1"/>
        <v xml:space="preserve"> </v>
      </c>
      <c r="K26" s="10"/>
      <c r="U26" s="10"/>
    </row>
    <row r="27" spans="1:21" ht="12" customHeight="1" x14ac:dyDescent="0.25">
      <c r="A27" s="15" t="str">
        <f>'Page 5 Maintenance'!A27</f>
        <v>8-3/8" Wall Sleeve</v>
      </c>
      <c r="B27" s="335">
        <f>'Page 5 Maintenance'!B27</f>
        <v>25.85</v>
      </c>
      <c r="C27" s="88">
        <f>'Page 5 Maintenance'!C27</f>
        <v>2.2000000000000002</v>
      </c>
      <c r="D27" s="58"/>
      <c r="E27" s="335">
        <f>'Page 5 Maintenance'!D27</f>
        <v>26.1</v>
      </c>
      <c r="F27" s="88">
        <f>'Page 5 Maintenance'!E27</f>
        <v>3</v>
      </c>
      <c r="G27" s="58"/>
      <c r="I27" s="86" t="str">
        <f t="shared" si="0"/>
        <v xml:space="preserve"> </v>
      </c>
      <c r="J27" s="90" t="str">
        <f t="shared" si="1"/>
        <v xml:space="preserve"> </v>
      </c>
      <c r="K27" s="10"/>
      <c r="U27" s="10"/>
    </row>
    <row r="28" spans="1:21" ht="12" customHeight="1" x14ac:dyDescent="0.25">
      <c r="A28" s="15" t="str">
        <f>'Page 5 Maintenance'!A28</f>
        <v>8-3/8 Wall Sleeve w/Access Door</v>
      </c>
      <c r="B28" s="335">
        <f>'Page 5 Maintenance'!B28</f>
        <v>48.300000000000004</v>
      </c>
      <c r="C28" s="88">
        <f>'Page 5 Maintenance'!C28</f>
        <v>2.2999999999999998</v>
      </c>
      <c r="D28" s="58"/>
      <c r="E28" s="335">
        <f>'Page 5 Maintenance'!D28</f>
        <v>48.550000000000004</v>
      </c>
      <c r="F28" s="88">
        <f>'Page 5 Maintenance'!E28</f>
        <v>3</v>
      </c>
      <c r="G28" s="58"/>
      <c r="I28" s="86" t="str">
        <f t="shared" si="0"/>
        <v xml:space="preserve"> </v>
      </c>
      <c r="J28" s="90" t="str">
        <f t="shared" si="1"/>
        <v xml:space="preserve"> </v>
      </c>
      <c r="K28" s="10"/>
      <c r="L28" s="13" t="s">
        <v>302</v>
      </c>
      <c r="U28" s="10"/>
    </row>
    <row r="29" spans="1:21" ht="12" customHeight="1" x14ac:dyDescent="0.25">
      <c r="A29" s="15" t="str">
        <f>'Page 5 Maintenance'!A29</f>
        <v>Wall Sleeve Support</v>
      </c>
      <c r="B29" s="335">
        <f>'Page 5 Maintenance'!B29</f>
        <v>9.9500000000000011</v>
      </c>
      <c r="C29" s="88">
        <f>'Page 5 Maintenance'!C29</f>
        <v>0.2</v>
      </c>
      <c r="D29" s="58"/>
      <c r="E29" s="335">
        <f>'Page 5 Maintenance'!D29</f>
        <v>11.5</v>
      </c>
      <c r="F29" s="88">
        <f>'Page 5 Maintenance'!E29</f>
        <v>0.3</v>
      </c>
      <c r="G29" s="58"/>
      <c r="I29" s="86" t="str">
        <f t="shared" si="0"/>
        <v xml:space="preserve"> </v>
      </c>
      <c r="J29" s="90" t="str">
        <f t="shared" si="1"/>
        <v xml:space="preserve"> </v>
      </c>
      <c r="K29" s="10"/>
      <c r="L29" s="13" t="s">
        <v>301</v>
      </c>
      <c r="U29" s="10"/>
    </row>
    <row r="30" spans="1:21" ht="12" customHeight="1" x14ac:dyDescent="0.25">
      <c r="A30" s="15" t="str">
        <f>'Page 5 Maintenance'!A30</f>
        <v>Inside Corner 90°</v>
      </c>
      <c r="B30" s="335">
        <f>'Page 5 Maintenance'!B30</f>
        <v>75.850000000000009</v>
      </c>
      <c r="C30" s="88">
        <f>'Page 5 Maintenance'!C30</f>
        <v>4.9000000000000004</v>
      </c>
      <c r="D30" s="58"/>
      <c r="E30" s="335">
        <f>'Page 5 Maintenance'!D30</f>
        <v>76.350000000000009</v>
      </c>
      <c r="F30" s="88">
        <f>'Page 5 Maintenance'!E30</f>
        <v>6.5</v>
      </c>
      <c r="G30" s="58"/>
      <c r="I30" s="86" t="str">
        <f t="shared" si="0"/>
        <v xml:space="preserve"> </v>
      </c>
      <c r="J30" s="90" t="str">
        <f t="shared" si="1"/>
        <v xml:space="preserve"> </v>
      </c>
      <c r="K30" s="10"/>
      <c r="L30" s="31" t="s">
        <v>48</v>
      </c>
      <c r="U30" s="10"/>
    </row>
    <row r="31" spans="1:21" ht="12" customHeight="1" x14ac:dyDescent="0.25">
      <c r="A31" s="15" t="str">
        <f>'Page 5 Maintenance'!A31</f>
        <v>Inside Corner 135°</v>
      </c>
      <c r="B31" s="335">
        <f>'Page 5 Maintenance'!B31</f>
        <v>102.55000000000001</v>
      </c>
      <c r="C31" s="88">
        <f>'Page 5 Maintenance'!C31</f>
        <v>5</v>
      </c>
      <c r="D31" s="58"/>
      <c r="E31" s="335">
        <f>'Page 5 Maintenance'!D31</f>
        <v>103.4</v>
      </c>
      <c r="F31" s="88">
        <f>'Page 5 Maintenance'!E31</f>
        <v>6.7</v>
      </c>
      <c r="G31" s="58"/>
      <c r="I31" s="86" t="str">
        <f t="shared" si="0"/>
        <v xml:space="preserve"> </v>
      </c>
      <c r="J31" s="90" t="str">
        <f t="shared" si="1"/>
        <v xml:space="preserve"> </v>
      </c>
      <c r="K31" s="10"/>
      <c r="L31" s="13" t="s">
        <v>303</v>
      </c>
      <c r="U31" s="10"/>
    </row>
    <row r="32" spans="1:21" ht="12" customHeight="1" x14ac:dyDescent="0.25">
      <c r="A32" s="15" t="str">
        <f>'Page 5 Maintenance'!A32</f>
        <v>Outside Corner 90°</v>
      </c>
      <c r="B32" s="335">
        <f>'Page 5 Maintenance'!B32</f>
        <v>83.550000000000011</v>
      </c>
      <c r="C32" s="88">
        <f>'Page 5 Maintenance'!C32</f>
        <v>5.4</v>
      </c>
      <c r="D32" s="58"/>
      <c r="E32" s="335">
        <f>'Page 5 Maintenance'!D32</f>
        <v>84.45</v>
      </c>
      <c r="F32" s="88">
        <f>'Page 5 Maintenance'!E32</f>
        <v>7</v>
      </c>
      <c r="G32" s="58"/>
      <c r="I32" s="86" t="str">
        <f t="shared" si="0"/>
        <v xml:space="preserve"> </v>
      </c>
      <c r="J32" s="90" t="str">
        <f t="shared" si="1"/>
        <v xml:space="preserve"> </v>
      </c>
      <c r="K32" s="10"/>
      <c r="L32" s="13" t="s">
        <v>304</v>
      </c>
      <c r="U32" s="10"/>
    </row>
    <row r="33" spans="1:21" ht="12" customHeight="1" x14ac:dyDescent="0.25">
      <c r="A33" s="15" t="str">
        <f>'Page 5 Maintenance'!A33</f>
        <v>Outside Corner 135°</v>
      </c>
      <c r="B33" s="335">
        <f>'Page 5 Maintenance'!B33</f>
        <v>106.95</v>
      </c>
      <c r="C33" s="88">
        <f>'Page 5 Maintenance'!C33</f>
        <v>6.2</v>
      </c>
      <c r="D33" s="58"/>
      <c r="E33" s="335">
        <f>'Page 5 Maintenance'!D33</f>
        <v>116.65</v>
      </c>
      <c r="F33" s="88">
        <f>'Page 5 Maintenance'!E33</f>
        <v>7.8</v>
      </c>
      <c r="G33" s="58"/>
      <c r="I33" s="86" t="str">
        <f t="shared" si="0"/>
        <v xml:space="preserve"> </v>
      </c>
      <c r="J33" s="90" t="str">
        <f t="shared" si="1"/>
        <v xml:space="preserve"> </v>
      </c>
      <c r="K33" s="10"/>
      <c r="L33" s="13" t="s">
        <v>179</v>
      </c>
      <c r="U33" s="10"/>
    </row>
    <row r="34" spans="1:21" ht="12" customHeight="1" x14ac:dyDescent="0.25">
      <c r="A34" s="15" t="str">
        <f>'Page 5 Maintenance'!A34</f>
        <v>12" Valve Compartment  18 GA.</v>
      </c>
      <c r="B34" s="335">
        <f>'Page 5 Maintenance'!B34</f>
        <v>70.850000000000009</v>
      </c>
      <c r="C34" s="88">
        <f>'Page 5 Maintenance'!C34</f>
        <v>3.4</v>
      </c>
      <c r="D34" s="58"/>
      <c r="E34" s="335">
        <f>'Page 5 Maintenance'!D34</f>
        <v>73.100000000000009</v>
      </c>
      <c r="F34" s="88">
        <f>'Page 5 Maintenance'!E34</f>
        <v>4.2</v>
      </c>
      <c r="G34" s="58"/>
      <c r="I34" s="86" t="str">
        <f t="shared" si="0"/>
        <v xml:space="preserve"> </v>
      </c>
      <c r="J34" s="90" t="str">
        <f t="shared" si="1"/>
        <v xml:space="preserve"> </v>
      </c>
      <c r="K34" s="10"/>
      <c r="U34" s="10"/>
    </row>
    <row r="35" spans="1:21" ht="12" customHeight="1" x14ac:dyDescent="0.25">
      <c r="A35" s="15" t="str">
        <f>'Page 5 Maintenance'!A35</f>
        <v>12" Valve Compartment  16 GA.</v>
      </c>
      <c r="B35" s="335">
        <f>'Page 5 Maintenance'!B35</f>
        <v>74.5</v>
      </c>
      <c r="C35" s="88">
        <f>'Page 5 Maintenance'!C35</f>
        <v>3.8</v>
      </c>
      <c r="D35" s="58"/>
      <c r="E35" s="335">
        <f>'Page 5 Maintenance'!D35</f>
        <v>76.850000000000009</v>
      </c>
      <c r="F35" s="88">
        <f>'Page 5 Maintenance'!E35</f>
        <v>4.9000000000000004</v>
      </c>
      <c r="G35" s="58"/>
      <c r="I35" s="86" t="str">
        <f t="shared" si="0"/>
        <v xml:space="preserve"> </v>
      </c>
      <c r="J35" s="90" t="str">
        <f t="shared" si="1"/>
        <v xml:space="preserve"> </v>
      </c>
      <c r="K35" s="10"/>
      <c r="U35" s="10"/>
    </row>
    <row r="36" spans="1:21" ht="12" customHeight="1" thickBot="1" x14ac:dyDescent="0.3">
      <c r="A36" s="15" t="str">
        <f>'Page 5 Maintenance'!A36</f>
        <v>12" Valve Compartment  14 GA.</v>
      </c>
      <c r="B36" s="336">
        <f>'Page 5 Maintenance'!B36</f>
        <v>79</v>
      </c>
      <c r="C36" s="89">
        <f>'Page 5 Maintenance'!C36</f>
        <v>4.5</v>
      </c>
      <c r="D36" s="59"/>
      <c r="E36" s="336">
        <f>'Page 5 Maintenance'!D36</f>
        <v>81.100000000000009</v>
      </c>
      <c r="F36" s="89">
        <f>'Page 5 Maintenance'!E36</f>
        <v>5.6</v>
      </c>
      <c r="G36" s="59"/>
      <c r="I36" s="87" t="str">
        <f t="shared" si="0"/>
        <v xml:space="preserve"> </v>
      </c>
      <c r="J36" s="91" t="str">
        <f t="shared" si="1"/>
        <v xml:space="preserve"> </v>
      </c>
      <c r="K36" s="10"/>
      <c r="U36" s="10"/>
    </row>
    <row r="37" spans="1:21" ht="12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</row>
    <row r="38" spans="1:21" ht="12" customHeight="1" x14ac:dyDescent="0.25">
      <c r="G38" s="13"/>
      <c r="H38" s="13"/>
    </row>
    <row r="39" spans="1:21" ht="12" customHeight="1" x14ac:dyDescent="0.25">
      <c r="A39" s="319"/>
      <c r="B39" s="404" t="s">
        <v>51</v>
      </c>
      <c r="C39" s="404"/>
      <c r="D39" s="404"/>
      <c r="E39" s="404"/>
      <c r="F39" s="404"/>
      <c r="G39" s="404"/>
      <c r="H39" s="404"/>
      <c r="I39" s="404"/>
      <c r="J39" s="404"/>
    </row>
    <row r="40" spans="1:21" ht="12" customHeight="1" x14ac:dyDescent="0.25">
      <c r="B40" s="408" t="s">
        <v>801</v>
      </c>
      <c r="C40" s="408"/>
      <c r="D40" s="408"/>
      <c r="E40" s="408"/>
      <c r="F40" s="408"/>
      <c r="G40" s="408"/>
      <c r="H40" s="408"/>
      <c r="I40" s="408"/>
      <c r="J40" s="408"/>
    </row>
    <row r="41" spans="1:21" ht="12" customHeight="1" thickBot="1" x14ac:dyDescent="0.3"/>
    <row r="42" spans="1:21" ht="26.45" customHeight="1" x14ac:dyDescent="0.25">
      <c r="A42" s="428" t="s">
        <v>34</v>
      </c>
      <c r="B42" s="429" t="s">
        <v>510</v>
      </c>
      <c r="C42" s="430"/>
      <c r="D42" s="420"/>
      <c r="I42" s="410" t="s">
        <v>46</v>
      </c>
      <c r="J42" s="420" t="s">
        <v>112</v>
      </c>
    </row>
    <row r="43" spans="1:21" ht="12" customHeight="1" x14ac:dyDescent="0.25">
      <c r="A43" s="428"/>
      <c r="B43" s="148" t="s">
        <v>45</v>
      </c>
      <c r="C43" s="12" t="s">
        <v>126</v>
      </c>
      <c r="D43" s="149" t="s">
        <v>9</v>
      </c>
      <c r="E43" s="31"/>
      <c r="F43" s="31"/>
      <c r="I43" s="419"/>
      <c r="J43" s="421"/>
      <c r="K43" s="3"/>
      <c r="L43" s="3"/>
    </row>
    <row r="44" spans="1:21" ht="12" customHeight="1" x14ac:dyDescent="0.25">
      <c r="A44" s="15" t="str">
        <f>'Page 5 Maintenance'!A44</f>
        <v>Enclosure 16 GA ▲</v>
      </c>
      <c r="B44" s="373">
        <f>'Page 5 Maintenance'!B44</f>
        <v>22.05</v>
      </c>
      <c r="C44" s="88">
        <f>'Page 5 Maintenance'!C44</f>
        <v>5</v>
      </c>
      <c r="D44" s="58"/>
      <c r="E44" s="150"/>
      <c r="F44" s="150"/>
      <c r="G44" s="150"/>
      <c r="H44" s="150"/>
      <c r="I44" s="86" t="str">
        <f>IF(AND(D44=0,G44=0)," ",D44*B44+G44*E44)</f>
        <v xml:space="preserve"> </v>
      </c>
      <c r="J44" s="90" t="str">
        <f>IF(I44=" "," ",D44*C44+G44*F44)</f>
        <v xml:space="preserve"> </v>
      </c>
      <c r="L44" s="13" t="s">
        <v>302</v>
      </c>
    </row>
    <row r="45" spans="1:21" ht="12" customHeight="1" x14ac:dyDescent="0.25">
      <c r="A45" s="15" t="str">
        <f>'Page 5 Maintenance'!A45</f>
        <v>Enclosure 14 GA</v>
      </c>
      <c r="B45" s="335">
        <f>'Page 5 Maintenance'!B45</f>
        <v>28.150000000000002</v>
      </c>
      <c r="C45" s="88">
        <f>'Page 5 Maintenance'!C45</f>
        <v>6.5</v>
      </c>
      <c r="D45" s="58"/>
      <c r="E45" s="115"/>
      <c r="F45" s="52"/>
      <c r="G45" s="223"/>
      <c r="H45" s="115"/>
      <c r="I45" s="86" t="str">
        <f t="shared" ref="I45:I64" si="3">IF(AND(D45=0,G45=0)," ",D45*B45+G45*E45)</f>
        <v xml:space="preserve"> </v>
      </c>
      <c r="J45" s="90" t="str">
        <f t="shared" ref="J45:J64" si="4">IF(I45=" "," ",D45*C45+G45*F45)</f>
        <v xml:space="preserve"> </v>
      </c>
      <c r="L45" s="13" t="s">
        <v>301</v>
      </c>
    </row>
    <row r="46" spans="1:21" ht="12" customHeight="1" x14ac:dyDescent="0.25">
      <c r="A46" s="15" t="str">
        <f>'Page 5 Maintenance'!A46</f>
        <v>Baked Powder (standard colors)</v>
      </c>
      <c r="B46" s="335">
        <f>'Page 5 Maintenance'!B46</f>
        <v>4.8500000000000005</v>
      </c>
      <c r="C46" s="88" t="str">
        <f>'Page 5 Maintenance'!C46</f>
        <v>-</v>
      </c>
      <c r="D46" s="58"/>
      <c r="E46" s="115"/>
      <c r="F46" s="113"/>
      <c r="G46" s="223"/>
      <c r="H46" s="115"/>
      <c r="I46" s="86" t="str">
        <f t="shared" si="3"/>
        <v xml:space="preserve"> </v>
      </c>
      <c r="J46" s="90"/>
      <c r="L46" s="31" t="s">
        <v>48</v>
      </c>
    </row>
    <row r="47" spans="1:21" ht="12" customHeight="1" x14ac:dyDescent="0.25">
      <c r="A47" s="15" t="str">
        <f>'Page 5 Maintenance'!A47</f>
        <v>Baked Metallic (standard colors)</v>
      </c>
      <c r="B47" s="335">
        <f>'Page 5 Maintenance'!B47</f>
        <v>7.2</v>
      </c>
      <c r="C47" s="88" t="str">
        <f>'Page 5 Maintenance'!C47</f>
        <v>-</v>
      </c>
      <c r="D47" s="58"/>
      <c r="E47" s="115"/>
      <c r="F47" s="113"/>
      <c r="G47" s="223"/>
      <c r="H47" s="115"/>
      <c r="I47" s="86" t="str">
        <f t="shared" ref="I47" si="5">IF(AND(D47=0,G47=0)," ",D47*B47+G47*E47)</f>
        <v xml:space="preserve"> </v>
      </c>
      <c r="J47" s="90"/>
      <c r="L47" s="31"/>
    </row>
    <row r="48" spans="1:21" ht="12" customHeight="1" x14ac:dyDescent="0.25">
      <c r="A48" s="15" t="str">
        <f>'Page 5 Maintenance'!A48</f>
        <v xml:space="preserve">Knob Damper </v>
      </c>
      <c r="B48" s="335">
        <f>'Page 5 Maintenance'!B48</f>
        <v>9.1</v>
      </c>
      <c r="C48" s="88">
        <f>'Page 5 Maintenance'!C48</f>
        <v>0.3</v>
      </c>
      <c r="D48" s="58"/>
      <c r="E48" s="115"/>
      <c r="F48" s="113"/>
      <c r="G48" s="223"/>
      <c r="H48" s="115"/>
      <c r="I48" s="86" t="str">
        <f t="shared" si="3"/>
        <v xml:space="preserve"> </v>
      </c>
      <c r="J48" s="90" t="str">
        <f t="shared" si="4"/>
        <v xml:space="preserve"> </v>
      </c>
      <c r="L48" s="31" t="s">
        <v>300</v>
      </c>
    </row>
    <row r="49" spans="1:12" ht="12" customHeight="1" x14ac:dyDescent="0.25">
      <c r="A49" s="15" t="str">
        <f>'Page 5 Maintenance'!A49</f>
        <v xml:space="preserve">Tamper Resistant Damper  </v>
      </c>
      <c r="B49" s="335">
        <f>'Page 5 Maintenance'!B49</f>
        <v>12.75</v>
      </c>
      <c r="C49" s="88">
        <f>'Page 5 Maintenance'!C49</f>
        <v>0.3</v>
      </c>
      <c r="D49" s="58"/>
      <c r="E49" s="115"/>
      <c r="F49" s="113"/>
      <c r="G49" s="223"/>
      <c r="H49" s="115"/>
      <c r="I49" s="86" t="str">
        <f t="shared" si="3"/>
        <v xml:space="preserve"> </v>
      </c>
      <c r="J49" s="90" t="str">
        <f t="shared" si="4"/>
        <v xml:space="preserve"> </v>
      </c>
      <c r="L49" s="13" t="s">
        <v>179</v>
      </c>
    </row>
    <row r="50" spans="1:12" ht="12" customHeight="1" x14ac:dyDescent="0.25">
      <c r="A50" s="15" t="str">
        <f>'Page 5 Maintenance'!A50</f>
        <v>3" End Cap</v>
      </c>
      <c r="B50" s="374">
        <f>'Page 5 Maintenance'!B50</f>
        <v>30.75</v>
      </c>
      <c r="C50" s="88">
        <f>'Page 5 Maintenance'!C50</f>
        <v>2.2999999999999998</v>
      </c>
      <c r="D50" s="58"/>
      <c r="E50" s="115"/>
      <c r="F50" s="113"/>
      <c r="G50" s="223"/>
      <c r="H50" s="115"/>
      <c r="I50" s="86" t="str">
        <f t="shared" si="3"/>
        <v xml:space="preserve"> </v>
      </c>
      <c r="J50" s="90" t="str">
        <f t="shared" si="4"/>
        <v xml:space="preserve"> </v>
      </c>
    </row>
    <row r="51" spans="1:12" ht="12" customHeight="1" x14ac:dyDescent="0.25">
      <c r="A51" s="15" t="str">
        <f>'Page 5 Maintenance'!A51</f>
        <v>8-3/8" End Cap w/Access Door</v>
      </c>
      <c r="B51" s="335">
        <f>'Page 5 Maintenance'!B51</f>
        <v>62.800000000000004</v>
      </c>
      <c r="C51" s="88">
        <f>'Page 5 Maintenance'!C51</f>
        <v>3.7</v>
      </c>
      <c r="D51" s="58"/>
      <c r="E51" s="115"/>
      <c r="F51" s="113"/>
      <c r="G51" s="223"/>
      <c r="H51" s="115"/>
      <c r="I51" s="86" t="str">
        <f t="shared" si="3"/>
        <v xml:space="preserve"> </v>
      </c>
      <c r="J51" s="90" t="str">
        <f t="shared" si="4"/>
        <v xml:space="preserve"> </v>
      </c>
    </row>
    <row r="52" spans="1:12" ht="12" customHeight="1" x14ac:dyDescent="0.25">
      <c r="A52" s="15" t="str">
        <f>'Page 5 Maintenance'!A52</f>
        <v>4" Wall Sleeve</v>
      </c>
      <c r="B52" s="335">
        <f>'Page 5 Maintenance'!B52</f>
        <v>21.200000000000003</v>
      </c>
      <c r="C52" s="88">
        <f>'Page 5 Maintenance'!C52</f>
        <v>1.3</v>
      </c>
      <c r="D52" s="58"/>
      <c r="E52" s="115"/>
      <c r="F52" s="113"/>
      <c r="G52" s="223"/>
      <c r="H52" s="115"/>
      <c r="I52" s="86" t="str">
        <f t="shared" si="3"/>
        <v xml:space="preserve"> </v>
      </c>
      <c r="J52" s="90" t="str">
        <f t="shared" si="4"/>
        <v xml:space="preserve"> </v>
      </c>
    </row>
    <row r="53" spans="1:12" ht="12" customHeight="1" x14ac:dyDescent="0.25">
      <c r="A53" s="15" t="str">
        <f>'Page 5 Maintenance'!A53</f>
        <v>6" Wall Sleeve</v>
      </c>
      <c r="B53" s="335">
        <f>'Page 5 Maintenance'!B53</f>
        <v>23.5</v>
      </c>
      <c r="C53" s="88">
        <f>'Page 5 Maintenance'!C53</f>
        <v>2.1</v>
      </c>
      <c r="D53" s="58"/>
      <c r="E53" s="115"/>
      <c r="F53" s="113"/>
      <c r="G53" s="223"/>
      <c r="H53" s="115"/>
      <c r="I53" s="86" t="str">
        <f t="shared" si="3"/>
        <v xml:space="preserve"> </v>
      </c>
      <c r="J53" s="90" t="str">
        <f t="shared" si="4"/>
        <v xml:space="preserve"> </v>
      </c>
    </row>
    <row r="54" spans="1:12" ht="12" customHeight="1" x14ac:dyDescent="0.25">
      <c r="A54" s="15" t="str">
        <f>'Page 5 Maintenance'!A54</f>
        <v>8-3/8" Wall Sleeve</v>
      </c>
      <c r="B54" s="335">
        <f>'Page 5 Maintenance'!B54</f>
        <v>26.25</v>
      </c>
      <c r="C54" s="88">
        <f>'Page 5 Maintenance'!C54</f>
        <v>3</v>
      </c>
      <c r="D54" s="58"/>
      <c r="E54" s="115"/>
      <c r="F54" s="113"/>
      <c r="G54" s="223"/>
      <c r="H54" s="115"/>
      <c r="I54" s="86" t="str">
        <f t="shared" si="3"/>
        <v xml:space="preserve"> </v>
      </c>
      <c r="J54" s="90" t="str">
        <f t="shared" si="4"/>
        <v xml:space="preserve"> </v>
      </c>
    </row>
    <row r="55" spans="1:12" ht="12" customHeight="1" x14ac:dyDescent="0.25">
      <c r="A55" s="15" t="str">
        <f>'Page 5 Maintenance'!A55</f>
        <v>8-3/8" Wall Sleeve w/Access Door</v>
      </c>
      <c r="B55" s="335">
        <f>'Page 5 Maintenance'!B55</f>
        <v>49.35</v>
      </c>
      <c r="C55" s="88">
        <f>'Page 5 Maintenance'!C55</f>
        <v>3</v>
      </c>
      <c r="D55" s="58"/>
      <c r="E55" s="115"/>
      <c r="F55" s="113"/>
      <c r="G55" s="223"/>
      <c r="H55" s="115"/>
      <c r="I55" s="86" t="str">
        <f t="shared" si="3"/>
        <v xml:space="preserve"> </v>
      </c>
      <c r="J55" s="90" t="str">
        <f t="shared" si="4"/>
        <v xml:space="preserve"> </v>
      </c>
    </row>
    <row r="56" spans="1:12" ht="12" customHeight="1" x14ac:dyDescent="0.25">
      <c r="A56" s="15" t="str">
        <f>'Page 5 Maintenance'!A56</f>
        <v>Wall Sleeve Support</v>
      </c>
      <c r="B56" s="335">
        <f>'Page 5 Maintenance'!B56</f>
        <v>12</v>
      </c>
      <c r="C56" s="88">
        <f>'Page 5 Maintenance'!C56</f>
        <v>0.5</v>
      </c>
      <c r="D56" s="58"/>
      <c r="E56" s="115"/>
      <c r="F56" s="113"/>
      <c r="G56" s="223"/>
      <c r="H56" s="115"/>
      <c r="I56" s="86" t="str">
        <f t="shared" si="3"/>
        <v xml:space="preserve"> </v>
      </c>
      <c r="J56" s="90" t="str">
        <f t="shared" si="4"/>
        <v xml:space="preserve"> </v>
      </c>
    </row>
    <row r="57" spans="1:12" ht="12" customHeight="1" x14ac:dyDescent="0.25">
      <c r="A57" s="15" t="str">
        <f>'Page 5 Maintenance'!A57</f>
        <v>Inside Corner 90°</v>
      </c>
      <c r="B57" s="335">
        <f>'Page 5 Maintenance'!B57</f>
        <v>86.75</v>
      </c>
      <c r="C57" s="88">
        <f>'Page 5 Maintenance'!C57</f>
        <v>6.5</v>
      </c>
      <c r="D57" s="58"/>
      <c r="E57" s="115"/>
      <c r="F57" s="113"/>
      <c r="G57" s="223"/>
      <c r="H57" s="115"/>
      <c r="I57" s="86" t="str">
        <f t="shared" si="3"/>
        <v xml:space="preserve"> </v>
      </c>
      <c r="J57" s="90" t="str">
        <f t="shared" si="4"/>
        <v xml:space="preserve"> </v>
      </c>
    </row>
    <row r="58" spans="1:12" ht="12" customHeight="1" x14ac:dyDescent="0.25">
      <c r="A58" s="15" t="str">
        <f>'Page 5 Maintenance'!A58</f>
        <v>Inside Corner 135°</v>
      </c>
      <c r="B58" s="335">
        <f>'Page 5 Maintenance'!B58</f>
        <v>103.5</v>
      </c>
      <c r="C58" s="88">
        <f>'Page 5 Maintenance'!C58</f>
        <v>6.8</v>
      </c>
      <c r="D58" s="58"/>
      <c r="E58" s="115"/>
      <c r="F58" s="113"/>
      <c r="G58" s="223"/>
      <c r="H58" s="115"/>
      <c r="I58" s="86" t="str">
        <f t="shared" si="3"/>
        <v xml:space="preserve"> </v>
      </c>
      <c r="J58" s="90" t="str">
        <f t="shared" si="4"/>
        <v xml:space="preserve"> </v>
      </c>
    </row>
    <row r="59" spans="1:12" ht="12" customHeight="1" x14ac:dyDescent="0.25">
      <c r="A59" s="15" t="str">
        <f>'Page 5 Maintenance'!A59</f>
        <v>Outside Corner 90°</v>
      </c>
      <c r="B59" s="335">
        <f>'Page 5 Maintenance'!B59</f>
        <v>96.45</v>
      </c>
      <c r="C59" s="88">
        <f>'Page 5 Maintenance'!C59</f>
        <v>7.2</v>
      </c>
      <c r="D59" s="58"/>
      <c r="E59" s="115"/>
      <c r="F59" s="113"/>
      <c r="G59" s="223"/>
      <c r="H59" s="115"/>
      <c r="I59" s="86" t="str">
        <f t="shared" si="3"/>
        <v xml:space="preserve"> </v>
      </c>
      <c r="J59" s="90" t="str">
        <f t="shared" si="4"/>
        <v xml:space="preserve"> </v>
      </c>
    </row>
    <row r="60" spans="1:12" ht="12" customHeight="1" x14ac:dyDescent="0.25">
      <c r="A60" s="15" t="str">
        <f>'Page 5 Maintenance'!A60</f>
        <v>Outside Corner 135°</v>
      </c>
      <c r="B60" s="335">
        <f>'Page 5 Maintenance'!B60</f>
        <v>116.65</v>
      </c>
      <c r="C60" s="88">
        <f>'Page 5 Maintenance'!C60</f>
        <v>8</v>
      </c>
      <c r="D60" s="58"/>
      <c r="E60" s="115"/>
      <c r="F60" s="113"/>
      <c r="G60" s="223"/>
      <c r="H60" s="115"/>
      <c r="I60" s="86" t="str">
        <f t="shared" si="3"/>
        <v xml:space="preserve"> </v>
      </c>
      <c r="J60" s="90" t="str">
        <f t="shared" si="4"/>
        <v xml:space="preserve"> </v>
      </c>
    </row>
    <row r="61" spans="1:12" ht="12" customHeight="1" x14ac:dyDescent="0.25">
      <c r="A61" s="15" t="str">
        <f>'Page 5 Maintenance'!A61</f>
        <v>12" Valve Compartment 16 GA</v>
      </c>
      <c r="B61" s="335">
        <f>'Page 5 Maintenance'!B61</f>
        <v>92.850000000000009</v>
      </c>
      <c r="C61" s="88">
        <f>'Page 5 Maintenance'!C61</f>
        <v>5.7</v>
      </c>
      <c r="D61" s="58"/>
      <c r="E61" s="115"/>
      <c r="F61" s="113"/>
      <c r="G61" s="223"/>
      <c r="H61" s="115"/>
      <c r="I61" s="86" t="str">
        <f t="shared" si="3"/>
        <v xml:space="preserve"> </v>
      </c>
      <c r="J61" s="90" t="str">
        <f t="shared" si="4"/>
        <v xml:space="preserve"> </v>
      </c>
    </row>
    <row r="62" spans="1:12" ht="12" customHeight="1" thickBot="1" x14ac:dyDescent="0.3">
      <c r="A62" s="15" t="str">
        <f>'Page 5 Maintenance'!A62</f>
        <v>12" Valve Compartment 14 GA</v>
      </c>
      <c r="B62" s="336">
        <f>'Page 5 Maintenance'!B62</f>
        <v>97.800000000000011</v>
      </c>
      <c r="C62" s="89">
        <f>'Page 5 Maintenance'!C62</f>
        <v>7.2</v>
      </c>
      <c r="D62" s="59"/>
      <c r="E62" s="115"/>
      <c r="F62" s="113"/>
      <c r="G62" s="223"/>
      <c r="H62" s="115"/>
      <c r="I62" s="87" t="str">
        <f t="shared" si="3"/>
        <v xml:space="preserve"> </v>
      </c>
      <c r="J62" s="91" t="str">
        <f t="shared" si="4"/>
        <v xml:space="preserve"> </v>
      </c>
    </row>
    <row r="63" spans="1:12" x14ac:dyDescent="0.25">
      <c r="A63" s="10"/>
      <c r="B63" s="168"/>
      <c r="C63" s="115"/>
      <c r="D63" s="113"/>
      <c r="E63" s="115"/>
      <c r="F63" s="113"/>
      <c r="G63" s="223"/>
      <c r="H63" s="115"/>
      <c r="I63" s="74" t="str">
        <f t="shared" si="3"/>
        <v xml:space="preserve"> </v>
      </c>
      <c r="J63" s="170" t="str">
        <f t="shared" si="4"/>
        <v xml:space="preserve"> </v>
      </c>
    </row>
    <row r="64" spans="1:12" x14ac:dyDescent="0.25">
      <c r="A64" s="10"/>
      <c r="B64" s="168"/>
      <c r="C64" s="115"/>
      <c r="D64" s="113"/>
      <c r="E64" s="115"/>
      <c r="F64" s="113"/>
      <c r="G64" s="223"/>
      <c r="H64" s="115"/>
      <c r="I64" s="74" t="str">
        <f t="shared" si="3"/>
        <v xml:space="preserve"> </v>
      </c>
      <c r="J64" s="170" t="str">
        <f t="shared" si="4"/>
        <v xml:space="preserve"> </v>
      </c>
    </row>
    <row r="65" spans="1:8" x14ac:dyDescent="0.25">
      <c r="A65" s="409" t="s">
        <v>116</v>
      </c>
      <c r="B65" s="409"/>
      <c r="C65" s="409"/>
      <c r="D65" s="403" t="s">
        <v>117</v>
      </c>
      <c r="E65" s="403"/>
      <c r="F65" s="113"/>
      <c r="G65" s="223"/>
      <c r="H65" s="115"/>
    </row>
    <row r="67" spans="1:8" x14ac:dyDescent="0.25">
      <c r="B67" s="13"/>
      <c r="C67" s="13"/>
      <c r="D67" s="13"/>
      <c r="E67" s="13"/>
      <c r="F67" s="13"/>
    </row>
    <row r="68" spans="1:8" x14ac:dyDescent="0.25">
      <c r="B68" s="13"/>
      <c r="C68" s="13"/>
      <c r="D68" s="13"/>
      <c r="E68" s="13"/>
      <c r="F68" s="13"/>
    </row>
    <row r="69" spans="1:8" x14ac:dyDescent="0.25">
      <c r="B69" s="13"/>
      <c r="C69" s="13"/>
      <c r="D69" s="13"/>
      <c r="E69" s="13"/>
      <c r="F69" s="13"/>
    </row>
    <row r="70" spans="1:8" x14ac:dyDescent="0.25">
      <c r="B70" s="13"/>
      <c r="C70" s="13"/>
      <c r="D70" s="13"/>
      <c r="E70" s="13"/>
      <c r="F70" s="13"/>
    </row>
    <row r="71" spans="1:8" x14ac:dyDescent="0.25">
      <c r="B71" s="13"/>
      <c r="C71" s="13"/>
      <c r="D71" s="13"/>
      <c r="E71" s="13"/>
      <c r="F71" s="13"/>
    </row>
    <row r="72" spans="1:8" x14ac:dyDescent="0.25">
      <c r="B72" s="13"/>
      <c r="C72" s="13"/>
      <c r="D72" s="13"/>
      <c r="E72" s="13"/>
      <c r="F72" s="13"/>
    </row>
    <row r="73" spans="1:8" x14ac:dyDescent="0.25">
      <c r="B73" s="31"/>
      <c r="C73" s="31"/>
      <c r="D73" s="150"/>
      <c r="E73" s="31"/>
      <c r="F73" s="31"/>
    </row>
    <row r="74" spans="1:8" x14ac:dyDescent="0.25">
      <c r="B74" s="31"/>
      <c r="C74" s="31"/>
      <c r="D74" s="6"/>
      <c r="E74" s="31"/>
      <c r="F74" s="31"/>
    </row>
    <row r="75" spans="1:8" x14ac:dyDescent="0.25">
      <c r="A75" s="13"/>
      <c r="B75" s="13"/>
      <c r="C75" s="13"/>
      <c r="D75" s="6"/>
      <c r="E75" s="13"/>
      <c r="F75" s="13"/>
    </row>
  </sheetData>
  <sheetProtection selectLockedCells="1"/>
  <mergeCells count="16">
    <mergeCell ref="A65:C65"/>
    <mergeCell ref="D65:E65"/>
    <mergeCell ref="A42:A43"/>
    <mergeCell ref="B42:D42"/>
    <mergeCell ref="B40:J40"/>
    <mergeCell ref="B39:J39"/>
    <mergeCell ref="B12:J12"/>
    <mergeCell ref="I42:I43"/>
    <mergeCell ref="J42:J43"/>
    <mergeCell ref="I14:I15"/>
    <mergeCell ref="J14:J15"/>
    <mergeCell ref="A1:L1"/>
    <mergeCell ref="B11:J11"/>
    <mergeCell ref="A14:A15"/>
    <mergeCell ref="B14:D14"/>
    <mergeCell ref="E14:G14"/>
  </mergeCells>
  <hyperlinks>
    <hyperlink ref="A65" location="'Table of Contents'!A1" display="Return to Table of Contents" xr:uid="{00000000-0004-0000-0900-000000000000}"/>
    <hyperlink ref="D65" location="Summary!A1" display="Go to Summary" xr:uid="{00000000-0004-0000-0900-000001000000}"/>
  </hyperlinks>
  <pageMargins left="0.25" right="0.25" top="0.2" bottom="0.2" header="0.3" footer="0.3"/>
  <pageSetup scale="72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4">
    <pageSetUpPr fitToPage="1"/>
  </sheetPr>
  <dimension ref="A1:V64"/>
  <sheetViews>
    <sheetView zoomScaleNormal="100" workbookViewId="0">
      <selection activeCell="B16" sqref="B16"/>
    </sheetView>
  </sheetViews>
  <sheetFormatPr defaultColWidth="8.85546875" defaultRowHeight="15" x14ac:dyDescent="0.25"/>
  <cols>
    <col min="1" max="1" width="26.5703125" customWidth="1"/>
    <col min="2" max="2" width="9.7109375" customWidth="1"/>
    <col min="3" max="3" width="6.7109375" customWidth="1"/>
    <col min="4" max="4" width="9.7109375" customWidth="1"/>
    <col min="5" max="5" width="8.7109375" customWidth="1"/>
    <col min="6" max="7" width="6.7109375" customWidth="1"/>
    <col min="8" max="8" width="5.28515625" customWidth="1"/>
    <col min="9" max="10" width="6.7109375" customWidth="1"/>
    <col min="11" max="11" width="6.7109375" bestFit="1" customWidth="1"/>
    <col min="12" max="12" width="8.7109375" customWidth="1"/>
    <col min="13" max="14" width="6.7109375" customWidth="1"/>
    <col min="15" max="15" width="8.7109375" customWidth="1"/>
    <col min="16" max="17" width="6.7109375" customWidth="1"/>
    <col min="18" max="18" width="8.7109375" customWidth="1"/>
    <col min="19" max="20" width="6.7109375" customWidth="1"/>
    <col min="21" max="21" width="2.28515625" customWidth="1"/>
    <col min="22" max="22" width="10.7109375" customWidth="1"/>
    <col min="23" max="23" width="7.7109375" customWidth="1"/>
  </cols>
  <sheetData>
    <row r="1" spans="1:22" ht="21" x14ac:dyDescent="0.35">
      <c r="A1" s="415" t="s">
        <v>804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22" ht="12" customHeight="1" x14ac:dyDescent="0.25"/>
    <row r="3" spans="1:22" ht="12" customHeight="1" x14ac:dyDescent="0.25"/>
    <row r="4" spans="1:22" ht="12" customHeight="1" x14ac:dyDescent="0.25"/>
    <row r="5" spans="1:22" ht="12" customHeight="1" x14ac:dyDescent="0.25"/>
    <row r="6" spans="1:22" ht="12" customHeight="1" x14ac:dyDescent="0.25"/>
    <row r="7" spans="1:22" ht="12" customHeight="1" x14ac:dyDescent="0.25"/>
    <row r="8" spans="1:22" ht="12" customHeight="1" x14ac:dyDescent="0.25"/>
    <row r="9" spans="1:22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22" ht="12" customHeight="1" x14ac:dyDescent="0.25"/>
    <row r="11" spans="1:22" ht="18" customHeight="1" x14ac:dyDescent="0.25">
      <c r="A11" s="404" t="s">
        <v>53</v>
      </c>
      <c r="B11" s="404"/>
      <c r="C11" s="404"/>
      <c r="D11" s="404"/>
      <c r="E11" s="404"/>
      <c r="F11" s="174"/>
      <c r="G11" s="174"/>
    </row>
    <row r="12" spans="1:22" ht="13.15" customHeight="1" x14ac:dyDescent="0.25">
      <c r="A12" s="408" t="s">
        <v>801</v>
      </c>
      <c r="B12" s="408"/>
      <c r="C12" s="408"/>
      <c r="D12" s="408"/>
      <c r="E12" s="408"/>
      <c r="H12" s="174"/>
      <c r="I12" s="174"/>
      <c r="J12" s="174"/>
      <c r="K12" s="31"/>
      <c r="L12" s="174"/>
      <c r="M12" s="174"/>
      <c r="N12" s="174"/>
      <c r="P12" s="174"/>
      <c r="Q12" s="174"/>
      <c r="R12" s="174"/>
      <c r="S12" s="174"/>
      <c r="T12" s="174"/>
    </row>
    <row r="13" spans="1:22" ht="12" customHeight="1" thickBot="1" x14ac:dyDescent="0.3"/>
    <row r="14" spans="1:22" ht="12" customHeight="1" x14ac:dyDescent="0.25">
      <c r="A14" s="432" t="s">
        <v>34</v>
      </c>
      <c r="B14" s="433" t="s">
        <v>410</v>
      </c>
      <c r="C14" s="434"/>
      <c r="D14" s="433" t="s">
        <v>411</v>
      </c>
      <c r="E14" s="435"/>
      <c r="F14" s="31"/>
      <c r="G14" s="31"/>
      <c r="I14" s="31"/>
      <c r="J14" s="31"/>
      <c r="K14" s="31"/>
      <c r="L14" s="31"/>
      <c r="M14" s="431"/>
      <c r="N14" s="431"/>
      <c r="Q14" s="31"/>
      <c r="T14" s="31"/>
      <c r="U14" s="13"/>
      <c r="V14" s="31"/>
    </row>
    <row r="15" spans="1:22" ht="12" customHeight="1" x14ac:dyDescent="0.25">
      <c r="A15" s="432"/>
      <c r="B15" s="16" t="s">
        <v>45</v>
      </c>
      <c r="C15" s="14" t="s">
        <v>126</v>
      </c>
      <c r="D15" s="16" t="s">
        <v>45</v>
      </c>
      <c r="E15" s="17" t="s">
        <v>126</v>
      </c>
      <c r="F15" s="150"/>
      <c r="G15" s="150"/>
      <c r="I15" s="150"/>
      <c r="J15" s="150"/>
      <c r="K15" s="150"/>
      <c r="L15" s="150"/>
      <c r="M15" s="150"/>
      <c r="N15" s="150"/>
      <c r="Q15" s="150"/>
      <c r="T15" s="150"/>
      <c r="U15" s="13"/>
      <c r="V15" s="31"/>
    </row>
    <row r="16" spans="1:22" ht="12" customHeight="1" x14ac:dyDescent="0.25">
      <c r="A16" s="15" t="s">
        <v>172</v>
      </c>
      <c r="B16" s="63">
        <v>19.450000000000003</v>
      </c>
      <c r="C16" s="54">
        <v>2.8</v>
      </c>
      <c r="D16" s="63">
        <v>19.75</v>
      </c>
      <c r="E16" s="97">
        <v>3.6</v>
      </c>
      <c r="F16" s="168"/>
      <c r="G16" s="150"/>
      <c r="I16" s="150"/>
      <c r="J16" s="115"/>
      <c r="K16" s="52"/>
      <c r="L16" s="115"/>
      <c r="M16" s="52"/>
      <c r="N16" s="115"/>
      <c r="Q16" s="52"/>
      <c r="T16" s="52"/>
      <c r="U16" s="10"/>
      <c r="V16" s="74"/>
    </row>
    <row r="17" spans="1:22" ht="12" customHeight="1" x14ac:dyDescent="0.25">
      <c r="A17" s="15" t="s">
        <v>173</v>
      </c>
      <c r="B17" s="332">
        <v>20.8</v>
      </c>
      <c r="C17" s="54">
        <v>3.1</v>
      </c>
      <c r="D17" s="332">
        <v>21.8</v>
      </c>
      <c r="E17" s="97">
        <v>4.2</v>
      </c>
      <c r="F17" s="168"/>
      <c r="G17" s="150"/>
      <c r="I17" s="150"/>
      <c r="J17" s="115"/>
      <c r="K17" s="74"/>
      <c r="L17" s="115"/>
      <c r="M17" s="74"/>
      <c r="N17" s="115"/>
      <c r="Q17" s="167"/>
      <c r="T17" s="167"/>
      <c r="U17" s="10"/>
      <c r="V17" s="74"/>
    </row>
    <row r="18" spans="1:22" ht="12" customHeight="1" x14ac:dyDescent="0.25">
      <c r="A18" s="15" t="s">
        <v>174</v>
      </c>
      <c r="B18" s="332">
        <v>24.05</v>
      </c>
      <c r="C18" s="54">
        <v>4</v>
      </c>
      <c r="D18" s="332">
        <v>25</v>
      </c>
      <c r="E18" s="97">
        <v>5</v>
      </c>
      <c r="F18" s="168"/>
      <c r="G18" s="150"/>
      <c r="I18" s="150"/>
      <c r="J18" s="115"/>
      <c r="K18" s="74"/>
      <c r="L18" s="115"/>
      <c r="M18" s="74"/>
      <c r="N18" s="115"/>
      <c r="Q18" s="167"/>
      <c r="T18" s="167"/>
      <c r="U18" s="10"/>
      <c r="V18" s="74"/>
    </row>
    <row r="19" spans="1:22" ht="12" customHeight="1" x14ac:dyDescent="0.25">
      <c r="A19" s="15" t="s">
        <v>828</v>
      </c>
      <c r="B19" s="332">
        <v>4.6000000000000005</v>
      </c>
      <c r="C19" s="54" t="s">
        <v>133</v>
      </c>
      <c r="D19" s="332">
        <v>5.1000000000000005</v>
      </c>
      <c r="E19" s="97" t="s">
        <v>133</v>
      </c>
      <c r="F19" s="168"/>
      <c r="G19" s="150"/>
      <c r="I19" s="150"/>
      <c r="J19" s="115"/>
      <c r="K19" s="74"/>
      <c r="L19" s="115"/>
      <c r="M19" s="74"/>
      <c r="N19" s="115"/>
      <c r="Q19" s="167"/>
      <c r="T19" s="167"/>
      <c r="U19" s="10"/>
      <c r="V19" s="74"/>
    </row>
    <row r="20" spans="1:22" ht="12" customHeight="1" x14ac:dyDescent="0.25">
      <c r="A20" s="15" t="s">
        <v>751</v>
      </c>
      <c r="B20" s="332">
        <v>6.75</v>
      </c>
      <c r="C20" s="54" t="s">
        <v>133</v>
      </c>
      <c r="D20" s="332">
        <v>7.15</v>
      </c>
      <c r="E20" s="97" t="s">
        <v>133</v>
      </c>
      <c r="F20" s="168"/>
      <c r="G20" s="150"/>
      <c r="I20" s="150"/>
      <c r="J20" s="115"/>
      <c r="K20" s="74"/>
      <c r="L20" s="115"/>
      <c r="M20" s="74"/>
      <c r="N20" s="115"/>
      <c r="Q20" s="167"/>
      <c r="T20" s="167"/>
      <c r="U20" s="10"/>
      <c r="V20" s="74"/>
    </row>
    <row r="21" spans="1:22" ht="12" customHeight="1" x14ac:dyDescent="0.25">
      <c r="A21" s="15" t="s">
        <v>857</v>
      </c>
      <c r="B21" s="332">
        <v>9.1</v>
      </c>
      <c r="C21" s="54">
        <v>0.3</v>
      </c>
      <c r="D21" s="332">
        <v>9.1</v>
      </c>
      <c r="E21" s="97">
        <v>0.3</v>
      </c>
      <c r="F21" s="168"/>
      <c r="G21" s="150"/>
      <c r="I21" s="150"/>
      <c r="J21" s="115"/>
      <c r="K21" s="74"/>
      <c r="L21" s="115"/>
      <c r="M21" s="74"/>
      <c r="N21" s="115"/>
      <c r="Q21" s="167"/>
      <c r="T21" s="167"/>
      <c r="U21" s="10"/>
      <c r="V21" s="74"/>
    </row>
    <row r="22" spans="1:22" ht="12" customHeight="1" x14ac:dyDescent="0.25">
      <c r="A22" s="15" t="s">
        <v>858</v>
      </c>
      <c r="B22" s="332">
        <v>12.75</v>
      </c>
      <c r="C22" s="54">
        <v>0.3</v>
      </c>
      <c r="D22" s="332">
        <v>12.75</v>
      </c>
      <c r="E22" s="97">
        <v>0.3</v>
      </c>
      <c r="F22" s="168"/>
      <c r="G22" s="150"/>
      <c r="I22" s="150"/>
      <c r="J22" s="115"/>
      <c r="K22" s="74"/>
      <c r="L22" s="115"/>
      <c r="M22" s="74"/>
      <c r="N22" s="115"/>
      <c r="Q22" s="167"/>
      <c r="T22" s="167"/>
      <c r="U22" s="10"/>
      <c r="V22" s="74"/>
    </row>
    <row r="23" spans="1:22" ht="12" customHeight="1" x14ac:dyDescent="0.25">
      <c r="A23" s="15" t="s">
        <v>263</v>
      </c>
      <c r="B23" s="334">
        <v>30.75</v>
      </c>
      <c r="C23" s="54">
        <v>1.4</v>
      </c>
      <c r="D23" s="334">
        <v>32.200000000000003</v>
      </c>
      <c r="E23" s="97">
        <v>2</v>
      </c>
      <c r="F23" s="168"/>
      <c r="G23" s="150"/>
      <c r="I23" s="150"/>
      <c r="J23" s="115"/>
      <c r="K23" s="74"/>
      <c r="L23" s="115"/>
      <c r="M23" s="74"/>
      <c r="N23" s="115"/>
      <c r="Q23" s="167"/>
      <c r="T23" s="167"/>
      <c r="U23" s="10"/>
      <c r="V23" s="74"/>
    </row>
    <row r="24" spans="1:22" ht="12" customHeight="1" x14ac:dyDescent="0.25">
      <c r="A24" s="15" t="s">
        <v>264</v>
      </c>
      <c r="B24" s="332">
        <v>60.35</v>
      </c>
      <c r="C24" s="54">
        <v>2.5</v>
      </c>
      <c r="D24" s="332">
        <v>62.25</v>
      </c>
      <c r="E24" s="97">
        <v>3.2</v>
      </c>
      <c r="F24" s="168"/>
      <c r="G24" s="150"/>
      <c r="I24" s="150"/>
      <c r="J24" s="115"/>
      <c r="K24" s="74"/>
      <c r="L24" s="115"/>
      <c r="M24" s="74"/>
      <c r="N24" s="115"/>
      <c r="Q24" s="167"/>
      <c r="T24" s="167"/>
      <c r="U24" s="10"/>
      <c r="V24" s="74"/>
    </row>
    <row r="25" spans="1:22" ht="12" customHeight="1" x14ac:dyDescent="0.25">
      <c r="A25" s="15" t="s">
        <v>160</v>
      </c>
      <c r="B25" s="332">
        <v>21.3</v>
      </c>
      <c r="C25" s="54">
        <v>1.2</v>
      </c>
      <c r="D25" s="332">
        <v>21.6</v>
      </c>
      <c r="E25" s="97">
        <v>1.5</v>
      </c>
      <c r="F25" s="168"/>
      <c r="G25" s="150"/>
      <c r="I25" s="150"/>
      <c r="J25" s="115"/>
      <c r="K25" s="74"/>
      <c r="L25" s="115"/>
      <c r="M25" s="74"/>
      <c r="N25" s="115"/>
      <c r="Q25" s="167"/>
      <c r="T25" s="167"/>
      <c r="U25" s="10"/>
      <c r="V25" s="74"/>
    </row>
    <row r="26" spans="1:22" ht="12" customHeight="1" x14ac:dyDescent="0.25">
      <c r="A26" s="15" t="s">
        <v>167</v>
      </c>
      <c r="B26" s="332">
        <v>22.85</v>
      </c>
      <c r="C26" s="54">
        <v>1.6</v>
      </c>
      <c r="D26" s="332">
        <v>23</v>
      </c>
      <c r="E26" s="97">
        <v>2.2999999999999998</v>
      </c>
      <c r="F26" s="168"/>
      <c r="G26" s="150"/>
      <c r="I26" s="150"/>
      <c r="J26" s="115"/>
      <c r="K26" s="74"/>
      <c r="L26" s="115"/>
      <c r="M26" s="74"/>
      <c r="N26" s="115"/>
      <c r="Q26" s="167"/>
      <c r="T26" s="167"/>
      <c r="U26" s="10"/>
      <c r="V26" s="74"/>
    </row>
    <row r="27" spans="1:22" ht="12" customHeight="1" x14ac:dyDescent="0.25">
      <c r="A27" s="15" t="s">
        <v>158</v>
      </c>
      <c r="B27" s="332">
        <v>25.85</v>
      </c>
      <c r="C27" s="54">
        <v>2.2000000000000002</v>
      </c>
      <c r="D27" s="332">
        <v>26.1</v>
      </c>
      <c r="E27" s="97">
        <v>3</v>
      </c>
      <c r="F27" s="168"/>
      <c r="G27" s="150"/>
      <c r="I27" s="150"/>
      <c r="J27" s="115"/>
      <c r="K27" s="74"/>
      <c r="L27" s="115"/>
      <c r="M27" s="74"/>
      <c r="N27" s="115"/>
      <c r="Q27" s="167"/>
      <c r="T27" s="167"/>
      <c r="U27" s="10"/>
      <c r="V27" s="74"/>
    </row>
    <row r="28" spans="1:22" ht="12" customHeight="1" x14ac:dyDescent="0.25">
      <c r="A28" s="15" t="s">
        <v>161</v>
      </c>
      <c r="B28" s="332">
        <v>48.300000000000004</v>
      </c>
      <c r="C28" s="54">
        <v>2.2999999999999998</v>
      </c>
      <c r="D28" s="332">
        <v>48.550000000000004</v>
      </c>
      <c r="E28" s="97">
        <v>3</v>
      </c>
      <c r="F28" s="168"/>
      <c r="G28" s="150"/>
      <c r="I28" s="150"/>
      <c r="J28" s="115"/>
      <c r="K28" s="74"/>
      <c r="L28" s="115"/>
      <c r="M28" s="74"/>
      <c r="N28" s="115"/>
      <c r="Q28" s="167"/>
      <c r="T28" s="167"/>
      <c r="U28" s="10"/>
      <c r="V28" s="74"/>
    </row>
    <row r="29" spans="1:22" ht="12" customHeight="1" x14ac:dyDescent="0.25">
      <c r="A29" s="15" t="s">
        <v>162</v>
      </c>
      <c r="B29" s="332">
        <v>9.9500000000000011</v>
      </c>
      <c r="C29" s="54">
        <v>0.2</v>
      </c>
      <c r="D29" s="332">
        <v>11.5</v>
      </c>
      <c r="E29" s="97">
        <v>0.3</v>
      </c>
      <c r="F29" s="168"/>
      <c r="G29" s="150"/>
      <c r="I29" s="150"/>
      <c r="J29" s="115"/>
      <c r="K29" s="74"/>
      <c r="L29" s="115"/>
      <c r="M29" s="74"/>
      <c r="N29" s="115"/>
      <c r="Q29" s="167"/>
      <c r="T29" s="167"/>
      <c r="U29" s="10"/>
      <c r="V29" s="74"/>
    </row>
    <row r="30" spans="1:22" ht="12" customHeight="1" x14ac:dyDescent="0.25">
      <c r="A30" s="15" t="s">
        <v>163</v>
      </c>
      <c r="B30" s="332">
        <v>75.850000000000009</v>
      </c>
      <c r="C30" s="54">
        <v>4.9000000000000004</v>
      </c>
      <c r="D30" s="332">
        <v>76.350000000000009</v>
      </c>
      <c r="E30" s="97">
        <v>6.5</v>
      </c>
      <c r="F30" s="168"/>
      <c r="G30" s="150"/>
      <c r="I30" s="150"/>
      <c r="J30" s="115"/>
      <c r="K30" s="74"/>
      <c r="L30" s="115"/>
      <c r="M30" s="74"/>
      <c r="N30" s="115"/>
      <c r="Q30" s="167"/>
      <c r="T30" s="167"/>
      <c r="U30" s="10"/>
      <c r="V30" s="74"/>
    </row>
    <row r="31" spans="1:22" ht="12" customHeight="1" x14ac:dyDescent="0.25">
      <c r="A31" s="15" t="s">
        <v>164</v>
      </c>
      <c r="B31" s="332">
        <v>102.55000000000001</v>
      </c>
      <c r="C31" s="54">
        <v>5</v>
      </c>
      <c r="D31" s="332">
        <v>103.4</v>
      </c>
      <c r="E31" s="97">
        <v>6.7</v>
      </c>
      <c r="F31" s="168"/>
      <c r="G31" s="150"/>
      <c r="I31" s="150"/>
      <c r="J31" s="115"/>
      <c r="K31" s="74"/>
      <c r="L31" s="115"/>
      <c r="M31" s="74"/>
      <c r="N31" s="115"/>
      <c r="Q31" s="167"/>
      <c r="T31" s="167"/>
      <c r="U31" s="10"/>
      <c r="V31" s="74"/>
    </row>
    <row r="32" spans="1:22" ht="12" customHeight="1" x14ac:dyDescent="0.25">
      <c r="A32" s="15" t="s">
        <v>165</v>
      </c>
      <c r="B32" s="332">
        <v>83.550000000000011</v>
      </c>
      <c r="C32" s="54">
        <v>5.4</v>
      </c>
      <c r="D32" s="332">
        <v>84.45</v>
      </c>
      <c r="E32" s="97">
        <v>7</v>
      </c>
      <c r="F32" s="168"/>
      <c r="G32" s="150"/>
      <c r="I32" s="150"/>
      <c r="J32" s="115"/>
      <c r="K32" s="74"/>
      <c r="L32" s="115"/>
      <c r="M32" s="74"/>
      <c r="N32" s="115"/>
      <c r="Q32" s="167"/>
      <c r="T32" s="167"/>
      <c r="U32" s="10"/>
      <c r="V32" s="74"/>
    </row>
    <row r="33" spans="1:22" ht="12" customHeight="1" x14ac:dyDescent="0.25">
      <c r="A33" s="15" t="s">
        <v>166</v>
      </c>
      <c r="B33" s="332">
        <v>106.95</v>
      </c>
      <c r="C33" s="54">
        <v>6.2</v>
      </c>
      <c r="D33" s="332">
        <v>116.65</v>
      </c>
      <c r="E33" s="97">
        <v>7.8</v>
      </c>
      <c r="F33" s="168"/>
      <c r="G33" s="150"/>
      <c r="I33" s="150"/>
      <c r="J33" s="115"/>
      <c r="K33" s="74"/>
      <c r="L33" s="115"/>
      <c r="M33" s="74"/>
      <c r="N33" s="115"/>
      <c r="Q33" s="167"/>
      <c r="T33" s="167"/>
      <c r="U33" s="10"/>
      <c r="V33" s="74"/>
    </row>
    <row r="34" spans="1:22" ht="12" customHeight="1" x14ac:dyDescent="0.25">
      <c r="A34" s="15" t="s">
        <v>294</v>
      </c>
      <c r="B34" s="332">
        <v>70.850000000000009</v>
      </c>
      <c r="C34" s="54">
        <v>3.4</v>
      </c>
      <c r="D34" s="332">
        <v>73.100000000000009</v>
      </c>
      <c r="E34" s="97">
        <v>4.2</v>
      </c>
      <c r="F34" s="168"/>
      <c r="G34" s="150"/>
      <c r="I34" s="150"/>
      <c r="J34" s="115"/>
      <c r="K34" s="168"/>
      <c r="L34" s="115"/>
      <c r="M34" s="168"/>
      <c r="N34" s="115"/>
      <c r="Q34" s="113"/>
      <c r="T34" s="113"/>
      <c r="U34" s="10"/>
      <c r="V34" s="74"/>
    </row>
    <row r="35" spans="1:22" ht="12" customHeight="1" x14ac:dyDescent="0.25">
      <c r="A35" s="15" t="s">
        <v>295</v>
      </c>
      <c r="B35" s="332">
        <v>74.5</v>
      </c>
      <c r="C35" s="54">
        <v>3.8</v>
      </c>
      <c r="D35" s="332">
        <v>76.850000000000009</v>
      </c>
      <c r="E35" s="97">
        <v>4.9000000000000004</v>
      </c>
      <c r="F35" s="168"/>
      <c r="G35" s="150"/>
      <c r="I35" s="150"/>
      <c r="J35" s="115"/>
      <c r="K35" s="74"/>
      <c r="L35" s="115"/>
      <c r="M35" s="74"/>
      <c r="N35" s="115"/>
      <c r="Q35" s="167"/>
      <c r="T35" s="167"/>
      <c r="U35" s="10"/>
      <c r="V35" s="74"/>
    </row>
    <row r="36" spans="1:22" ht="12" customHeight="1" thickBot="1" x14ac:dyDescent="0.3">
      <c r="A36" s="15" t="s">
        <v>296</v>
      </c>
      <c r="B36" s="333">
        <v>79</v>
      </c>
      <c r="C36" s="66">
        <v>4.5</v>
      </c>
      <c r="D36" s="333">
        <v>81.100000000000009</v>
      </c>
      <c r="E36" s="98">
        <v>5.6</v>
      </c>
      <c r="F36" s="168"/>
      <c r="G36" s="150"/>
      <c r="I36" s="150"/>
      <c r="J36" s="115"/>
      <c r="K36" s="74"/>
      <c r="L36" s="115"/>
      <c r="M36" s="74"/>
      <c r="N36" s="115"/>
      <c r="Q36" s="167"/>
      <c r="T36" s="167"/>
      <c r="U36" s="10"/>
      <c r="V36" s="74"/>
    </row>
    <row r="37" spans="1:22" ht="12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</row>
    <row r="38" spans="1:22" ht="12" customHeight="1" x14ac:dyDescent="0.25">
      <c r="B38" s="13"/>
      <c r="C38" s="13"/>
      <c r="D38" s="13"/>
      <c r="E38" s="13"/>
      <c r="F38" s="13"/>
      <c r="G38" s="13"/>
      <c r="H38" s="13"/>
    </row>
    <row r="39" spans="1:22" ht="12" customHeight="1" x14ac:dyDescent="0.25">
      <c r="A39" s="404" t="s">
        <v>51</v>
      </c>
      <c r="B39" s="404"/>
      <c r="C39" s="404"/>
      <c r="D39" s="404"/>
      <c r="E39" s="404"/>
      <c r="F39" s="13"/>
      <c r="G39" s="13"/>
      <c r="H39" s="13"/>
    </row>
    <row r="40" spans="1:22" ht="12" customHeight="1" x14ac:dyDescent="0.25">
      <c r="A40" t="s">
        <v>802</v>
      </c>
      <c r="F40" s="174"/>
      <c r="G40" s="13"/>
      <c r="H40" s="13"/>
    </row>
    <row r="41" spans="1:22" ht="12" customHeight="1" thickBot="1" x14ac:dyDescent="0.3">
      <c r="G41" s="13"/>
      <c r="H41" s="13"/>
    </row>
    <row r="42" spans="1:22" ht="26.45" customHeight="1" x14ac:dyDescent="0.25">
      <c r="A42" s="416" t="s">
        <v>34</v>
      </c>
      <c r="B42" s="422" t="s">
        <v>511</v>
      </c>
      <c r="C42" s="424"/>
      <c r="D42" s="13"/>
      <c r="E42" s="13"/>
      <c r="F42" s="13"/>
      <c r="G42" s="13"/>
      <c r="H42" s="13"/>
    </row>
    <row r="43" spans="1:22" ht="12" customHeight="1" x14ac:dyDescent="0.25">
      <c r="A43" s="417"/>
      <c r="B43" s="148" t="s">
        <v>45</v>
      </c>
      <c r="C43" s="149" t="s">
        <v>126</v>
      </c>
      <c r="D43" s="13"/>
      <c r="E43" s="13"/>
      <c r="F43" s="13"/>
      <c r="G43" s="13"/>
      <c r="H43" s="31"/>
      <c r="I43" s="3"/>
    </row>
    <row r="44" spans="1:22" ht="12" customHeight="1" x14ac:dyDescent="0.25">
      <c r="A44" s="15" t="s">
        <v>170</v>
      </c>
      <c r="B44" s="63">
        <v>22.05</v>
      </c>
      <c r="C44" s="97">
        <v>5</v>
      </c>
      <c r="G44" s="150"/>
    </row>
    <row r="45" spans="1:22" ht="12" customHeight="1" x14ac:dyDescent="0.25">
      <c r="A45" s="15" t="s">
        <v>156</v>
      </c>
      <c r="B45" s="332">
        <v>28.150000000000002</v>
      </c>
      <c r="C45" s="97">
        <v>6.5</v>
      </c>
      <c r="G45" s="150"/>
    </row>
    <row r="46" spans="1:22" x14ac:dyDescent="0.25">
      <c r="A46" s="15" t="s">
        <v>828</v>
      </c>
      <c r="B46" s="332">
        <v>4.8500000000000005</v>
      </c>
      <c r="C46" s="177" t="s">
        <v>133</v>
      </c>
      <c r="G46" s="150"/>
    </row>
    <row r="47" spans="1:22" x14ac:dyDescent="0.25">
      <c r="A47" s="15" t="s">
        <v>751</v>
      </c>
      <c r="B47" s="332">
        <v>7.2</v>
      </c>
      <c r="C47" s="177" t="s">
        <v>133</v>
      </c>
      <c r="G47" s="150"/>
    </row>
    <row r="48" spans="1:22" x14ac:dyDescent="0.25">
      <c r="A48" s="15" t="s">
        <v>857</v>
      </c>
      <c r="B48" s="332">
        <v>9.1</v>
      </c>
      <c r="C48" s="97">
        <v>0.3</v>
      </c>
      <c r="G48" s="150"/>
    </row>
    <row r="49" spans="1:7" x14ac:dyDescent="0.25">
      <c r="A49" s="15" t="s">
        <v>859</v>
      </c>
      <c r="B49" s="332">
        <v>12.75</v>
      </c>
      <c r="C49" s="97">
        <v>0.3</v>
      </c>
      <c r="D49" s="188"/>
      <c r="G49" s="150"/>
    </row>
    <row r="50" spans="1:7" x14ac:dyDescent="0.25">
      <c r="A50" s="15" t="s">
        <v>263</v>
      </c>
      <c r="B50" s="334">
        <v>30.75</v>
      </c>
      <c r="C50" s="97">
        <v>2.2999999999999998</v>
      </c>
      <c r="G50" s="150"/>
    </row>
    <row r="51" spans="1:7" x14ac:dyDescent="0.25">
      <c r="A51" s="15" t="s">
        <v>264</v>
      </c>
      <c r="B51" s="332">
        <v>62.800000000000004</v>
      </c>
      <c r="C51" s="97">
        <v>3.7</v>
      </c>
      <c r="G51" s="150"/>
    </row>
    <row r="52" spans="1:7" x14ac:dyDescent="0.25">
      <c r="A52" s="15" t="s">
        <v>160</v>
      </c>
      <c r="B52" s="332">
        <v>21.200000000000003</v>
      </c>
      <c r="C52" s="97">
        <v>1.3</v>
      </c>
      <c r="G52" s="150"/>
    </row>
    <row r="53" spans="1:7" x14ac:dyDescent="0.25">
      <c r="A53" s="15" t="s">
        <v>159</v>
      </c>
      <c r="B53" s="332">
        <v>23.5</v>
      </c>
      <c r="C53" s="97">
        <v>2.1</v>
      </c>
      <c r="G53" s="150"/>
    </row>
    <row r="54" spans="1:7" x14ac:dyDescent="0.25">
      <c r="A54" s="15" t="s">
        <v>158</v>
      </c>
      <c r="B54" s="332">
        <v>26.25</v>
      </c>
      <c r="C54" s="97">
        <v>3</v>
      </c>
      <c r="G54" s="150"/>
    </row>
    <row r="55" spans="1:7" x14ac:dyDescent="0.25">
      <c r="A55" s="15" t="s">
        <v>171</v>
      </c>
      <c r="B55" s="332">
        <v>49.35</v>
      </c>
      <c r="C55" s="97">
        <v>3</v>
      </c>
      <c r="G55" s="150"/>
    </row>
    <row r="56" spans="1:7" x14ac:dyDescent="0.25">
      <c r="A56" s="15" t="s">
        <v>162</v>
      </c>
      <c r="B56" s="332">
        <v>12</v>
      </c>
      <c r="C56" s="97">
        <v>0.5</v>
      </c>
      <c r="G56" s="150"/>
    </row>
    <row r="57" spans="1:7" x14ac:dyDescent="0.25">
      <c r="A57" s="15" t="s">
        <v>163</v>
      </c>
      <c r="B57" s="332">
        <v>86.75</v>
      </c>
      <c r="C57" s="97">
        <v>6.5</v>
      </c>
      <c r="G57" s="150"/>
    </row>
    <row r="58" spans="1:7" x14ac:dyDescent="0.25">
      <c r="A58" s="15" t="s">
        <v>164</v>
      </c>
      <c r="B58" s="332">
        <v>103.5</v>
      </c>
      <c r="C58" s="97">
        <v>6.8</v>
      </c>
      <c r="G58" s="150"/>
    </row>
    <row r="59" spans="1:7" x14ac:dyDescent="0.25">
      <c r="A59" s="15" t="s">
        <v>165</v>
      </c>
      <c r="B59" s="332">
        <v>96.45</v>
      </c>
      <c r="C59" s="97">
        <v>7.2</v>
      </c>
      <c r="G59" s="150"/>
    </row>
    <row r="60" spans="1:7" x14ac:dyDescent="0.25">
      <c r="A60" s="15" t="s">
        <v>166</v>
      </c>
      <c r="B60" s="332">
        <v>116.65</v>
      </c>
      <c r="C60" s="97">
        <v>8</v>
      </c>
      <c r="G60" s="150"/>
    </row>
    <row r="61" spans="1:7" x14ac:dyDescent="0.25">
      <c r="A61" s="15" t="s">
        <v>293</v>
      </c>
      <c r="B61" s="332">
        <v>92.850000000000009</v>
      </c>
      <c r="C61" s="97">
        <v>5.7</v>
      </c>
      <c r="G61" s="150"/>
    </row>
    <row r="62" spans="1:7" ht="15.75" thickBot="1" x14ac:dyDescent="0.3">
      <c r="A62" s="15" t="s">
        <v>265</v>
      </c>
      <c r="B62" s="333">
        <v>97.800000000000011</v>
      </c>
      <c r="C62" s="98">
        <v>7.2</v>
      </c>
      <c r="G62" s="150"/>
    </row>
    <row r="63" spans="1:7" x14ac:dyDescent="0.25">
      <c r="G63" s="150"/>
    </row>
    <row r="64" spans="1:7" x14ac:dyDescent="0.25">
      <c r="G64" s="150"/>
    </row>
  </sheetData>
  <sheetProtection selectLockedCells="1"/>
  <mergeCells count="10">
    <mergeCell ref="M14:N14"/>
    <mergeCell ref="A1:L1"/>
    <mergeCell ref="B42:C42"/>
    <mergeCell ref="A42:A43"/>
    <mergeCell ref="A14:A15"/>
    <mergeCell ref="B14:C14"/>
    <mergeCell ref="D14:E14"/>
    <mergeCell ref="A12:E12"/>
    <mergeCell ref="A11:E11"/>
    <mergeCell ref="A39:E39"/>
  </mergeCells>
  <pageMargins left="0.25" right="0.25" top="0.2" bottom="0.2" header="0.3" footer="0.3"/>
  <pageSetup scale="56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AA72"/>
  <sheetViews>
    <sheetView workbookViewId="0">
      <selection activeCell="D16" sqref="D16"/>
    </sheetView>
  </sheetViews>
  <sheetFormatPr defaultRowHeight="15" x14ac:dyDescent="0.25"/>
  <cols>
    <col min="1" max="1" width="26.28515625" customWidth="1"/>
    <col min="2" max="2" width="10.7109375" customWidth="1"/>
    <col min="3" max="4" width="6.7109375" customWidth="1"/>
    <col min="5" max="5" width="10.7109375" customWidth="1"/>
    <col min="6" max="7" width="6.7109375" customWidth="1"/>
    <col min="8" max="8" width="10.7109375" customWidth="1"/>
    <col min="9" max="10" width="7.7109375" customWidth="1"/>
    <col min="11" max="11" width="10.7109375" customWidth="1"/>
    <col min="12" max="12" width="7.7109375" customWidth="1"/>
    <col min="13" max="13" width="7.28515625" customWidth="1"/>
    <col min="17" max="17" width="23.85546875" customWidth="1"/>
    <col min="21" max="21" width="10.7109375" customWidth="1"/>
    <col min="24" max="24" width="10.42578125" customWidth="1"/>
    <col min="27" max="27" width="10.42578125" customWidth="1"/>
    <col min="28" max="28" width="11.28515625" customWidth="1"/>
  </cols>
  <sheetData>
    <row r="1" spans="1:17" ht="21" x14ac:dyDescent="0.35">
      <c r="A1" s="415" t="s">
        <v>803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17" ht="6.6" customHeight="1" x14ac:dyDescent="0.25"/>
    <row r="3" spans="1:17" ht="12" customHeight="1" x14ac:dyDescent="0.25"/>
    <row r="4" spans="1:17" ht="12" customHeight="1" x14ac:dyDescent="0.25"/>
    <row r="5" spans="1:17" ht="12" customHeight="1" x14ac:dyDescent="0.25"/>
    <row r="6" spans="1:17" ht="12" customHeight="1" x14ac:dyDescent="0.25"/>
    <row r="7" spans="1:17" ht="12" customHeight="1" x14ac:dyDescent="0.25"/>
    <row r="8" spans="1:17" ht="12" customHeight="1" x14ac:dyDescent="0.25"/>
    <row r="9" spans="1:17" ht="12" customHeight="1" x14ac:dyDescent="0.25"/>
    <row r="10" spans="1:17" ht="12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7" ht="12.6" customHeight="1" x14ac:dyDescent="0.25">
      <c r="A11" s="445" t="s">
        <v>53</v>
      </c>
      <c r="B11" s="445"/>
      <c r="C11" s="445"/>
      <c r="D11" s="445"/>
      <c r="E11" s="445"/>
      <c r="F11" s="445"/>
      <c r="G11" s="445"/>
      <c r="H11" s="445"/>
      <c r="I11" s="445"/>
      <c r="J11" s="233"/>
      <c r="K11" s="233"/>
    </row>
    <row r="12" spans="1:17" ht="12" customHeight="1" x14ac:dyDescent="0.25">
      <c r="A12" s="408" t="s">
        <v>44</v>
      </c>
      <c r="B12" s="408"/>
      <c r="C12" s="408"/>
      <c r="D12" s="408"/>
      <c r="E12" s="408"/>
      <c r="F12" s="408"/>
      <c r="G12" s="408"/>
      <c r="H12" s="408"/>
      <c r="I12" s="408"/>
    </row>
    <row r="13" spans="1:17" ht="12" customHeight="1" thickBot="1" x14ac:dyDescent="0.3"/>
    <row r="14" spans="1:17" ht="12" customHeight="1" x14ac:dyDescent="0.25">
      <c r="A14" s="432" t="s">
        <v>34</v>
      </c>
      <c r="B14" s="433" t="s">
        <v>412</v>
      </c>
      <c r="C14" s="434"/>
      <c r="D14" s="435"/>
      <c r="E14" s="438" t="s">
        <v>413</v>
      </c>
      <c r="F14" s="439"/>
      <c r="G14" s="440"/>
      <c r="H14" s="441" t="s">
        <v>46</v>
      </c>
      <c r="I14" s="436" t="s">
        <v>112</v>
      </c>
      <c r="K14" s="10"/>
      <c r="L14" s="10"/>
    </row>
    <row r="15" spans="1:17" ht="12" customHeight="1" x14ac:dyDescent="0.25">
      <c r="A15" s="432"/>
      <c r="B15" s="16" t="s">
        <v>45</v>
      </c>
      <c r="C15" s="14" t="s">
        <v>126</v>
      </c>
      <c r="D15" s="17" t="s">
        <v>9</v>
      </c>
      <c r="E15" s="16" t="s">
        <v>45</v>
      </c>
      <c r="F15" s="14" t="s">
        <v>126</v>
      </c>
      <c r="G15" s="17" t="s">
        <v>9</v>
      </c>
      <c r="H15" s="441"/>
      <c r="I15" s="437"/>
      <c r="K15" s="10"/>
      <c r="Q15" s="52"/>
    </row>
    <row r="16" spans="1:17" ht="12" customHeight="1" x14ac:dyDescent="0.25">
      <c r="A16" s="15" t="str">
        <f>'Page 6 Maintenance'!A16</f>
        <v>Enclosure 18 GA.</v>
      </c>
      <c r="B16" s="63">
        <f>'Page 6 Maintenance'!B16</f>
        <v>20.350000000000001</v>
      </c>
      <c r="C16" s="54">
        <f>'Page 6 Maintenance'!C16</f>
        <v>3.6</v>
      </c>
      <c r="D16" s="58"/>
      <c r="E16" s="63">
        <f>'Page 6 Maintenance'!D16</f>
        <v>23.900000000000002</v>
      </c>
      <c r="F16" s="54">
        <f>'Page 6 Maintenance'!E16</f>
        <v>4.3</v>
      </c>
      <c r="G16" s="58"/>
      <c r="H16" s="60" t="str">
        <f>IF(AND(D16=0,G16=0)," ",D16*B16+G16*E16)</f>
        <v xml:space="preserve"> </v>
      </c>
      <c r="I16" s="222" t="str">
        <f t="shared" ref="I16:I36" si="0">IF(AND(D16=0,G16=0)," ",D16*C16+G16*F16)</f>
        <v xml:space="preserve"> </v>
      </c>
      <c r="K16" s="10"/>
      <c r="L16" s="10"/>
      <c r="Q16" s="61"/>
    </row>
    <row r="17" spans="1:17" ht="12" customHeight="1" x14ac:dyDescent="0.25">
      <c r="A17" s="15" t="str">
        <f>'Page 6 Maintenance'!A17</f>
        <v>Enclosure 16 GA.</v>
      </c>
      <c r="B17" s="376">
        <f>'Page 6 Maintenance'!B17</f>
        <v>22.55</v>
      </c>
      <c r="C17" s="54">
        <f>'Page 6 Maintenance'!C17</f>
        <v>4.2</v>
      </c>
      <c r="D17" s="58"/>
      <c r="E17" s="376">
        <f>'Page 6 Maintenance'!D17</f>
        <v>26.8</v>
      </c>
      <c r="F17" s="54">
        <f>'Page 6 Maintenance'!E17</f>
        <v>5.2</v>
      </c>
      <c r="G17" s="58"/>
      <c r="H17" s="60" t="str">
        <f t="shared" ref="H17:H36" si="1">IF(AND(D17=0,G17=0)," ",D17*B17+G17*E17)</f>
        <v xml:space="preserve"> </v>
      </c>
      <c r="I17" s="222" t="str">
        <f t="shared" si="0"/>
        <v xml:space="preserve"> </v>
      </c>
      <c r="K17" s="10"/>
      <c r="L17" s="10"/>
      <c r="Q17" s="61"/>
    </row>
    <row r="18" spans="1:17" ht="12" customHeight="1" x14ac:dyDescent="0.25">
      <c r="A18" s="15" t="str">
        <f>'Page 6 Maintenance'!A18</f>
        <v>Enclosure 14 GA.</v>
      </c>
      <c r="B18" s="376">
        <f>'Page 6 Maintenance'!B18</f>
        <v>26.150000000000002</v>
      </c>
      <c r="C18" s="54">
        <f>'Page 6 Maintenance'!C18</f>
        <v>5</v>
      </c>
      <c r="D18" s="58"/>
      <c r="E18" s="376">
        <f>'Page 6 Maintenance'!D18</f>
        <v>32.050000000000004</v>
      </c>
      <c r="F18" s="54">
        <f>'Page 6 Maintenance'!E18</f>
        <v>5.4</v>
      </c>
      <c r="G18" s="58"/>
      <c r="H18" s="60" t="str">
        <f t="shared" si="1"/>
        <v xml:space="preserve"> </v>
      </c>
      <c r="I18" s="222" t="str">
        <f t="shared" si="0"/>
        <v xml:space="preserve"> </v>
      </c>
      <c r="K18" s="10"/>
      <c r="L18" s="10"/>
      <c r="Q18" s="61"/>
    </row>
    <row r="19" spans="1:17" ht="12" customHeight="1" x14ac:dyDescent="0.25">
      <c r="A19" s="15" t="str">
        <f>'Page 6 Maintenance'!A19</f>
        <v>Baked Powder (standard colors)</v>
      </c>
      <c r="B19" s="376">
        <f>'Page 6 Maintenance'!B19</f>
        <v>5.15</v>
      </c>
      <c r="C19" s="54" t="str">
        <f>'Page 6 Maintenance'!C19</f>
        <v>-</v>
      </c>
      <c r="D19" s="58"/>
      <c r="E19" s="376">
        <f>'Page 6 Maintenance'!D19</f>
        <v>5.3500000000000005</v>
      </c>
      <c r="F19" s="54" t="str">
        <f>'Page 6 Maintenance'!E19</f>
        <v>-</v>
      </c>
      <c r="G19" s="58"/>
      <c r="H19" s="60" t="str">
        <f t="shared" si="1"/>
        <v xml:space="preserve"> </v>
      </c>
      <c r="I19" s="222"/>
      <c r="K19" s="10"/>
      <c r="L19" s="10"/>
      <c r="Q19" s="61"/>
    </row>
    <row r="20" spans="1:17" ht="12" customHeight="1" x14ac:dyDescent="0.25">
      <c r="A20" s="15" t="str">
        <f>'Page 6 Maintenance'!A20</f>
        <v>Baked Metallic (standard colors)</v>
      </c>
      <c r="B20" s="376">
        <f>'Page 6 Maintenance'!B20</f>
        <v>7.75</v>
      </c>
      <c r="C20" s="54" t="str">
        <f>'Page 6 Maintenance'!C20</f>
        <v>-</v>
      </c>
      <c r="D20" s="58"/>
      <c r="E20" s="376">
        <f>'Page 6 Maintenance'!D20</f>
        <v>7.95</v>
      </c>
      <c r="F20" s="54" t="str">
        <f>'Page 6 Maintenance'!E20</f>
        <v>-</v>
      </c>
      <c r="G20" s="58"/>
      <c r="H20" s="60" t="str">
        <f t="shared" ref="H20" si="2">IF(AND(D20=0,G20=0)," ",D20*B20+G20*E20)</f>
        <v xml:space="preserve"> </v>
      </c>
      <c r="I20" s="222"/>
      <c r="K20" s="10"/>
      <c r="L20" s="10"/>
      <c r="Q20" s="61"/>
    </row>
    <row r="21" spans="1:17" ht="12" customHeight="1" x14ac:dyDescent="0.25">
      <c r="A21" s="15" t="str">
        <f>'Page 6 Maintenance'!A21</f>
        <v>Knob Damper</v>
      </c>
      <c r="B21" s="376">
        <f>'Page 6 Maintenance'!B21</f>
        <v>9.1</v>
      </c>
      <c r="C21" s="54">
        <f>'Page 6 Maintenance'!C21</f>
        <v>0.3</v>
      </c>
      <c r="D21" s="58"/>
      <c r="E21" s="376">
        <f>'Page 6 Maintenance'!D21</f>
        <v>9.1</v>
      </c>
      <c r="F21" s="54">
        <f>'Page 6 Maintenance'!E21</f>
        <v>0.3</v>
      </c>
      <c r="G21" s="58"/>
      <c r="H21" s="60" t="str">
        <f t="shared" si="1"/>
        <v xml:space="preserve"> </v>
      </c>
      <c r="I21" s="222" t="str">
        <f t="shared" si="0"/>
        <v xml:space="preserve"> </v>
      </c>
      <c r="K21" s="10"/>
      <c r="L21" s="10"/>
      <c r="Q21" s="61"/>
    </row>
    <row r="22" spans="1:17" ht="12" customHeight="1" x14ac:dyDescent="0.25">
      <c r="A22" s="15" t="str">
        <f>'Page 6 Maintenance'!A22</f>
        <v>Tamper Resistant Damper</v>
      </c>
      <c r="B22" s="376">
        <f>'Page 6 Maintenance'!B22</f>
        <v>12.75</v>
      </c>
      <c r="C22" s="54">
        <f>'Page 6 Maintenance'!C22</f>
        <v>0.3</v>
      </c>
      <c r="D22" s="58"/>
      <c r="E22" s="376">
        <f>'Page 6 Maintenance'!D22</f>
        <v>12.75</v>
      </c>
      <c r="F22" s="54">
        <f>'Page 6 Maintenance'!E22</f>
        <v>0.3</v>
      </c>
      <c r="G22" s="58"/>
      <c r="H22" s="60" t="str">
        <f t="shared" si="1"/>
        <v xml:space="preserve"> </v>
      </c>
      <c r="I22" s="222" t="str">
        <f t="shared" si="0"/>
        <v xml:space="preserve"> </v>
      </c>
      <c r="K22" s="10"/>
      <c r="L22" s="10"/>
      <c r="Q22" s="61"/>
    </row>
    <row r="23" spans="1:17" ht="12" customHeight="1" x14ac:dyDescent="0.25">
      <c r="A23" s="15" t="str">
        <f>'Page 6 Maintenance'!A23</f>
        <v>3" End Cap</v>
      </c>
      <c r="B23" s="375">
        <f>'Page 6 Maintenance'!B23</f>
        <v>33.35</v>
      </c>
      <c r="C23" s="54">
        <f>'Page 6 Maintenance'!C23</f>
        <v>2</v>
      </c>
      <c r="D23" s="58"/>
      <c r="E23" s="375">
        <f>'Page 6 Maintenance'!D23</f>
        <v>39</v>
      </c>
      <c r="F23" s="54">
        <f>'Page 6 Maintenance'!E23</f>
        <v>2.6</v>
      </c>
      <c r="G23" s="58"/>
      <c r="H23" s="60" t="str">
        <f t="shared" si="1"/>
        <v xml:space="preserve"> </v>
      </c>
      <c r="I23" s="222" t="str">
        <f t="shared" si="0"/>
        <v xml:space="preserve"> </v>
      </c>
      <c r="K23" s="13" t="s">
        <v>297</v>
      </c>
      <c r="L23" s="10"/>
      <c r="Q23" s="61"/>
    </row>
    <row r="24" spans="1:17" ht="12" customHeight="1" x14ac:dyDescent="0.25">
      <c r="A24" s="15" t="str">
        <f>'Page 6 Maintenance'!A24</f>
        <v>8-3/8" End Cap w/Access Door</v>
      </c>
      <c r="B24" s="376">
        <f>'Page 6 Maintenance'!B24</f>
        <v>64.7</v>
      </c>
      <c r="C24" s="54">
        <f>'Page 6 Maintenance'!C24</f>
        <v>3.2</v>
      </c>
      <c r="D24" s="58"/>
      <c r="E24" s="376">
        <f>'Page 6 Maintenance'!D24</f>
        <v>74.100000000000009</v>
      </c>
      <c r="F24" s="54">
        <f>'Page 6 Maintenance'!E24</f>
        <v>4.3</v>
      </c>
      <c r="G24" s="58"/>
      <c r="H24" s="60" t="str">
        <f t="shared" si="1"/>
        <v xml:space="preserve"> </v>
      </c>
      <c r="I24" s="222" t="str">
        <f t="shared" si="0"/>
        <v xml:space="preserve"> </v>
      </c>
      <c r="K24" t="s">
        <v>298</v>
      </c>
      <c r="L24" s="10"/>
      <c r="Q24" s="61"/>
    </row>
    <row r="25" spans="1:17" ht="12" customHeight="1" x14ac:dyDescent="0.25">
      <c r="A25" s="15" t="str">
        <f>'Page 6 Maintenance'!A25</f>
        <v>4" Wall Sleeve</v>
      </c>
      <c r="B25" s="376">
        <f>'Page 6 Maintenance'!B25</f>
        <v>23.85</v>
      </c>
      <c r="C25" s="54">
        <f>'Page 6 Maintenance'!C25</f>
        <v>1.5</v>
      </c>
      <c r="D25" s="58"/>
      <c r="E25" s="376">
        <f>'Page 6 Maintenance'!D25</f>
        <v>28.3</v>
      </c>
      <c r="F25" s="54">
        <f>'Page 6 Maintenance'!E25</f>
        <v>1.9</v>
      </c>
      <c r="G25" s="58"/>
      <c r="H25" s="60" t="str">
        <f>IF(AND(D25=0,G25=0)," ",D25*B25+G25*E25)</f>
        <v xml:space="preserve"> </v>
      </c>
      <c r="I25" s="222" t="str">
        <f>IF(AND(D25=0,G25=0)," ",D25*C25+G25*F25)</f>
        <v xml:space="preserve"> </v>
      </c>
      <c r="K25" t="s">
        <v>299</v>
      </c>
    </row>
    <row r="26" spans="1:17" ht="12" customHeight="1" x14ac:dyDescent="0.25">
      <c r="A26" s="15" t="str">
        <f>'Page 6 Maintenance'!A26</f>
        <v>6" Wall  Sleeve</v>
      </c>
      <c r="B26" s="376">
        <f>'Page 6 Maintenance'!B26</f>
        <v>24.05</v>
      </c>
      <c r="C26" s="54">
        <f>'Page 6 Maintenance'!C26</f>
        <v>2.2999999999999998</v>
      </c>
      <c r="D26" s="58"/>
      <c r="E26" s="376">
        <f>'Page 6 Maintenance'!D26</f>
        <v>30.450000000000003</v>
      </c>
      <c r="F26" s="54">
        <f>'Page 6 Maintenance'!E26</f>
        <v>2.7</v>
      </c>
      <c r="G26" s="58"/>
      <c r="H26" s="60" t="str">
        <f t="shared" si="1"/>
        <v xml:space="preserve"> </v>
      </c>
      <c r="I26" s="222" t="str">
        <f t="shared" si="0"/>
        <v xml:space="preserve"> </v>
      </c>
      <c r="K26" s="31" t="s">
        <v>48</v>
      </c>
      <c r="L26" s="10"/>
      <c r="Q26" s="61"/>
    </row>
    <row r="27" spans="1:17" ht="12" customHeight="1" x14ac:dyDescent="0.25">
      <c r="A27" s="15" t="str">
        <f>'Page 6 Maintenance'!A27</f>
        <v>8-3/8" Wall Sleeve</v>
      </c>
      <c r="B27" s="376">
        <f>'Page 6 Maintenance'!B27</f>
        <v>27.1</v>
      </c>
      <c r="C27" s="54">
        <f>'Page 6 Maintenance'!C27</f>
        <v>3</v>
      </c>
      <c r="D27" s="58"/>
      <c r="E27" s="376">
        <f>'Page 6 Maintenance'!D27</f>
        <v>33.25</v>
      </c>
      <c r="F27" s="54">
        <f>'Page 6 Maintenance'!E27</f>
        <v>3.3</v>
      </c>
      <c r="G27" s="58"/>
      <c r="H27" s="60" t="str">
        <f>IF(AND(D27=0,G27=0)," ",D27*B27+G27*E27)</f>
        <v xml:space="preserve"> </v>
      </c>
      <c r="I27" s="222" t="str">
        <f>IF(AND(D27=0,G27=0)," ",D27*C27+G27*F27)</f>
        <v xml:space="preserve"> </v>
      </c>
      <c r="K27" s="13" t="s">
        <v>50</v>
      </c>
      <c r="L27" s="10"/>
      <c r="Q27" s="61"/>
    </row>
    <row r="28" spans="1:17" ht="12" customHeight="1" x14ac:dyDescent="0.25">
      <c r="A28" s="15" t="str">
        <f>'Page 6 Maintenance'!A28</f>
        <v>8-3/8 Wall Sleeve w/Access Door</v>
      </c>
      <c r="B28" s="376">
        <f>'Page 6 Maintenance'!B28</f>
        <v>49.6</v>
      </c>
      <c r="C28" s="54">
        <f>'Page 6 Maintenance'!C28</f>
        <v>3</v>
      </c>
      <c r="D28" s="58"/>
      <c r="E28" s="376">
        <f>'Page 6 Maintenance'!D28</f>
        <v>54.6</v>
      </c>
      <c r="F28" s="54">
        <f>'Page 6 Maintenance'!E28</f>
        <v>3.3</v>
      </c>
      <c r="G28" s="58"/>
      <c r="H28" s="60" t="str">
        <f t="shared" si="1"/>
        <v xml:space="preserve"> </v>
      </c>
      <c r="I28" s="222" t="str">
        <f t="shared" si="0"/>
        <v xml:space="preserve"> </v>
      </c>
      <c r="K28" s="13" t="s">
        <v>168</v>
      </c>
      <c r="L28" s="10"/>
      <c r="Q28" s="61"/>
    </row>
    <row r="29" spans="1:17" ht="12" customHeight="1" x14ac:dyDescent="0.25">
      <c r="A29" s="15" t="str">
        <f>'Page 6 Maintenance'!A29</f>
        <v>Wall Sleeve Support</v>
      </c>
      <c r="B29" s="376">
        <f>'Page 6 Maintenance'!B29</f>
        <v>11.9</v>
      </c>
      <c r="C29" s="54">
        <f>'Page 6 Maintenance'!C29</f>
        <v>0.3</v>
      </c>
      <c r="D29" s="58"/>
      <c r="E29" s="376">
        <f>'Page 6 Maintenance'!D29</f>
        <v>13.850000000000001</v>
      </c>
      <c r="F29" s="54">
        <f>'Page 6 Maintenance'!E29</f>
        <v>0.4</v>
      </c>
      <c r="G29" s="58"/>
      <c r="H29" s="60" t="str">
        <f t="shared" si="1"/>
        <v xml:space="preserve"> </v>
      </c>
      <c r="I29" s="222" t="str">
        <f t="shared" si="0"/>
        <v xml:space="preserve"> </v>
      </c>
      <c r="L29" s="10"/>
      <c r="Q29" s="61"/>
    </row>
    <row r="30" spans="1:17" ht="12" customHeight="1" x14ac:dyDescent="0.25">
      <c r="A30" s="15" t="str">
        <f>'Page 6 Maintenance'!A30</f>
        <v>Inside Corner 90°</v>
      </c>
      <c r="B30" s="376">
        <f>'Page 6 Maintenance'!B30</f>
        <v>80</v>
      </c>
      <c r="C30" s="54">
        <f>'Page 6 Maintenance'!C30</f>
        <v>6.5</v>
      </c>
      <c r="D30" s="58"/>
      <c r="E30" s="376">
        <f>'Page 6 Maintenance'!D30</f>
        <v>94.100000000000009</v>
      </c>
      <c r="F30" s="54">
        <f>'Page 6 Maintenance'!E30</f>
        <v>7.4</v>
      </c>
      <c r="G30" s="58"/>
      <c r="H30" s="60" t="str">
        <f t="shared" si="1"/>
        <v xml:space="preserve"> </v>
      </c>
      <c r="I30" s="222" t="str">
        <f t="shared" si="0"/>
        <v xml:space="preserve"> </v>
      </c>
      <c r="L30" s="10"/>
      <c r="Q30" s="61"/>
    </row>
    <row r="31" spans="1:17" ht="12" customHeight="1" x14ac:dyDescent="0.25">
      <c r="A31" s="15" t="str">
        <f>'Page 6 Maintenance'!A31</f>
        <v>Inside Corner 135°</v>
      </c>
      <c r="B31" s="376">
        <f>'Page 6 Maintenance'!B31</f>
        <v>105.60000000000001</v>
      </c>
      <c r="C31" s="54">
        <f>'Page 6 Maintenance'!C31</f>
        <v>6.7</v>
      </c>
      <c r="D31" s="58"/>
      <c r="E31" s="376">
        <f>'Page 6 Maintenance'!D31</f>
        <v>120.55000000000001</v>
      </c>
      <c r="F31" s="54">
        <f>'Page 6 Maintenance'!E31</f>
        <v>7.8</v>
      </c>
      <c r="G31" s="58"/>
      <c r="H31" s="60" t="str">
        <f t="shared" si="1"/>
        <v xml:space="preserve"> </v>
      </c>
      <c r="I31" s="222" t="str">
        <f t="shared" si="0"/>
        <v xml:space="preserve"> </v>
      </c>
      <c r="L31" s="10"/>
      <c r="Q31" s="61"/>
    </row>
    <row r="32" spans="1:17" ht="12" customHeight="1" x14ac:dyDescent="0.25">
      <c r="A32" s="15" t="str">
        <f>'Page 6 Maintenance'!A32</f>
        <v>Outside Corner 90°</v>
      </c>
      <c r="B32" s="376">
        <f>'Page 6 Maintenance'!B32</f>
        <v>100.45</v>
      </c>
      <c r="C32" s="54">
        <f>'Page 6 Maintenance'!C32</f>
        <v>7</v>
      </c>
      <c r="D32" s="58"/>
      <c r="E32" s="376">
        <f>'Page 6 Maintenance'!D32</f>
        <v>123.80000000000001</v>
      </c>
      <c r="F32" s="54">
        <f>'Page 6 Maintenance'!E32</f>
        <v>8</v>
      </c>
      <c r="G32" s="58"/>
      <c r="H32" s="60" t="str">
        <f t="shared" si="1"/>
        <v xml:space="preserve"> </v>
      </c>
      <c r="I32" s="222" t="str">
        <f t="shared" si="0"/>
        <v xml:space="preserve"> </v>
      </c>
      <c r="K32" s="10"/>
      <c r="L32" s="10"/>
      <c r="Q32" s="61"/>
    </row>
    <row r="33" spans="1:27" ht="12" customHeight="1" x14ac:dyDescent="0.25">
      <c r="A33" s="15" t="str">
        <f>'Page 6 Maintenance'!A33</f>
        <v>Outside Corner 135°</v>
      </c>
      <c r="B33" s="376">
        <f>'Page 6 Maintenance'!B33</f>
        <v>121.2</v>
      </c>
      <c r="C33" s="54">
        <f>'Page 6 Maintenance'!C33</f>
        <v>7.8</v>
      </c>
      <c r="D33" s="58"/>
      <c r="E33" s="376">
        <f>'Page 6 Maintenance'!D33</f>
        <v>144.20000000000002</v>
      </c>
      <c r="F33" s="54">
        <f>'Page 6 Maintenance'!E33</f>
        <v>8.6</v>
      </c>
      <c r="G33" s="58"/>
      <c r="H33" s="60" t="str">
        <f t="shared" si="1"/>
        <v xml:space="preserve"> </v>
      </c>
      <c r="I33" s="222" t="str">
        <f t="shared" si="0"/>
        <v xml:space="preserve"> </v>
      </c>
      <c r="K33" s="10"/>
      <c r="L33" s="10"/>
      <c r="Q33" s="61"/>
    </row>
    <row r="34" spans="1:27" ht="12" customHeight="1" x14ac:dyDescent="0.25">
      <c r="A34" s="15" t="str">
        <f>'Page 6 Maintenance'!A34</f>
        <v>12" Valve Compartment  18 GA.</v>
      </c>
      <c r="B34" s="376">
        <f>'Page 6 Maintenance'!B34</f>
        <v>79.150000000000006</v>
      </c>
      <c r="C34" s="54">
        <f>'Page 6 Maintenance'!C34</f>
        <v>4.2</v>
      </c>
      <c r="D34" s="58"/>
      <c r="E34" s="376">
        <f>'Page 6 Maintenance'!D34</f>
        <v>93.45</v>
      </c>
      <c r="F34" s="54">
        <f>'Page 6 Maintenance'!E34</f>
        <v>5.5</v>
      </c>
      <c r="G34" s="58"/>
      <c r="H34" s="60" t="str">
        <f t="shared" si="1"/>
        <v xml:space="preserve"> </v>
      </c>
      <c r="I34" s="222" t="str">
        <f t="shared" si="0"/>
        <v xml:space="preserve"> </v>
      </c>
    </row>
    <row r="35" spans="1:27" ht="12" customHeight="1" x14ac:dyDescent="0.25">
      <c r="A35" s="15" t="str">
        <f>'Page 6 Maintenance'!A35</f>
        <v>12" Valve Compartment  16 GA.</v>
      </c>
      <c r="B35" s="376">
        <f>'Page 6 Maintenance'!B35</f>
        <v>80.850000000000009</v>
      </c>
      <c r="C35" s="54">
        <f>'Page 6 Maintenance'!C35</f>
        <v>4.9000000000000004</v>
      </c>
      <c r="D35" s="58"/>
      <c r="E35" s="376">
        <f>'Page 6 Maintenance'!D35</f>
        <v>95.25</v>
      </c>
      <c r="F35" s="54">
        <f>'Page 6 Maintenance'!E35</f>
        <v>6.2</v>
      </c>
      <c r="G35" s="58"/>
      <c r="H35" s="60" t="str">
        <f t="shared" si="1"/>
        <v xml:space="preserve"> </v>
      </c>
      <c r="I35" s="222" t="str">
        <f t="shared" si="0"/>
        <v xml:space="preserve"> </v>
      </c>
      <c r="K35" s="10"/>
      <c r="L35" s="10"/>
      <c r="Q35" s="61"/>
    </row>
    <row r="36" spans="1:27" ht="12" customHeight="1" thickBot="1" x14ac:dyDescent="0.3">
      <c r="A36" s="15" t="str">
        <f>'Page 6 Maintenance'!A36</f>
        <v>12" Valve Compartment  14 GA.</v>
      </c>
      <c r="B36" s="377">
        <f>'Page 6 Maintenance'!B36</f>
        <v>86.25</v>
      </c>
      <c r="C36" s="66">
        <f>'Page 6 Maintenance'!C36</f>
        <v>5.6</v>
      </c>
      <c r="D36" s="59"/>
      <c r="E36" s="377">
        <f>'Page 6 Maintenance'!D36</f>
        <v>98</v>
      </c>
      <c r="F36" s="66">
        <f>'Page 6 Maintenance'!E36</f>
        <v>6.5</v>
      </c>
      <c r="G36" s="59"/>
      <c r="H36" s="60" t="str">
        <f t="shared" si="1"/>
        <v xml:space="preserve"> </v>
      </c>
      <c r="I36" s="222" t="str">
        <f t="shared" si="0"/>
        <v xml:space="preserve"> </v>
      </c>
      <c r="K36" s="10"/>
      <c r="L36" s="10"/>
      <c r="Q36" s="61"/>
    </row>
    <row r="37" spans="1:27" ht="12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</row>
    <row r="38" spans="1:27" ht="12" customHeight="1" x14ac:dyDescent="0.25">
      <c r="A38" s="442" t="s">
        <v>53</v>
      </c>
      <c r="B38" s="442"/>
      <c r="C38" s="442"/>
      <c r="D38" s="442"/>
      <c r="E38" s="442"/>
      <c r="F38" s="442"/>
      <c r="G38" s="442"/>
      <c r="H38" s="442"/>
      <c r="I38" s="442"/>
      <c r="J38" s="442"/>
      <c r="K38" s="442"/>
      <c r="L38" s="10"/>
      <c r="Q38" s="446"/>
      <c r="R38" s="446"/>
      <c r="S38" s="446"/>
      <c r="T38" s="446"/>
      <c r="U38" s="446"/>
      <c r="V38" s="446"/>
      <c r="W38" s="446"/>
      <c r="X38" s="446"/>
      <c r="Y38" s="446"/>
      <c r="Z38" s="446"/>
      <c r="AA38" s="446"/>
    </row>
    <row r="39" spans="1:27" ht="12" customHeight="1" x14ac:dyDescent="0.25">
      <c r="A39" s="408" t="s">
        <v>44</v>
      </c>
      <c r="B39" s="408"/>
      <c r="C39" s="408"/>
      <c r="D39" s="408"/>
      <c r="E39" s="408"/>
      <c r="F39" s="408"/>
      <c r="G39" s="408"/>
      <c r="H39" s="408"/>
      <c r="I39" s="408"/>
      <c r="J39" s="408"/>
      <c r="K39" s="408"/>
      <c r="L39" s="10"/>
      <c r="Q39" s="206"/>
      <c r="R39" s="206"/>
      <c r="S39" s="206"/>
      <c r="T39" s="206"/>
      <c r="U39" s="206"/>
      <c r="V39" s="206"/>
      <c r="W39" s="206"/>
      <c r="X39" s="206"/>
      <c r="Y39" s="206"/>
      <c r="Z39" s="206"/>
      <c r="AA39" s="206"/>
    </row>
    <row r="40" spans="1:27" ht="12" customHeight="1" thickBot="1" x14ac:dyDescent="0.3">
      <c r="L40" s="10"/>
    </row>
    <row r="41" spans="1:27" ht="12" customHeight="1" x14ac:dyDescent="0.25">
      <c r="A41" s="432" t="s">
        <v>34</v>
      </c>
      <c r="B41" s="433" t="s">
        <v>414</v>
      </c>
      <c r="C41" s="434"/>
      <c r="D41" s="435"/>
      <c r="E41" s="433" t="s">
        <v>415</v>
      </c>
      <c r="F41" s="434"/>
      <c r="G41" s="435"/>
      <c r="H41" s="433" t="s">
        <v>416</v>
      </c>
      <c r="I41" s="434"/>
      <c r="J41" s="435"/>
      <c r="K41" s="447" t="s">
        <v>46</v>
      </c>
      <c r="L41" s="443" t="s">
        <v>112</v>
      </c>
    </row>
    <row r="42" spans="1:27" ht="12" customHeight="1" x14ac:dyDescent="0.25">
      <c r="A42" s="432"/>
      <c r="B42" s="16" t="s">
        <v>45</v>
      </c>
      <c r="C42" s="14" t="s">
        <v>126</v>
      </c>
      <c r="D42" s="17" t="s">
        <v>9</v>
      </c>
      <c r="E42" s="16" t="s">
        <v>45</v>
      </c>
      <c r="F42" s="14" t="s">
        <v>126</v>
      </c>
      <c r="G42" s="17" t="s">
        <v>9</v>
      </c>
      <c r="H42" s="16" t="s">
        <v>45</v>
      </c>
      <c r="I42" s="14" t="s">
        <v>126</v>
      </c>
      <c r="J42" s="17" t="s">
        <v>9</v>
      </c>
      <c r="K42" s="448"/>
      <c r="L42" s="444"/>
    </row>
    <row r="43" spans="1:27" ht="12" customHeight="1" x14ac:dyDescent="0.25">
      <c r="A43" s="15" t="str">
        <f>'Page 6 Maintenance'!A43</f>
        <v>Enclosure 18 GA.</v>
      </c>
      <c r="B43" s="63">
        <f>'Page 6 Maintenance'!B43</f>
        <v>29.85</v>
      </c>
      <c r="C43" s="54">
        <f>'Page 6 Maintenance'!C43</f>
        <v>5.6</v>
      </c>
      <c r="D43" s="58"/>
      <c r="E43" s="205" t="str">
        <f>'Page 6 Maintenance'!D43</f>
        <v>-</v>
      </c>
      <c r="F43" s="54" t="str">
        <f>'Page 6 Maintenance'!E43</f>
        <v>-</v>
      </c>
      <c r="G43" s="72"/>
      <c r="H43" s="205" t="str">
        <f>'Page 6 Maintenance'!F43</f>
        <v>-</v>
      </c>
      <c r="I43" s="54" t="str">
        <f>'Page 6 Maintenance'!G43</f>
        <v>-</v>
      </c>
      <c r="J43" s="72"/>
      <c r="K43" s="62" t="str">
        <f>IF(D43=0," ",D43*B43)</f>
        <v xml:space="preserve"> </v>
      </c>
      <c r="L43" s="54" t="str">
        <f>IF(D43=0," ",D43*C43)</f>
        <v xml:space="preserve"> </v>
      </c>
    </row>
    <row r="44" spans="1:27" ht="12" customHeight="1" x14ac:dyDescent="0.25">
      <c r="A44" s="15" t="str">
        <f>'Page 6 Maintenance'!A44</f>
        <v>Enclosure 16 GA.</v>
      </c>
      <c r="B44" s="376">
        <f>'Page 6 Maintenance'!B44</f>
        <v>34.5</v>
      </c>
      <c r="C44" s="54">
        <f>'Page 6 Maintenance'!C44</f>
        <v>6.7</v>
      </c>
      <c r="D44" s="58"/>
      <c r="E44" s="205">
        <f>'Page 6 Maintenance'!D44</f>
        <v>61.2</v>
      </c>
      <c r="F44" s="54">
        <f>'Page 6 Maintenance'!E44</f>
        <v>7.4</v>
      </c>
      <c r="G44" s="58"/>
      <c r="H44" s="205">
        <f>'Page 6 Maintenance'!F44</f>
        <v>66.100000000000009</v>
      </c>
      <c r="I44" s="54">
        <f>'Page 6 Maintenance'!G44</f>
        <v>8.6</v>
      </c>
      <c r="J44" s="58"/>
      <c r="K44" s="62" t="str">
        <f>IF(AND(D44=0,G44=0,J44=0)," ",D44*B44+G44*E44+J44*H44)</f>
        <v xml:space="preserve"> </v>
      </c>
      <c r="L44" s="54" t="str">
        <f>IF(AND(D44=0,G44=0,J44=0)," ",D44*C44+G44*F44+J44*I44)</f>
        <v xml:space="preserve"> </v>
      </c>
    </row>
    <row r="45" spans="1:27" ht="12" customHeight="1" x14ac:dyDescent="0.25">
      <c r="A45" s="15" t="str">
        <f>'Page 6 Maintenance'!A45</f>
        <v>Enclosure 14 GA.</v>
      </c>
      <c r="B45" s="376">
        <f>'Page 6 Maintenance'!B45</f>
        <v>40.650000000000006</v>
      </c>
      <c r="C45" s="54">
        <f>'Page 6 Maintenance'!C45</f>
        <v>8</v>
      </c>
      <c r="D45" s="58"/>
      <c r="E45" s="376">
        <f>'Page 6 Maintenance'!D45</f>
        <v>67.75</v>
      </c>
      <c r="F45" s="54">
        <f>'Page 6 Maintenance'!E45</f>
        <v>9.1</v>
      </c>
      <c r="G45" s="58"/>
      <c r="H45" s="376">
        <f>'Page 6 Maintenance'!F45</f>
        <v>73.650000000000006</v>
      </c>
      <c r="I45" s="54">
        <f>'Page 6 Maintenance'!G45</f>
        <v>10.4</v>
      </c>
      <c r="J45" s="58"/>
      <c r="K45" s="62" t="str">
        <f t="shared" ref="K45:K63" si="3">IF(AND(D45=0,G45=0,J45=0)," ",D45*B45+G45*E45+J45*H45)</f>
        <v xml:space="preserve"> </v>
      </c>
      <c r="L45" s="54" t="str">
        <f t="shared" ref="L45:L63" si="4">IF(AND(D45=0,G45=0,J45=0)," ",D45*C45+G45*F45+J45*I45)</f>
        <v xml:space="preserve"> </v>
      </c>
    </row>
    <row r="46" spans="1:27" ht="12" customHeight="1" x14ac:dyDescent="0.25">
      <c r="A46" s="15" t="str">
        <f>'Page 6 Maintenance'!A46</f>
        <v>Baked Powder (standard colors)</v>
      </c>
      <c r="B46" s="376">
        <f>'Page 6 Maintenance'!B46</f>
        <v>5.5500000000000007</v>
      </c>
      <c r="C46" s="54" t="str">
        <f>'Page 6 Maintenance'!C46</f>
        <v>-</v>
      </c>
      <c r="D46" s="58"/>
      <c r="E46" s="376">
        <f>'Page 6 Maintenance'!D46</f>
        <v>5.7</v>
      </c>
      <c r="F46" s="54" t="str">
        <f>'Page 6 Maintenance'!E46</f>
        <v>-</v>
      </c>
      <c r="G46" s="58"/>
      <c r="H46" s="376">
        <f>'Page 6 Maintenance'!F46</f>
        <v>6.15</v>
      </c>
      <c r="I46" s="54" t="str">
        <f>'Page 6 Maintenance'!G46</f>
        <v>-</v>
      </c>
      <c r="J46" s="58"/>
      <c r="K46" s="62" t="str">
        <f t="shared" si="3"/>
        <v xml:space="preserve"> </v>
      </c>
      <c r="L46" s="54"/>
    </row>
    <row r="47" spans="1:27" ht="12" customHeight="1" x14ac:dyDescent="0.25">
      <c r="A47" s="15" t="str">
        <f>'Page 6 Maintenance'!A47</f>
        <v>Baked Metallic (standard colors)</v>
      </c>
      <c r="B47" s="376">
        <f>'Page 6 Maintenance'!B47</f>
        <v>8.1</v>
      </c>
      <c r="C47" s="54" t="str">
        <f>'Page 6 Maintenance'!C47</f>
        <v>-</v>
      </c>
      <c r="D47" s="58"/>
      <c r="E47" s="376">
        <f>'Page 6 Maintenance'!D47</f>
        <v>8.65</v>
      </c>
      <c r="F47" s="54" t="str">
        <f>'Page 6 Maintenance'!E47</f>
        <v>-</v>
      </c>
      <c r="G47" s="58"/>
      <c r="H47" s="376">
        <f>'Page 6 Maintenance'!F47</f>
        <v>9.1</v>
      </c>
      <c r="I47" s="54" t="str">
        <f>'Page 6 Maintenance'!G47</f>
        <v>-</v>
      </c>
      <c r="J47" s="58"/>
      <c r="K47" s="62" t="str">
        <f t="shared" ref="K47" si="5">IF(AND(D47=0,G47=0,J47=0)," ",D47*B47+G47*E47+J47*H47)</f>
        <v xml:space="preserve"> </v>
      </c>
      <c r="L47" s="54"/>
    </row>
    <row r="48" spans="1:27" ht="12" customHeight="1" x14ac:dyDescent="0.25">
      <c r="A48" s="15" t="str">
        <f>'Page 6 Maintenance'!A48</f>
        <v>Knob Damper</v>
      </c>
      <c r="B48" s="376">
        <f>'Page 6 Maintenance'!B48</f>
        <v>9.1</v>
      </c>
      <c r="C48" s="54">
        <f>'Page 6 Maintenance'!C48</f>
        <v>0.3</v>
      </c>
      <c r="D48" s="58"/>
      <c r="E48" s="376">
        <f>'Page 6 Maintenance'!D48</f>
        <v>9.1</v>
      </c>
      <c r="F48" s="54">
        <f>'Page 6 Maintenance'!E48</f>
        <v>0.3</v>
      </c>
      <c r="G48" s="58"/>
      <c r="H48" s="376">
        <f>'Page 6 Maintenance'!F48</f>
        <v>9.1</v>
      </c>
      <c r="I48" s="54">
        <f>'Page 6 Maintenance'!G48</f>
        <v>0.3</v>
      </c>
      <c r="J48" s="58"/>
      <c r="K48" s="62" t="str">
        <f t="shared" si="3"/>
        <v xml:space="preserve"> </v>
      </c>
      <c r="L48" s="54" t="str">
        <f t="shared" si="4"/>
        <v xml:space="preserve"> </v>
      </c>
    </row>
    <row r="49" spans="1:12" ht="12" customHeight="1" x14ac:dyDescent="0.25">
      <c r="A49" s="15" t="str">
        <f>'Page 6 Maintenance'!A49</f>
        <v>Tamper Resistant Damper</v>
      </c>
      <c r="B49" s="376">
        <f>'Page 6 Maintenance'!B49</f>
        <v>12.75</v>
      </c>
      <c r="C49" s="54">
        <f>'Page 6 Maintenance'!C49</f>
        <v>0.3</v>
      </c>
      <c r="D49" s="58"/>
      <c r="E49" s="376">
        <f>'Page 6 Maintenance'!D49</f>
        <v>12.75</v>
      </c>
      <c r="F49" s="54">
        <f>'Page 6 Maintenance'!E49</f>
        <v>0.3</v>
      </c>
      <c r="G49" s="58"/>
      <c r="H49" s="376">
        <f>'Page 6 Maintenance'!F49</f>
        <v>12.75</v>
      </c>
      <c r="I49" s="54">
        <f>'Page 6 Maintenance'!G49</f>
        <v>0.3</v>
      </c>
      <c r="J49" s="58"/>
      <c r="K49" s="62" t="str">
        <f t="shared" si="3"/>
        <v xml:space="preserve"> </v>
      </c>
      <c r="L49" s="54" t="str">
        <f t="shared" si="4"/>
        <v xml:space="preserve"> </v>
      </c>
    </row>
    <row r="50" spans="1:12" ht="12" customHeight="1" x14ac:dyDescent="0.25">
      <c r="A50" s="15" t="str">
        <f>'Page 6 Maintenance'!A50</f>
        <v>3" End Cap</v>
      </c>
      <c r="B50" s="375">
        <f>'Page 6 Maintenance'!B50</f>
        <v>46.7</v>
      </c>
      <c r="C50" s="54">
        <f>'Page 6 Maintenance'!C50</f>
        <v>3.6</v>
      </c>
      <c r="D50" s="58"/>
      <c r="E50" s="375">
        <f>'Page 6 Maintenance'!D50</f>
        <v>50.25</v>
      </c>
      <c r="F50" s="54">
        <f>'Page 6 Maintenance'!E50</f>
        <v>4.5</v>
      </c>
      <c r="G50" s="58"/>
      <c r="H50" s="375">
        <f>'Page 6 Maintenance'!F50</f>
        <v>61.1</v>
      </c>
      <c r="I50" s="54">
        <f>'Page 6 Maintenance'!G50</f>
        <v>5.4</v>
      </c>
      <c r="J50" s="58"/>
      <c r="K50" s="62" t="str">
        <f t="shared" si="3"/>
        <v xml:space="preserve"> </v>
      </c>
      <c r="L50" s="54" t="str">
        <f t="shared" si="4"/>
        <v xml:space="preserve"> </v>
      </c>
    </row>
    <row r="51" spans="1:12" ht="12" customHeight="1" x14ac:dyDescent="0.25">
      <c r="A51" s="15" t="str">
        <f>'Page 6 Maintenance'!A51</f>
        <v>8-3/8" End Cap w/Access Door</v>
      </c>
      <c r="B51" s="376">
        <f>'Page 6 Maintenance'!B51</f>
        <v>85.15</v>
      </c>
      <c r="C51" s="54">
        <f>'Page 6 Maintenance'!C51</f>
        <v>5.5</v>
      </c>
      <c r="D51" s="58"/>
      <c r="E51" s="376">
        <f>'Page 6 Maintenance'!D51</f>
        <v>95.4</v>
      </c>
      <c r="F51" s="54">
        <f>'Page 6 Maintenance'!E51</f>
        <v>7.4</v>
      </c>
      <c r="G51" s="58"/>
      <c r="H51" s="376">
        <f>'Page 6 Maintenance'!F51</f>
        <v>99.95</v>
      </c>
      <c r="I51" s="54">
        <f>'Page 6 Maintenance'!G51</f>
        <v>8.8000000000000007</v>
      </c>
      <c r="J51" s="58"/>
      <c r="K51" s="62" t="str">
        <f t="shared" si="3"/>
        <v xml:space="preserve"> </v>
      </c>
      <c r="L51" s="54" t="str">
        <f t="shared" si="4"/>
        <v xml:space="preserve"> </v>
      </c>
    </row>
    <row r="52" spans="1:12" ht="12" customHeight="1" x14ac:dyDescent="0.25">
      <c r="A52" s="15" t="str">
        <f>'Page 6 Maintenance'!A52</f>
        <v>4" Wall Sleeve</v>
      </c>
      <c r="B52" s="376">
        <f>'Page 6 Maintenance'!B52</f>
        <v>33.25</v>
      </c>
      <c r="C52" s="54">
        <f>'Page 6 Maintenance'!C52</f>
        <v>2</v>
      </c>
      <c r="D52" s="58"/>
      <c r="E52" s="376">
        <f>'Page 6 Maintenance'!D52</f>
        <v>38.85</v>
      </c>
      <c r="F52" s="54">
        <f>'Page 6 Maintenance'!E52</f>
        <v>2.5</v>
      </c>
      <c r="G52" s="58"/>
      <c r="H52" s="376">
        <f>'Page 6 Maintenance'!F52</f>
        <v>40.1</v>
      </c>
      <c r="I52" s="54">
        <f>'Page 6 Maintenance'!G52</f>
        <v>2.8</v>
      </c>
      <c r="J52" s="58"/>
      <c r="K52" s="62" t="str">
        <f t="shared" si="3"/>
        <v xml:space="preserve"> </v>
      </c>
      <c r="L52" s="54" t="str">
        <f t="shared" si="4"/>
        <v xml:space="preserve"> </v>
      </c>
    </row>
    <row r="53" spans="1:12" ht="12" customHeight="1" x14ac:dyDescent="0.25">
      <c r="A53" s="15" t="str">
        <f>'Page 6 Maintenance'!A53</f>
        <v>6" Wall  Sleeve</v>
      </c>
      <c r="B53" s="376">
        <f>'Page 6 Maintenance'!B53</f>
        <v>35.550000000000004</v>
      </c>
      <c r="C53" s="54">
        <f>'Page 6 Maintenance'!C53</f>
        <v>3</v>
      </c>
      <c r="D53" s="58"/>
      <c r="E53" s="376">
        <f>'Page 6 Maintenance'!D53</f>
        <v>42.6</v>
      </c>
      <c r="F53" s="54">
        <f>'Page 6 Maintenance'!E53</f>
        <v>3.6</v>
      </c>
      <c r="G53" s="58"/>
      <c r="H53" s="376">
        <f>'Page 6 Maintenance'!F53</f>
        <v>44.6</v>
      </c>
      <c r="I53" s="54">
        <f>'Page 6 Maintenance'!G53</f>
        <v>4</v>
      </c>
      <c r="J53" s="58"/>
      <c r="K53" s="62" t="str">
        <f t="shared" si="3"/>
        <v xml:space="preserve"> </v>
      </c>
      <c r="L53" s="54" t="str">
        <f t="shared" si="4"/>
        <v xml:space="preserve"> </v>
      </c>
    </row>
    <row r="54" spans="1:12" ht="12" customHeight="1" x14ac:dyDescent="0.25">
      <c r="A54" s="15" t="str">
        <f>'Page 6 Maintenance'!A54</f>
        <v>8-3/8" Wall Sleeve</v>
      </c>
      <c r="B54" s="376">
        <f>'Page 6 Maintenance'!B54</f>
        <v>38.700000000000003</v>
      </c>
      <c r="C54" s="54">
        <f>'Page 6 Maintenance'!C54</f>
        <v>4.2</v>
      </c>
      <c r="D54" s="58"/>
      <c r="E54" s="376">
        <f>'Page 6 Maintenance'!D54</f>
        <v>49.050000000000004</v>
      </c>
      <c r="F54" s="54">
        <f>'Page 6 Maintenance'!E54</f>
        <v>4.8</v>
      </c>
      <c r="G54" s="58"/>
      <c r="H54" s="376">
        <f>'Page 6 Maintenance'!F54</f>
        <v>52.1</v>
      </c>
      <c r="I54" s="54">
        <f>'Page 6 Maintenance'!G54</f>
        <v>5.5</v>
      </c>
      <c r="J54" s="58"/>
      <c r="K54" s="62" t="str">
        <f t="shared" si="3"/>
        <v xml:space="preserve"> </v>
      </c>
      <c r="L54" s="54" t="str">
        <f t="shared" si="4"/>
        <v xml:space="preserve"> </v>
      </c>
    </row>
    <row r="55" spans="1:12" ht="12" customHeight="1" x14ac:dyDescent="0.25">
      <c r="A55" s="15" t="str">
        <f>'Page 6 Maintenance'!A55</f>
        <v>8-3/8 Wall Sleeve w/Access Door</v>
      </c>
      <c r="B55" s="376">
        <f>'Page 6 Maintenance'!B55</f>
        <v>64.7</v>
      </c>
      <c r="C55" s="54">
        <f>'Page 6 Maintenance'!C55</f>
        <v>4.5</v>
      </c>
      <c r="D55" s="58"/>
      <c r="E55" s="376">
        <f>'Page 6 Maintenance'!D55</f>
        <v>75.350000000000009</v>
      </c>
      <c r="F55" s="54">
        <f>'Page 6 Maintenance'!E55</f>
        <v>4.8</v>
      </c>
      <c r="G55" s="58"/>
      <c r="H55" s="376">
        <f>'Page 6 Maintenance'!F55</f>
        <v>78.7</v>
      </c>
      <c r="I55" s="54">
        <f>'Page 6 Maintenance'!G55</f>
        <v>5.5</v>
      </c>
      <c r="J55" s="58"/>
      <c r="K55" s="62" t="str">
        <f t="shared" si="3"/>
        <v xml:space="preserve"> </v>
      </c>
      <c r="L55" s="54" t="str">
        <f t="shared" si="4"/>
        <v xml:space="preserve"> </v>
      </c>
    </row>
    <row r="56" spans="1:12" ht="12" customHeight="1" x14ac:dyDescent="0.25">
      <c r="A56" s="15" t="str">
        <f>'Page 6 Maintenance'!A56</f>
        <v>Wall Sleeve Support</v>
      </c>
      <c r="B56" s="376">
        <f>'Page 6 Maintenance'!B56</f>
        <v>15.55</v>
      </c>
      <c r="C56" s="54">
        <f>'Page 6 Maintenance'!C56</f>
        <v>0.5</v>
      </c>
      <c r="D56" s="58"/>
      <c r="E56" s="376">
        <f>'Page 6 Maintenance'!D56</f>
        <v>25.85</v>
      </c>
      <c r="F56" s="54">
        <f>'Page 6 Maintenance'!E56</f>
        <v>0.7</v>
      </c>
      <c r="G56" s="58"/>
      <c r="H56" s="376">
        <f>'Page 6 Maintenance'!F56</f>
        <v>26.35</v>
      </c>
      <c r="I56" s="54">
        <f>'Page 6 Maintenance'!G56</f>
        <v>0.9</v>
      </c>
      <c r="J56" s="58"/>
      <c r="K56" s="62" t="str">
        <f t="shared" si="3"/>
        <v xml:space="preserve"> </v>
      </c>
      <c r="L56" s="54" t="str">
        <f t="shared" si="4"/>
        <v xml:space="preserve"> </v>
      </c>
    </row>
    <row r="57" spans="1:12" ht="12" customHeight="1" x14ac:dyDescent="0.25">
      <c r="A57" s="15" t="str">
        <f>'Page 6 Maintenance'!A57</f>
        <v>Inside Corner 90°</v>
      </c>
      <c r="B57" s="376">
        <f>'Page 6 Maintenance'!B57</f>
        <v>126.85000000000001</v>
      </c>
      <c r="C57" s="54">
        <f>'Page 6 Maintenance'!C57</f>
        <v>8</v>
      </c>
      <c r="D57" s="58"/>
      <c r="E57" s="376">
        <f>'Page 6 Maintenance'!D57</f>
        <v>177.15</v>
      </c>
      <c r="F57" s="54">
        <f>'Page 6 Maintenance'!E57</f>
        <v>8.9</v>
      </c>
      <c r="G57" s="58"/>
      <c r="H57" s="376">
        <f>'Page 6 Maintenance'!F57</f>
        <v>191</v>
      </c>
      <c r="I57" s="54">
        <f>'Page 6 Maintenance'!G57</f>
        <v>9.8000000000000007</v>
      </c>
      <c r="J57" s="58"/>
      <c r="K57" s="62" t="str">
        <f t="shared" si="3"/>
        <v xml:space="preserve"> </v>
      </c>
      <c r="L57" s="54" t="str">
        <f t="shared" si="4"/>
        <v xml:space="preserve"> </v>
      </c>
    </row>
    <row r="58" spans="1:12" ht="12" customHeight="1" x14ac:dyDescent="0.25">
      <c r="A58" s="15" t="str">
        <f>'Page 6 Maintenance'!A58</f>
        <v>Inside Corner 135°</v>
      </c>
      <c r="B58" s="376">
        <f>'Page 6 Maintenance'!B58</f>
        <v>145.4</v>
      </c>
      <c r="C58" s="54">
        <f>'Page 6 Maintenance'!C58</f>
        <v>8.6999999999999993</v>
      </c>
      <c r="D58" s="58"/>
      <c r="E58" s="376">
        <f>'Page 6 Maintenance'!D58</f>
        <v>165.65</v>
      </c>
      <c r="F58" s="54">
        <f>'Page 6 Maintenance'!E58</f>
        <v>9.8000000000000007</v>
      </c>
      <c r="G58" s="58"/>
      <c r="H58" s="376">
        <f>'Page 6 Maintenance'!F58</f>
        <v>177.8</v>
      </c>
      <c r="I58" s="54">
        <f>'Page 6 Maintenance'!G58</f>
        <v>10.9</v>
      </c>
      <c r="J58" s="58"/>
      <c r="K58" s="62" t="str">
        <f t="shared" si="3"/>
        <v xml:space="preserve"> </v>
      </c>
      <c r="L58" s="54" t="str">
        <f t="shared" si="4"/>
        <v xml:space="preserve"> </v>
      </c>
    </row>
    <row r="59" spans="1:12" ht="12" customHeight="1" x14ac:dyDescent="0.25">
      <c r="A59" s="15" t="str">
        <f>'Page 6 Maintenance'!A59</f>
        <v>Outside Corner 90°</v>
      </c>
      <c r="B59" s="376">
        <f>'Page 6 Maintenance'!B59</f>
        <v>149.35</v>
      </c>
      <c r="C59" s="54">
        <f>'Page 6 Maintenance'!C59</f>
        <v>9.3000000000000007</v>
      </c>
      <c r="D59" s="58"/>
      <c r="E59" s="376">
        <f>'Page 6 Maintenance'!D59</f>
        <v>177.15</v>
      </c>
      <c r="F59" s="54">
        <f>'Page 6 Maintenance'!E59</f>
        <v>10.3</v>
      </c>
      <c r="G59" s="58"/>
      <c r="H59" s="376">
        <f>'Page 6 Maintenance'!F59</f>
        <v>191</v>
      </c>
      <c r="I59" s="54">
        <f>'Page 6 Maintenance'!G59</f>
        <v>11.3</v>
      </c>
      <c r="J59" s="58"/>
      <c r="K59" s="62" t="str">
        <f t="shared" si="3"/>
        <v xml:space="preserve"> </v>
      </c>
      <c r="L59" s="54" t="str">
        <f t="shared" si="4"/>
        <v xml:space="preserve"> </v>
      </c>
    </row>
    <row r="60" spans="1:12" ht="12" customHeight="1" x14ac:dyDescent="0.25">
      <c r="A60" s="15" t="str">
        <f>'Page 6 Maintenance'!A60</f>
        <v>Outside Corner 135°</v>
      </c>
      <c r="B60" s="376">
        <f>'Page 6 Maintenance'!B60</f>
        <v>166.25</v>
      </c>
      <c r="C60" s="54">
        <f>'Page 6 Maintenance'!C60</f>
        <v>9.9</v>
      </c>
      <c r="D60" s="58"/>
      <c r="E60" s="376">
        <f>'Page 6 Maintenance'!D60</f>
        <v>165.65</v>
      </c>
      <c r="F60" s="54">
        <f>'Page 6 Maintenance'!E60</f>
        <v>10.7</v>
      </c>
      <c r="G60" s="58"/>
      <c r="H60" s="376">
        <f>'Page 6 Maintenance'!F60</f>
        <v>177.8</v>
      </c>
      <c r="I60" s="54">
        <f>'Page 6 Maintenance'!G60</f>
        <v>13.6</v>
      </c>
      <c r="J60" s="58"/>
      <c r="K60" s="62" t="str">
        <f t="shared" si="3"/>
        <v xml:space="preserve"> </v>
      </c>
      <c r="L60" s="54" t="str">
        <f t="shared" si="4"/>
        <v xml:space="preserve"> </v>
      </c>
    </row>
    <row r="61" spans="1:12" ht="12" customHeight="1" x14ac:dyDescent="0.25">
      <c r="A61" s="15" t="str">
        <f>'Page 6 Maintenance'!A61</f>
        <v>12" Valve Compartment  18 GA.</v>
      </c>
      <c r="B61" s="376">
        <f>'Page 6 Maintenance'!B61</f>
        <v>100.7</v>
      </c>
      <c r="C61" s="54">
        <f>'Page 6 Maintenance'!C61</f>
        <v>6.2</v>
      </c>
      <c r="D61" s="58"/>
      <c r="E61" s="378" t="str">
        <f>'Page 6 Maintenance'!D61</f>
        <v>-</v>
      </c>
      <c r="F61" s="54" t="str">
        <f>'Page 6 Maintenance'!E61</f>
        <v>-</v>
      </c>
      <c r="G61" s="72"/>
      <c r="H61" s="378" t="str">
        <f>'Page 6 Maintenance'!F61</f>
        <v>-</v>
      </c>
      <c r="I61" s="54" t="str">
        <f>'Page 6 Maintenance'!G61</f>
        <v>-</v>
      </c>
      <c r="J61" s="72"/>
      <c r="K61" s="62" t="str">
        <f>IF(D61=0," ",D61*B61)</f>
        <v xml:space="preserve"> </v>
      </c>
      <c r="L61" s="54" t="str">
        <f>IF(D61=0," ",D61*C61)</f>
        <v xml:space="preserve"> </v>
      </c>
    </row>
    <row r="62" spans="1:12" ht="12" customHeight="1" x14ac:dyDescent="0.25">
      <c r="A62" s="15" t="str">
        <f>'Page 6 Maintenance'!A62</f>
        <v>12" Valve Compartment  16 GA.</v>
      </c>
      <c r="B62" s="376">
        <f>'Page 6 Maintenance'!B62</f>
        <v>102.9</v>
      </c>
      <c r="C62" s="54">
        <f>'Page 6 Maintenance'!C62</f>
        <v>7.3</v>
      </c>
      <c r="D62" s="58"/>
      <c r="E62" s="376">
        <f>'Page 6 Maintenance'!D62</f>
        <v>129.4</v>
      </c>
      <c r="F62" s="54">
        <f>'Page 6 Maintenance'!E62</f>
        <v>7.8</v>
      </c>
      <c r="G62" s="58"/>
      <c r="H62" s="376">
        <f>'Page 6 Maintenance'!F62</f>
        <v>134.1</v>
      </c>
      <c r="I62" s="54">
        <f>'Page 6 Maintenance'!G62</f>
        <v>8.6</v>
      </c>
      <c r="J62" s="58"/>
      <c r="K62" s="62" t="str">
        <f t="shared" si="3"/>
        <v xml:space="preserve"> </v>
      </c>
      <c r="L62" s="54" t="str">
        <f t="shared" si="4"/>
        <v xml:space="preserve"> </v>
      </c>
    </row>
    <row r="63" spans="1:12" ht="12" customHeight="1" thickBot="1" x14ac:dyDescent="0.3">
      <c r="A63" s="15" t="str">
        <f>'Page 6 Maintenance'!A63</f>
        <v>12" Valve Compartment  14 GA.</v>
      </c>
      <c r="B63" s="377">
        <f>'Page 6 Maintenance'!B63</f>
        <v>109.30000000000001</v>
      </c>
      <c r="C63" s="66">
        <f>'Page 6 Maintenance'!C63</f>
        <v>8.6</v>
      </c>
      <c r="D63" s="59"/>
      <c r="E63" s="377">
        <f>'Page 6 Maintenance'!D63</f>
        <v>136.20000000000002</v>
      </c>
      <c r="F63" s="66">
        <f>'Page 6 Maintenance'!E63</f>
        <v>9.1</v>
      </c>
      <c r="G63" s="59"/>
      <c r="H63" s="377">
        <f>'Page 6 Maintenance'!F63</f>
        <v>142</v>
      </c>
      <c r="I63" s="66">
        <f>'Page 6 Maintenance'!G63</f>
        <v>10.4</v>
      </c>
      <c r="J63" s="59"/>
      <c r="K63" s="62" t="str">
        <f t="shared" si="3"/>
        <v xml:space="preserve"> </v>
      </c>
      <c r="L63" s="54" t="str">
        <f t="shared" si="4"/>
        <v xml:space="preserve"> </v>
      </c>
    </row>
    <row r="64" spans="1:12" ht="11.45" customHeigh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</row>
    <row r="65" spans="1:5" ht="12" customHeight="1" x14ac:dyDescent="0.25"/>
    <row r="66" spans="1:5" ht="12" customHeight="1" x14ac:dyDescent="0.25">
      <c r="A66" s="13" t="s">
        <v>47</v>
      </c>
    </row>
    <row r="67" spans="1:5" ht="12" customHeight="1" x14ac:dyDescent="0.25">
      <c r="A67" s="31" t="s">
        <v>48</v>
      </c>
    </row>
    <row r="68" spans="1:5" ht="12" customHeight="1" x14ac:dyDescent="0.25">
      <c r="A68" s="13" t="s">
        <v>49</v>
      </c>
    </row>
    <row r="69" spans="1:5" ht="12" customHeight="1" x14ac:dyDescent="0.25">
      <c r="A69" s="13" t="s">
        <v>50</v>
      </c>
    </row>
    <row r="70" spans="1:5" x14ac:dyDescent="0.25">
      <c r="A70" s="13" t="s">
        <v>168</v>
      </c>
    </row>
    <row r="72" spans="1:5" x14ac:dyDescent="0.25">
      <c r="A72" s="409" t="s">
        <v>116</v>
      </c>
      <c r="B72" s="409"/>
      <c r="C72" s="409"/>
      <c r="D72" s="403" t="s">
        <v>117</v>
      </c>
      <c r="E72" s="403"/>
    </row>
  </sheetData>
  <sheetProtection selectLockedCells="1"/>
  <mergeCells count="19">
    <mergeCell ref="Q38:AA38"/>
    <mergeCell ref="E41:G41"/>
    <mergeCell ref="H41:J41"/>
    <mergeCell ref="K41:K42"/>
    <mergeCell ref="B41:D41"/>
    <mergeCell ref="A41:A42"/>
    <mergeCell ref="A72:C72"/>
    <mergeCell ref="D72:E72"/>
    <mergeCell ref="A1:L1"/>
    <mergeCell ref="A14:A15"/>
    <mergeCell ref="B14:D14"/>
    <mergeCell ref="I14:I15"/>
    <mergeCell ref="E14:G14"/>
    <mergeCell ref="H14:H15"/>
    <mergeCell ref="A38:K38"/>
    <mergeCell ref="A39:K39"/>
    <mergeCell ref="L41:L42"/>
    <mergeCell ref="A12:I12"/>
    <mergeCell ref="A11:I11"/>
  </mergeCells>
  <hyperlinks>
    <hyperlink ref="A72" location="'Table of Contents'!A1" display="Return to Table of Contents" xr:uid="{00000000-0004-0000-0B00-000000000000}"/>
    <hyperlink ref="D72" location="Summary!A1" display="Go to Summary" xr:uid="{00000000-0004-0000-0B00-000001000000}"/>
  </hyperlinks>
  <pageMargins left="0.25" right="0.25" top="0.2" bottom="0.2" header="0.3" footer="0.3"/>
  <pageSetup scale="66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A1:T70"/>
  <sheetViews>
    <sheetView workbookViewId="0">
      <selection activeCell="B16" sqref="B16"/>
    </sheetView>
  </sheetViews>
  <sheetFormatPr defaultRowHeight="15" x14ac:dyDescent="0.25"/>
  <cols>
    <col min="1" max="1" width="26.5703125" customWidth="1"/>
    <col min="2" max="2" width="10.7109375" customWidth="1"/>
    <col min="3" max="3" width="6.7109375" customWidth="1"/>
    <col min="4" max="4" width="9.7109375" customWidth="1"/>
    <col min="5" max="5" width="10.7109375" customWidth="1"/>
    <col min="6" max="7" width="9.7109375" customWidth="1"/>
    <col min="8" max="8" width="10.7109375" customWidth="1"/>
    <col min="9" max="9" width="7.7109375" customWidth="1"/>
    <col min="10" max="10" width="11.85546875" customWidth="1"/>
    <col min="11" max="11" width="10.7109375" customWidth="1"/>
    <col min="12" max="12" width="8.42578125" customWidth="1"/>
    <col min="13" max="13" width="9.5703125" customWidth="1"/>
  </cols>
  <sheetData>
    <row r="1" spans="1:17" ht="21" x14ac:dyDescent="0.35">
      <c r="A1" s="415" t="s">
        <v>804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17" ht="6.6" customHeight="1" x14ac:dyDescent="0.25"/>
    <row r="3" spans="1:17" ht="12" customHeight="1" x14ac:dyDescent="0.25"/>
    <row r="4" spans="1:17" ht="12" customHeight="1" x14ac:dyDescent="0.25"/>
    <row r="5" spans="1:17" ht="12" customHeight="1" x14ac:dyDescent="0.25"/>
    <row r="6" spans="1:17" ht="12" customHeight="1" x14ac:dyDescent="0.25"/>
    <row r="7" spans="1:17" ht="12" customHeight="1" x14ac:dyDescent="0.25"/>
    <row r="8" spans="1:17" ht="12" customHeight="1" x14ac:dyDescent="0.25"/>
    <row r="9" spans="1:17" ht="12" customHeight="1" x14ac:dyDescent="0.25"/>
    <row r="10" spans="1:17" ht="12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7" ht="12.6" customHeight="1" x14ac:dyDescent="0.25">
      <c r="A11" s="445" t="s">
        <v>53</v>
      </c>
      <c r="B11" s="445"/>
      <c r="C11" s="445"/>
      <c r="D11" s="445"/>
      <c r="E11" s="445"/>
      <c r="F11" s="233"/>
      <c r="G11" s="233"/>
      <c r="H11" s="233"/>
      <c r="I11" s="233"/>
      <c r="J11" s="233"/>
      <c r="K11" s="233"/>
    </row>
    <row r="12" spans="1:17" ht="12" customHeight="1" x14ac:dyDescent="0.25">
      <c r="A12" s="408" t="s">
        <v>44</v>
      </c>
      <c r="B12" s="408"/>
      <c r="C12" s="408"/>
      <c r="D12" s="408"/>
      <c r="E12" s="408"/>
    </row>
    <row r="13" spans="1:17" ht="12" customHeight="1" thickBot="1" x14ac:dyDescent="0.3"/>
    <row r="14" spans="1:17" ht="12" customHeight="1" x14ac:dyDescent="0.25">
      <c r="A14" s="432" t="s">
        <v>34</v>
      </c>
      <c r="B14" s="433" t="s">
        <v>412</v>
      </c>
      <c r="C14" s="435"/>
      <c r="D14" s="433" t="s">
        <v>413</v>
      </c>
      <c r="E14" s="435"/>
      <c r="G14" s="4"/>
      <c r="H14" s="4"/>
      <c r="I14" s="171"/>
    </row>
    <row r="15" spans="1:17" ht="12" customHeight="1" x14ac:dyDescent="0.25">
      <c r="A15" s="432"/>
      <c r="B15" s="16" t="s">
        <v>45</v>
      </c>
      <c r="C15" s="14" t="s">
        <v>126</v>
      </c>
      <c r="D15" s="16" t="s">
        <v>45</v>
      </c>
      <c r="E15" s="17" t="s">
        <v>126</v>
      </c>
      <c r="G15" s="52"/>
      <c r="H15" s="4"/>
      <c r="I15" s="171"/>
      <c r="Q15" s="52"/>
    </row>
    <row r="16" spans="1:17" ht="12" customHeight="1" x14ac:dyDescent="0.25">
      <c r="A16" s="15" t="s">
        <v>172</v>
      </c>
      <c r="B16" s="63">
        <v>20.350000000000001</v>
      </c>
      <c r="C16" s="54">
        <v>3.6</v>
      </c>
      <c r="D16" s="63">
        <v>23.900000000000002</v>
      </c>
      <c r="E16" s="97">
        <v>4.3</v>
      </c>
      <c r="G16" s="167"/>
      <c r="H16" s="61"/>
      <c r="I16" s="167"/>
      <c r="K16" s="167"/>
      <c r="Q16" s="61"/>
    </row>
    <row r="17" spans="1:17" ht="12" customHeight="1" x14ac:dyDescent="0.25">
      <c r="A17" s="15" t="s">
        <v>173</v>
      </c>
      <c r="B17" s="332">
        <v>22.55</v>
      </c>
      <c r="C17" s="54">
        <v>4.2</v>
      </c>
      <c r="D17" s="332">
        <v>26.8</v>
      </c>
      <c r="E17" s="97">
        <v>5.2</v>
      </c>
      <c r="G17" s="167"/>
      <c r="H17" s="61"/>
      <c r="I17" s="167"/>
      <c r="K17" s="167"/>
      <c r="Q17" s="61"/>
    </row>
    <row r="18" spans="1:17" ht="12" customHeight="1" x14ac:dyDescent="0.25">
      <c r="A18" s="15" t="s">
        <v>174</v>
      </c>
      <c r="B18" s="332">
        <v>26.150000000000002</v>
      </c>
      <c r="C18" s="54">
        <v>5</v>
      </c>
      <c r="D18" s="332">
        <v>32.050000000000004</v>
      </c>
      <c r="E18" s="97">
        <v>5.4</v>
      </c>
      <c r="G18" s="167"/>
      <c r="H18" s="61"/>
      <c r="I18" s="167"/>
      <c r="K18" s="167"/>
      <c r="Q18" s="61"/>
    </row>
    <row r="19" spans="1:17" ht="12" customHeight="1" x14ac:dyDescent="0.25">
      <c r="A19" s="15" t="s">
        <v>828</v>
      </c>
      <c r="B19" s="332">
        <v>5.15</v>
      </c>
      <c r="C19" s="54" t="s">
        <v>133</v>
      </c>
      <c r="D19" s="332">
        <v>5.3500000000000005</v>
      </c>
      <c r="E19" s="97" t="s">
        <v>133</v>
      </c>
      <c r="G19" s="167"/>
      <c r="H19" s="61"/>
      <c r="I19" s="167"/>
      <c r="K19" s="167"/>
      <c r="Q19" s="61"/>
    </row>
    <row r="20" spans="1:17" ht="12" customHeight="1" x14ac:dyDescent="0.25">
      <c r="A20" s="15" t="s">
        <v>751</v>
      </c>
      <c r="B20" s="332">
        <v>7.75</v>
      </c>
      <c r="C20" s="54" t="s">
        <v>133</v>
      </c>
      <c r="D20" s="332">
        <v>7.95</v>
      </c>
      <c r="E20" s="97" t="s">
        <v>133</v>
      </c>
      <c r="G20" s="167"/>
      <c r="H20" s="61"/>
      <c r="I20" s="167"/>
      <c r="K20" s="167"/>
      <c r="Q20" s="61"/>
    </row>
    <row r="21" spans="1:17" ht="12" customHeight="1" x14ac:dyDescent="0.25">
      <c r="A21" s="15" t="s">
        <v>157</v>
      </c>
      <c r="B21" s="332">
        <v>9.1</v>
      </c>
      <c r="C21" s="54">
        <v>0.3</v>
      </c>
      <c r="D21" s="332">
        <v>9.1</v>
      </c>
      <c r="E21" s="97">
        <v>0.3</v>
      </c>
      <c r="G21" s="167"/>
      <c r="H21" s="61"/>
      <c r="I21" s="167"/>
      <c r="K21" s="167"/>
      <c r="Q21" s="61"/>
    </row>
    <row r="22" spans="1:17" ht="12" customHeight="1" x14ac:dyDescent="0.25">
      <c r="A22" s="15" t="s">
        <v>196</v>
      </c>
      <c r="B22" s="332">
        <v>12.75</v>
      </c>
      <c r="C22" s="54">
        <v>0.3</v>
      </c>
      <c r="D22" s="332">
        <v>12.75</v>
      </c>
      <c r="E22" s="97">
        <v>0.3</v>
      </c>
      <c r="G22" s="167"/>
      <c r="H22" s="61"/>
      <c r="I22" s="167"/>
      <c r="K22" s="167"/>
      <c r="Q22" s="61"/>
    </row>
    <row r="23" spans="1:17" ht="12" customHeight="1" x14ac:dyDescent="0.25">
      <c r="A23" s="15" t="s">
        <v>263</v>
      </c>
      <c r="B23" s="334">
        <v>33.35</v>
      </c>
      <c r="C23" s="54">
        <v>2</v>
      </c>
      <c r="D23" s="334">
        <v>39</v>
      </c>
      <c r="E23" s="97">
        <v>2.6</v>
      </c>
      <c r="G23" s="167"/>
      <c r="H23" s="61"/>
      <c r="I23" s="167"/>
      <c r="K23" s="167"/>
      <c r="Q23" s="61"/>
    </row>
    <row r="24" spans="1:17" ht="12" customHeight="1" x14ac:dyDescent="0.25">
      <c r="A24" s="15" t="s">
        <v>264</v>
      </c>
      <c r="B24" s="332">
        <v>64.7</v>
      </c>
      <c r="C24" s="54">
        <v>3.2</v>
      </c>
      <c r="D24" s="332">
        <v>74.100000000000009</v>
      </c>
      <c r="E24" s="97">
        <v>4.3</v>
      </c>
      <c r="G24" s="167"/>
      <c r="H24" s="61"/>
      <c r="I24" s="167"/>
      <c r="K24" s="167"/>
      <c r="Q24" s="61"/>
    </row>
    <row r="25" spans="1:17" ht="12" customHeight="1" x14ac:dyDescent="0.25">
      <c r="A25" s="15" t="s">
        <v>160</v>
      </c>
      <c r="B25" s="332">
        <v>23.85</v>
      </c>
      <c r="C25" s="54">
        <v>1.5</v>
      </c>
      <c r="D25" s="332">
        <v>28.3</v>
      </c>
      <c r="E25" s="97">
        <v>1.9</v>
      </c>
      <c r="G25" s="167"/>
      <c r="I25" s="167"/>
      <c r="K25" s="167"/>
      <c r="Q25" s="61"/>
    </row>
    <row r="26" spans="1:17" ht="12" customHeight="1" x14ac:dyDescent="0.25">
      <c r="A26" s="15" t="s">
        <v>167</v>
      </c>
      <c r="B26" s="332">
        <v>24.05</v>
      </c>
      <c r="C26" s="54">
        <v>2.2999999999999998</v>
      </c>
      <c r="D26" s="332">
        <v>30.450000000000003</v>
      </c>
      <c r="E26" s="97">
        <v>2.7</v>
      </c>
      <c r="G26" s="167"/>
      <c r="H26" s="61"/>
      <c r="I26" s="167"/>
      <c r="K26" s="167"/>
      <c r="Q26" s="61"/>
    </row>
    <row r="27" spans="1:17" ht="12" customHeight="1" x14ac:dyDescent="0.25">
      <c r="A27" s="15" t="s">
        <v>158</v>
      </c>
      <c r="B27" s="332">
        <v>27.1</v>
      </c>
      <c r="C27" s="54">
        <v>3</v>
      </c>
      <c r="D27" s="332">
        <v>33.25</v>
      </c>
      <c r="E27" s="97">
        <v>3.3</v>
      </c>
      <c r="G27" s="167"/>
      <c r="H27" s="61"/>
      <c r="I27" s="167"/>
      <c r="K27" s="167"/>
      <c r="Q27" s="61"/>
    </row>
    <row r="28" spans="1:17" ht="12" customHeight="1" x14ac:dyDescent="0.25">
      <c r="A28" s="15" t="s">
        <v>161</v>
      </c>
      <c r="B28" s="332">
        <v>49.6</v>
      </c>
      <c r="C28" s="54">
        <v>3</v>
      </c>
      <c r="D28" s="332">
        <v>54.6</v>
      </c>
      <c r="E28" s="97">
        <v>3.3</v>
      </c>
      <c r="G28" s="167"/>
      <c r="H28" s="61"/>
      <c r="I28" s="167"/>
      <c r="K28" s="167"/>
      <c r="Q28" s="61"/>
    </row>
    <row r="29" spans="1:17" ht="12" customHeight="1" x14ac:dyDescent="0.25">
      <c r="A29" s="15" t="s">
        <v>162</v>
      </c>
      <c r="B29" s="332">
        <v>11.9</v>
      </c>
      <c r="C29" s="54">
        <v>0.3</v>
      </c>
      <c r="D29" s="332">
        <v>13.850000000000001</v>
      </c>
      <c r="E29" s="97">
        <v>0.4</v>
      </c>
      <c r="G29" s="167"/>
      <c r="H29" s="61"/>
      <c r="I29" s="167"/>
      <c r="K29" s="167"/>
      <c r="Q29" s="61"/>
    </row>
    <row r="30" spans="1:17" ht="12" customHeight="1" x14ac:dyDescent="0.25">
      <c r="A30" s="15" t="s">
        <v>163</v>
      </c>
      <c r="B30" s="332">
        <v>80</v>
      </c>
      <c r="C30" s="54">
        <v>6.5</v>
      </c>
      <c r="D30" s="332">
        <v>94.100000000000009</v>
      </c>
      <c r="E30" s="97">
        <v>7.4</v>
      </c>
      <c r="G30" s="167"/>
      <c r="H30" s="61"/>
      <c r="I30" s="167"/>
      <c r="K30" s="167"/>
      <c r="Q30" s="61"/>
    </row>
    <row r="31" spans="1:17" ht="12" customHeight="1" x14ac:dyDescent="0.25">
      <c r="A31" s="15" t="s">
        <v>164</v>
      </c>
      <c r="B31" s="332">
        <v>105.60000000000001</v>
      </c>
      <c r="C31" s="54">
        <v>6.7</v>
      </c>
      <c r="D31" s="332">
        <v>120.55000000000001</v>
      </c>
      <c r="E31" s="97">
        <v>7.8</v>
      </c>
      <c r="G31" s="167"/>
      <c r="H31" s="61"/>
      <c r="I31" s="167"/>
      <c r="K31" s="167"/>
      <c r="Q31" s="61"/>
    </row>
    <row r="32" spans="1:17" ht="12" customHeight="1" x14ac:dyDescent="0.25">
      <c r="A32" s="15" t="s">
        <v>165</v>
      </c>
      <c r="B32" s="332">
        <v>100.45</v>
      </c>
      <c r="C32" s="54">
        <v>7</v>
      </c>
      <c r="D32" s="332">
        <v>123.80000000000001</v>
      </c>
      <c r="E32" s="97">
        <v>8</v>
      </c>
      <c r="G32" s="167"/>
      <c r="H32" s="61"/>
      <c r="I32" s="167"/>
      <c r="K32" s="167"/>
      <c r="Q32" s="61"/>
    </row>
    <row r="33" spans="1:20" ht="12" customHeight="1" x14ac:dyDescent="0.25">
      <c r="A33" s="15" t="s">
        <v>166</v>
      </c>
      <c r="B33" s="332">
        <v>121.2</v>
      </c>
      <c r="C33" s="54">
        <v>7.8</v>
      </c>
      <c r="D33" s="332">
        <v>144.20000000000002</v>
      </c>
      <c r="E33" s="97">
        <v>8.6</v>
      </c>
      <c r="G33" s="167"/>
      <c r="H33" s="61"/>
      <c r="I33" s="167"/>
      <c r="K33" s="167"/>
      <c r="Q33" s="61"/>
    </row>
    <row r="34" spans="1:20" ht="12" customHeight="1" x14ac:dyDescent="0.25">
      <c r="A34" s="15" t="s">
        <v>294</v>
      </c>
      <c r="B34" s="332">
        <v>79.150000000000006</v>
      </c>
      <c r="C34" s="54">
        <v>4.2</v>
      </c>
      <c r="D34" s="332">
        <v>93.45</v>
      </c>
      <c r="E34" s="97">
        <v>5.5</v>
      </c>
      <c r="G34" s="167"/>
      <c r="H34" s="61"/>
      <c r="I34" s="167"/>
      <c r="K34" s="167"/>
      <c r="Q34" s="61"/>
    </row>
    <row r="35" spans="1:20" ht="12" customHeight="1" x14ac:dyDescent="0.25">
      <c r="A35" s="15" t="s">
        <v>295</v>
      </c>
      <c r="B35" s="332">
        <v>80.850000000000009</v>
      </c>
      <c r="C35" s="54">
        <v>4.9000000000000004</v>
      </c>
      <c r="D35" s="332">
        <v>95.25</v>
      </c>
      <c r="E35" s="97">
        <v>6.2</v>
      </c>
      <c r="G35" s="167"/>
      <c r="H35" s="61"/>
      <c r="I35" s="167"/>
      <c r="K35" s="167"/>
    </row>
    <row r="36" spans="1:20" ht="12" customHeight="1" thickBot="1" x14ac:dyDescent="0.3">
      <c r="A36" s="15" t="s">
        <v>296</v>
      </c>
      <c r="B36" s="333">
        <v>86.25</v>
      </c>
      <c r="C36" s="66">
        <v>5.6</v>
      </c>
      <c r="D36" s="333">
        <v>98</v>
      </c>
      <c r="E36" s="98">
        <v>6.5</v>
      </c>
      <c r="G36" s="167"/>
      <c r="H36" s="61"/>
      <c r="I36" s="167"/>
      <c r="K36" s="167"/>
    </row>
    <row r="37" spans="1:20" ht="12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</row>
    <row r="38" spans="1:20" ht="12" customHeight="1" x14ac:dyDescent="0.25">
      <c r="A38" s="442" t="s">
        <v>53</v>
      </c>
      <c r="B38" s="442"/>
      <c r="C38" s="442"/>
      <c r="D38" s="442"/>
      <c r="E38" s="442"/>
      <c r="F38" s="442"/>
      <c r="G38" s="442"/>
      <c r="H38" s="3"/>
      <c r="I38" s="3"/>
      <c r="J38" s="446"/>
      <c r="K38" s="446"/>
      <c r="L38" s="446"/>
      <c r="M38" s="446"/>
      <c r="N38" s="446"/>
      <c r="O38" s="446"/>
      <c r="P38" s="446"/>
      <c r="Q38" s="446"/>
      <c r="R38" s="446"/>
      <c r="S38" s="446"/>
      <c r="T38" s="446"/>
    </row>
    <row r="39" spans="1:20" ht="12" customHeight="1" x14ac:dyDescent="0.25">
      <c r="A39" s="408" t="s">
        <v>44</v>
      </c>
      <c r="B39" s="408"/>
      <c r="C39" s="408"/>
      <c r="D39" s="408"/>
      <c r="E39" s="408"/>
      <c r="F39" s="408"/>
      <c r="G39" s="408"/>
      <c r="J39" s="450"/>
      <c r="K39" s="450"/>
      <c r="L39" s="450"/>
      <c r="M39" s="450"/>
      <c r="N39" s="450"/>
      <c r="O39" s="450"/>
      <c r="P39" s="450"/>
      <c r="Q39" s="450"/>
      <c r="R39" s="450"/>
      <c r="S39" s="450"/>
      <c r="T39" s="450"/>
    </row>
    <row r="40" spans="1:20" ht="12" customHeight="1" thickBot="1" x14ac:dyDescent="0.3">
      <c r="H40" s="4"/>
      <c r="I40" s="4"/>
      <c r="S40" s="4"/>
      <c r="T40" s="449"/>
    </row>
    <row r="41" spans="1:20" ht="12" customHeight="1" x14ac:dyDescent="0.25">
      <c r="A41" s="432" t="s">
        <v>34</v>
      </c>
      <c r="B41" s="433" t="s">
        <v>414</v>
      </c>
      <c r="C41" s="435"/>
      <c r="D41" s="433" t="s">
        <v>415</v>
      </c>
      <c r="E41" s="434"/>
      <c r="F41" s="433" t="s">
        <v>416</v>
      </c>
      <c r="G41" s="435"/>
      <c r="H41" s="52"/>
      <c r="I41" s="4"/>
      <c r="S41" s="52"/>
      <c r="T41" s="449"/>
    </row>
    <row r="42" spans="1:20" ht="12" customHeight="1" x14ac:dyDescent="0.25">
      <c r="A42" s="432"/>
      <c r="B42" s="16" t="s">
        <v>45</v>
      </c>
      <c r="C42" s="14" t="s">
        <v>126</v>
      </c>
      <c r="D42" s="16" t="s">
        <v>45</v>
      </c>
      <c r="E42" s="14" t="s">
        <v>126</v>
      </c>
      <c r="F42" s="16" t="s">
        <v>45</v>
      </c>
      <c r="G42" s="17" t="s">
        <v>126</v>
      </c>
      <c r="H42" s="167"/>
      <c r="I42" s="24"/>
      <c r="S42" s="167"/>
      <c r="T42" s="24"/>
    </row>
    <row r="43" spans="1:20" ht="12" customHeight="1" x14ac:dyDescent="0.25">
      <c r="A43" s="15" t="s">
        <v>172</v>
      </c>
      <c r="B43" s="63">
        <v>29.85</v>
      </c>
      <c r="C43" s="97">
        <v>5.6</v>
      </c>
      <c r="D43" s="205" t="s">
        <v>133</v>
      </c>
      <c r="E43" s="97" t="s">
        <v>133</v>
      </c>
      <c r="F43" s="205" t="s">
        <v>133</v>
      </c>
      <c r="G43" s="97" t="s">
        <v>133</v>
      </c>
      <c r="H43" s="167"/>
      <c r="I43" s="167"/>
      <c r="K43" s="167"/>
      <c r="M43" s="167"/>
      <c r="S43" s="167"/>
      <c r="T43" s="24"/>
    </row>
    <row r="44" spans="1:20" ht="12" customHeight="1" x14ac:dyDescent="0.25">
      <c r="A44" s="15" t="s">
        <v>173</v>
      </c>
      <c r="B44" s="332">
        <v>34.5</v>
      </c>
      <c r="C44" s="97">
        <v>6.7</v>
      </c>
      <c r="D44" s="63">
        <v>61.2</v>
      </c>
      <c r="E44" s="97">
        <v>7.4</v>
      </c>
      <c r="F44" s="63">
        <v>66.100000000000009</v>
      </c>
      <c r="G44" s="97">
        <v>8.6</v>
      </c>
      <c r="H44" s="167"/>
      <c r="I44" s="167"/>
      <c r="K44" s="167"/>
      <c r="M44" s="167"/>
      <c r="S44" s="167"/>
      <c r="T44" s="24"/>
    </row>
    <row r="45" spans="1:20" ht="12" customHeight="1" x14ac:dyDescent="0.25">
      <c r="A45" s="15" t="s">
        <v>174</v>
      </c>
      <c r="B45" s="332">
        <v>40.650000000000006</v>
      </c>
      <c r="C45" s="97">
        <v>8</v>
      </c>
      <c r="D45" s="332">
        <v>67.75</v>
      </c>
      <c r="E45" s="97">
        <v>9.1</v>
      </c>
      <c r="F45" s="332">
        <v>73.650000000000006</v>
      </c>
      <c r="G45" s="97">
        <v>10.4</v>
      </c>
      <c r="H45" s="167"/>
      <c r="I45" s="167"/>
      <c r="K45" s="167"/>
      <c r="M45" s="167"/>
      <c r="S45" s="167"/>
      <c r="T45" s="24"/>
    </row>
    <row r="46" spans="1:20" ht="12" customHeight="1" x14ac:dyDescent="0.25">
      <c r="A46" s="15" t="s">
        <v>828</v>
      </c>
      <c r="B46" s="332">
        <v>5.5500000000000007</v>
      </c>
      <c r="C46" s="97" t="s">
        <v>133</v>
      </c>
      <c r="D46" s="332">
        <v>5.7</v>
      </c>
      <c r="E46" s="97" t="s">
        <v>133</v>
      </c>
      <c r="F46" s="332">
        <v>6.15</v>
      </c>
      <c r="G46" s="103" t="s">
        <v>133</v>
      </c>
      <c r="H46" s="167"/>
      <c r="I46" s="167"/>
      <c r="K46" s="167"/>
      <c r="M46" s="167"/>
      <c r="S46" s="167"/>
      <c r="T46" s="24"/>
    </row>
    <row r="47" spans="1:20" ht="12" customHeight="1" x14ac:dyDescent="0.25">
      <c r="A47" s="15" t="s">
        <v>751</v>
      </c>
      <c r="B47" s="332">
        <v>8.1</v>
      </c>
      <c r="C47" s="97" t="s">
        <v>133</v>
      </c>
      <c r="D47" s="332">
        <v>8.65</v>
      </c>
      <c r="E47" s="97" t="s">
        <v>133</v>
      </c>
      <c r="F47" s="332">
        <v>9.1</v>
      </c>
      <c r="G47" s="103" t="s">
        <v>133</v>
      </c>
      <c r="H47" s="167"/>
      <c r="I47" s="167"/>
      <c r="K47" s="167"/>
      <c r="M47" s="167"/>
      <c r="S47" s="167"/>
      <c r="T47" s="24"/>
    </row>
    <row r="48" spans="1:20" ht="12" customHeight="1" x14ac:dyDescent="0.25">
      <c r="A48" s="15" t="s">
        <v>157</v>
      </c>
      <c r="B48" s="332">
        <v>9.1</v>
      </c>
      <c r="C48" s="97">
        <v>0.3</v>
      </c>
      <c r="D48" s="332">
        <v>9.1</v>
      </c>
      <c r="E48" s="97">
        <v>0.3</v>
      </c>
      <c r="F48" s="332">
        <v>9.1</v>
      </c>
      <c r="G48" s="97">
        <v>0.3</v>
      </c>
      <c r="H48" s="167"/>
      <c r="I48" s="167"/>
      <c r="K48" s="167"/>
      <c r="M48" s="167"/>
      <c r="S48" s="167"/>
      <c r="T48" s="24"/>
    </row>
    <row r="49" spans="1:20" ht="12" customHeight="1" x14ac:dyDescent="0.25">
      <c r="A49" s="15" t="s">
        <v>196</v>
      </c>
      <c r="B49" s="332">
        <v>12.75</v>
      </c>
      <c r="C49" s="97">
        <v>0.3</v>
      </c>
      <c r="D49" s="332">
        <v>12.75</v>
      </c>
      <c r="E49" s="97">
        <v>0.3</v>
      </c>
      <c r="F49" s="332">
        <v>12.75</v>
      </c>
      <c r="G49" s="97">
        <v>0.3</v>
      </c>
      <c r="H49" s="167"/>
      <c r="I49" s="167"/>
      <c r="K49" s="167"/>
      <c r="M49" s="167"/>
      <c r="S49" s="167"/>
      <c r="T49" s="24"/>
    </row>
    <row r="50" spans="1:20" ht="12" customHeight="1" x14ac:dyDescent="0.25">
      <c r="A50" s="15" t="s">
        <v>263</v>
      </c>
      <c r="B50" s="334">
        <v>46.7</v>
      </c>
      <c r="C50" s="97">
        <v>3.6</v>
      </c>
      <c r="D50" s="334">
        <v>50.25</v>
      </c>
      <c r="E50" s="220">
        <v>4.5</v>
      </c>
      <c r="F50" s="334">
        <v>61.1</v>
      </c>
      <c r="G50" s="220">
        <v>5.4</v>
      </c>
      <c r="H50" s="167"/>
      <c r="I50" s="167"/>
      <c r="K50" s="167"/>
      <c r="M50" s="167"/>
      <c r="S50" s="167"/>
      <c r="T50" s="24"/>
    </row>
    <row r="51" spans="1:20" ht="12" customHeight="1" x14ac:dyDescent="0.25">
      <c r="A51" s="15" t="s">
        <v>264</v>
      </c>
      <c r="B51" s="332">
        <v>85.15</v>
      </c>
      <c r="C51" s="97">
        <v>5.5</v>
      </c>
      <c r="D51" s="332">
        <v>95.4</v>
      </c>
      <c r="E51" s="220">
        <v>7.4</v>
      </c>
      <c r="F51" s="332">
        <v>99.95</v>
      </c>
      <c r="G51" s="220">
        <v>8.8000000000000007</v>
      </c>
      <c r="I51" s="167"/>
      <c r="K51" s="167"/>
      <c r="M51" s="167"/>
    </row>
    <row r="52" spans="1:20" ht="12" customHeight="1" x14ac:dyDescent="0.25">
      <c r="A52" s="15" t="s">
        <v>160</v>
      </c>
      <c r="B52" s="332">
        <v>33.25</v>
      </c>
      <c r="C52" s="97">
        <v>2</v>
      </c>
      <c r="D52" s="332">
        <v>38.85</v>
      </c>
      <c r="E52" s="220">
        <v>2.5</v>
      </c>
      <c r="F52" s="332">
        <v>40.1</v>
      </c>
      <c r="G52" s="220">
        <v>2.8</v>
      </c>
      <c r="H52" s="167"/>
      <c r="I52" s="167"/>
      <c r="K52" s="167"/>
      <c r="M52" s="167"/>
      <c r="S52" s="167"/>
      <c r="T52" s="24"/>
    </row>
    <row r="53" spans="1:20" ht="12" customHeight="1" x14ac:dyDescent="0.25">
      <c r="A53" s="15" t="s">
        <v>167</v>
      </c>
      <c r="B53" s="332">
        <v>35.550000000000004</v>
      </c>
      <c r="C53" s="97">
        <v>3</v>
      </c>
      <c r="D53" s="332">
        <v>42.6</v>
      </c>
      <c r="E53" s="220">
        <v>3.6</v>
      </c>
      <c r="F53" s="332">
        <v>44.6</v>
      </c>
      <c r="G53" s="220">
        <v>4</v>
      </c>
      <c r="H53" s="167"/>
      <c r="I53" s="167"/>
      <c r="K53" s="167"/>
      <c r="M53" s="167"/>
      <c r="S53" s="167"/>
      <c r="T53" s="24"/>
    </row>
    <row r="54" spans="1:20" ht="12" customHeight="1" x14ac:dyDescent="0.25">
      <c r="A54" s="15" t="s">
        <v>158</v>
      </c>
      <c r="B54" s="332">
        <v>38.700000000000003</v>
      </c>
      <c r="C54" s="97">
        <v>4.2</v>
      </c>
      <c r="D54" s="332">
        <v>49.050000000000004</v>
      </c>
      <c r="E54" s="220">
        <v>4.8</v>
      </c>
      <c r="F54" s="332">
        <v>52.1</v>
      </c>
      <c r="G54" s="220">
        <v>5.5</v>
      </c>
      <c r="H54" s="167"/>
      <c r="I54" s="167"/>
      <c r="K54" s="167"/>
      <c r="M54" s="167"/>
      <c r="S54" s="167"/>
      <c r="T54" s="24"/>
    </row>
    <row r="55" spans="1:20" ht="12" customHeight="1" x14ac:dyDescent="0.25">
      <c r="A55" s="15" t="s">
        <v>161</v>
      </c>
      <c r="B55" s="332">
        <v>64.7</v>
      </c>
      <c r="C55" s="97">
        <v>4.5</v>
      </c>
      <c r="D55" s="332">
        <v>75.350000000000009</v>
      </c>
      <c r="E55" s="220">
        <v>4.8</v>
      </c>
      <c r="F55" s="332">
        <v>78.7</v>
      </c>
      <c r="G55" s="220">
        <v>5.5</v>
      </c>
      <c r="H55" s="167"/>
      <c r="I55" s="167"/>
      <c r="K55" s="167"/>
      <c r="M55" s="167"/>
      <c r="S55" s="167"/>
      <c r="T55" s="24"/>
    </row>
    <row r="56" spans="1:20" ht="12" customHeight="1" x14ac:dyDescent="0.25">
      <c r="A56" s="15" t="s">
        <v>162</v>
      </c>
      <c r="B56" s="332">
        <v>15.55</v>
      </c>
      <c r="C56" s="97">
        <v>0.5</v>
      </c>
      <c r="D56" s="332">
        <v>25.85</v>
      </c>
      <c r="E56" s="220">
        <v>0.7</v>
      </c>
      <c r="F56" s="332">
        <v>26.35</v>
      </c>
      <c r="G56" s="220">
        <v>0.9</v>
      </c>
      <c r="H56" s="167"/>
      <c r="I56" s="167"/>
      <c r="K56" s="167"/>
      <c r="M56" s="167"/>
      <c r="S56" s="167"/>
      <c r="T56" s="24"/>
    </row>
    <row r="57" spans="1:20" ht="12" customHeight="1" x14ac:dyDescent="0.25">
      <c r="A57" s="15" t="s">
        <v>163</v>
      </c>
      <c r="B57" s="332">
        <v>126.85000000000001</v>
      </c>
      <c r="C57" s="97">
        <v>8</v>
      </c>
      <c r="D57" s="332">
        <v>177.15</v>
      </c>
      <c r="E57" s="220">
        <v>8.9</v>
      </c>
      <c r="F57" s="332">
        <v>191</v>
      </c>
      <c r="G57" s="220">
        <v>9.8000000000000007</v>
      </c>
      <c r="H57" s="167"/>
      <c r="I57" s="167"/>
      <c r="K57" s="167"/>
      <c r="M57" s="167"/>
      <c r="S57" s="167"/>
      <c r="T57" s="24"/>
    </row>
    <row r="58" spans="1:20" ht="12" customHeight="1" x14ac:dyDescent="0.25">
      <c r="A58" s="15" t="s">
        <v>164</v>
      </c>
      <c r="B58" s="332">
        <v>145.4</v>
      </c>
      <c r="C58" s="97">
        <v>8.6999999999999993</v>
      </c>
      <c r="D58" s="332">
        <v>165.65</v>
      </c>
      <c r="E58" s="220">
        <v>9.8000000000000007</v>
      </c>
      <c r="F58" s="332">
        <v>177.8</v>
      </c>
      <c r="G58" s="220">
        <v>10.9</v>
      </c>
      <c r="H58" s="167"/>
      <c r="I58" s="167"/>
      <c r="K58" s="167"/>
      <c r="M58" s="167"/>
      <c r="S58" s="167"/>
      <c r="T58" s="24"/>
    </row>
    <row r="59" spans="1:20" ht="12" customHeight="1" x14ac:dyDescent="0.25">
      <c r="A59" s="15" t="s">
        <v>165</v>
      </c>
      <c r="B59" s="332">
        <v>149.35</v>
      </c>
      <c r="C59" s="97">
        <v>9.3000000000000007</v>
      </c>
      <c r="D59" s="332">
        <v>177.15</v>
      </c>
      <c r="E59" s="220">
        <v>10.3</v>
      </c>
      <c r="F59" s="332">
        <v>191</v>
      </c>
      <c r="G59" s="220">
        <v>11.3</v>
      </c>
      <c r="H59" s="167"/>
      <c r="I59" s="167"/>
      <c r="K59" s="167"/>
      <c r="M59" s="167"/>
      <c r="S59" s="167"/>
      <c r="T59" s="24"/>
    </row>
    <row r="60" spans="1:20" ht="12" customHeight="1" x14ac:dyDescent="0.25">
      <c r="A60" s="15" t="s">
        <v>166</v>
      </c>
      <c r="B60" s="332">
        <v>166.25</v>
      </c>
      <c r="C60" s="97">
        <v>9.9</v>
      </c>
      <c r="D60" s="332">
        <v>165.65</v>
      </c>
      <c r="E60" s="220">
        <v>10.7</v>
      </c>
      <c r="F60" s="332">
        <v>177.8</v>
      </c>
      <c r="G60" s="220">
        <v>13.6</v>
      </c>
      <c r="H60" s="167"/>
      <c r="I60" s="167"/>
      <c r="K60" s="167"/>
      <c r="M60" s="167"/>
      <c r="S60" s="167"/>
      <c r="T60" s="24"/>
    </row>
    <row r="61" spans="1:20" ht="12" customHeight="1" x14ac:dyDescent="0.25">
      <c r="A61" s="15" t="s">
        <v>294</v>
      </c>
      <c r="B61" s="332">
        <v>100.7</v>
      </c>
      <c r="C61" s="97">
        <v>6.2</v>
      </c>
      <c r="D61" s="332" t="s">
        <v>133</v>
      </c>
      <c r="E61" s="220" t="s">
        <v>133</v>
      </c>
      <c r="F61" s="332" t="s">
        <v>133</v>
      </c>
      <c r="G61" s="220" t="s">
        <v>133</v>
      </c>
      <c r="H61" s="167"/>
      <c r="I61" s="167"/>
      <c r="K61" s="167"/>
      <c r="M61" s="167"/>
      <c r="S61" s="167"/>
      <c r="T61" s="24"/>
    </row>
    <row r="62" spans="1:20" ht="12" customHeight="1" x14ac:dyDescent="0.25">
      <c r="A62" s="15" t="s">
        <v>295</v>
      </c>
      <c r="B62" s="332">
        <v>102.9</v>
      </c>
      <c r="C62" s="97">
        <v>7.3</v>
      </c>
      <c r="D62" s="332">
        <v>129.4</v>
      </c>
      <c r="E62" s="220">
        <v>7.8</v>
      </c>
      <c r="F62" s="332">
        <v>134.1</v>
      </c>
      <c r="G62" s="220">
        <v>8.6</v>
      </c>
      <c r="H62" s="167"/>
      <c r="I62" s="167"/>
      <c r="K62" s="167"/>
      <c r="M62" s="167"/>
      <c r="S62" s="167"/>
      <c r="T62" s="24"/>
    </row>
    <row r="63" spans="1:20" ht="12" customHeight="1" thickBot="1" x14ac:dyDescent="0.3">
      <c r="A63" s="15" t="s">
        <v>296</v>
      </c>
      <c r="B63" s="333">
        <v>109.30000000000001</v>
      </c>
      <c r="C63" s="98">
        <v>8.6</v>
      </c>
      <c r="D63" s="333">
        <v>136.20000000000002</v>
      </c>
      <c r="E63" s="221">
        <v>9.1</v>
      </c>
      <c r="F63" s="333">
        <v>142</v>
      </c>
      <c r="G63" s="221">
        <v>10.4</v>
      </c>
      <c r="H63" s="167"/>
      <c r="I63" s="167"/>
      <c r="J63" s="10"/>
      <c r="K63" s="167"/>
      <c r="L63" s="108"/>
      <c r="M63" s="167"/>
      <c r="N63" s="219"/>
      <c r="O63" s="218"/>
      <c r="P63" s="219"/>
      <c r="S63" s="167"/>
      <c r="T63" s="24"/>
    </row>
    <row r="64" spans="1:20" ht="12" customHeigh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</row>
    <row r="65" spans="1:5" ht="12" customHeight="1" x14ac:dyDescent="0.25">
      <c r="A65" s="13" t="s">
        <v>47</v>
      </c>
    </row>
    <row r="66" spans="1:5" ht="12" customHeight="1" x14ac:dyDescent="0.25">
      <c r="A66" s="31" t="s">
        <v>48</v>
      </c>
    </row>
    <row r="67" spans="1:5" ht="12" customHeight="1" x14ac:dyDescent="0.25">
      <c r="A67" s="13"/>
    </row>
    <row r="68" spans="1:5" ht="12" customHeight="1" x14ac:dyDescent="0.25">
      <c r="A68" s="13" t="s">
        <v>50</v>
      </c>
    </row>
    <row r="69" spans="1:5" x14ac:dyDescent="0.25">
      <c r="A69" s="13" t="s">
        <v>168</v>
      </c>
    </row>
    <row r="70" spans="1:5" x14ac:dyDescent="0.25">
      <c r="A70" s="409"/>
      <c r="B70" s="409"/>
      <c r="C70" s="409"/>
      <c r="D70" s="403"/>
      <c r="E70" s="403"/>
    </row>
  </sheetData>
  <sheetProtection selectLockedCells="1"/>
  <mergeCells count="17">
    <mergeCell ref="F41:G41"/>
    <mergeCell ref="T40:T41"/>
    <mergeCell ref="A38:G38"/>
    <mergeCell ref="A39:G39"/>
    <mergeCell ref="A70:C70"/>
    <mergeCell ref="D70:E70"/>
    <mergeCell ref="A41:A42"/>
    <mergeCell ref="J38:T38"/>
    <mergeCell ref="J39:T39"/>
    <mergeCell ref="B41:C41"/>
    <mergeCell ref="D41:E41"/>
    <mergeCell ref="D14:E14"/>
    <mergeCell ref="B14:C14"/>
    <mergeCell ref="A1:L1"/>
    <mergeCell ref="A14:A15"/>
    <mergeCell ref="A11:E11"/>
    <mergeCell ref="A12:E12"/>
  </mergeCells>
  <pageMargins left="0.25" right="0.25" top="0.2" bottom="0.2" header="0.3" footer="0.3"/>
  <pageSetup scale="78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pageSetUpPr fitToPage="1"/>
  </sheetPr>
  <dimension ref="A1:S44"/>
  <sheetViews>
    <sheetView zoomScaleNormal="100" workbookViewId="0">
      <selection activeCell="D15" sqref="D15"/>
    </sheetView>
  </sheetViews>
  <sheetFormatPr defaultRowHeight="15" x14ac:dyDescent="0.25"/>
  <cols>
    <col min="1" max="1" width="27.7109375" customWidth="1"/>
    <col min="2" max="2" width="9.85546875" bestFit="1" customWidth="1"/>
    <col min="3" max="4" width="6.7109375" customWidth="1"/>
    <col min="5" max="5" width="10" bestFit="1" customWidth="1"/>
    <col min="6" max="7" width="6.7109375" customWidth="1"/>
    <col min="8" max="8" width="10" bestFit="1" customWidth="1"/>
    <col min="9" max="10" width="6.7109375" customWidth="1"/>
    <col min="11" max="11" width="10" bestFit="1" customWidth="1"/>
    <col min="12" max="13" width="6.7109375" customWidth="1"/>
    <col min="14" max="14" width="10" bestFit="1" customWidth="1"/>
    <col min="15" max="16" width="6.7109375" customWidth="1"/>
    <col min="17" max="17" width="4.85546875" customWidth="1"/>
  </cols>
  <sheetData>
    <row r="1" spans="1:19" ht="21" x14ac:dyDescent="0.35">
      <c r="A1" s="415" t="s">
        <v>803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19" ht="6.6" customHeight="1" x14ac:dyDescent="0.25"/>
    <row r="3" spans="1:19" ht="12" customHeight="1" x14ac:dyDescent="0.25"/>
    <row r="4" spans="1:19" ht="12" customHeight="1" x14ac:dyDescent="0.25"/>
    <row r="5" spans="1:19" ht="12" customHeight="1" x14ac:dyDescent="0.25"/>
    <row r="6" spans="1:19" ht="12" customHeight="1" x14ac:dyDescent="0.25"/>
    <row r="7" spans="1:19" ht="12" customHeight="1" x14ac:dyDescent="0.25"/>
    <row r="8" spans="1:19" ht="12" customHeight="1" x14ac:dyDescent="0.25"/>
    <row r="9" spans="1:19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9" ht="12" customHeight="1" x14ac:dyDescent="0.25"/>
    <row r="11" spans="1:19" ht="12.6" customHeight="1" x14ac:dyDescent="0.25">
      <c r="A11" s="451" t="s">
        <v>51</v>
      </c>
      <c r="B11" s="451"/>
      <c r="C11" s="451"/>
      <c r="D11" s="451"/>
      <c r="E11" s="451"/>
      <c r="F11" s="451"/>
      <c r="G11" s="451"/>
      <c r="H11" s="451"/>
      <c r="I11" s="451"/>
      <c r="J11" s="451"/>
      <c r="K11" s="451"/>
    </row>
    <row r="12" spans="1:19" ht="13.15" customHeight="1" thickBot="1" x14ac:dyDescent="0.3">
      <c r="A12" s="455" t="s">
        <v>44</v>
      </c>
      <c r="B12" s="455"/>
      <c r="C12" s="455"/>
      <c r="D12" s="455"/>
      <c r="E12" s="455"/>
      <c r="F12" s="455"/>
      <c r="G12" s="455"/>
      <c r="H12" s="455"/>
      <c r="I12" s="455"/>
      <c r="J12" s="455"/>
      <c r="K12" s="455"/>
    </row>
    <row r="13" spans="1:19" ht="26.45" customHeight="1" x14ac:dyDescent="0.25">
      <c r="A13" s="416" t="s">
        <v>34</v>
      </c>
      <c r="B13" s="422" t="s">
        <v>512</v>
      </c>
      <c r="C13" s="423"/>
      <c r="D13" s="424"/>
      <c r="E13" s="422" t="s">
        <v>513</v>
      </c>
      <c r="F13" s="423"/>
      <c r="G13" s="424"/>
      <c r="H13" s="422" t="s">
        <v>514</v>
      </c>
      <c r="I13" s="423"/>
      <c r="J13" s="424"/>
      <c r="K13" s="422" t="s">
        <v>793</v>
      </c>
      <c r="L13" s="423"/>
      <c r="M13" s="424"/>
      <c r="N13" s="422" t="s">
        <v>794</v>
      </c>
      <c r="O13" s="423"/>
      <c r="P13" s="424"/>
      <c r="R13" s="453" t="s">
        <v>46</v>
      </c>
      <c r="S13" s="424" t="s">
        <v>128</v>
      </c>
    </row>
    <row r="14" spans="1:19" ht="12" customHeight="1" x14ac:dyDescent="0.25">
      <c r="A14" s="417"/>
      <c r="B14" s="148" t="s">
        <v>45</v>
      </c>
      <c r="C14" s="12" t="s">
        <v>126</v>
      </c>
      <c r="D14" s="149" t="s">
        <v>9</v>
      </c>
      <c r="E14" s="148" t="s">
        <v>45</v>
      </c>
      <c r="F14" s="12" t="s">
        <v>126</v>
      </c>
      <c r="G14" s="149" t="s">
        <v>9</v>
      </c>
      <c r="H14" s="148" t="s">
        <v>45</v>
      </c>
      <c r="I14" s="12" t="s">
        <v>127</v>
      </c>
      <c r="J14" s="149" t="s">
        <v>9</v>
      </c>
      <c r="K14" s="148" t="s">
        <v>45</v>
      </c>
      <c r="L14" s="12" t="s">
        <v>126</v>
      </c>
      <c r="M14" s="149" t="s">
        <v>9</v>
      </c>
      <c r="N14" s="148" t="s">
        <v>45</v>
      </c>
      <c r="O14" s="12" t="s">
        <v>126</v>
      </c>
      <c r="P14" s="149" t="s">
        <v>9</v>
      </c>
      <c r="R14" s="454"/>
      <c r="S14" s="452"/>
    </row>
    <row r="15" spans="1:19" ht="12" customHeight="1" x14ac:dyDescent="0.25">
      <c r="A15" s="15" t="str">
        <f>'Page 7 Maintenance'!A15</f>
        <v>Enclosure 16 GA ▲</v>
      </c>
      <c r="B15" s="63">
        <f>'Page 7 Maintenance'!B15</f>
        <v>22.900000000000002</v>
      </c>
      <c r="C15" s="54">
        <f>'Page 7 Maintenance'!C15</f>
        <v>5</v>
      </c>
      <c r="D15" s="58"/>
      <c r="E15" s="63">
        <f>'Page 7 Maintenance'!D15</f>
        <v>27.1</v>
      </c>
      <c r="F15" s="54">
        <f>'Page 7 Maintenance'!E15</f>
        <v>6.5</v>
      </c>
      <c r="G15" s="58"/>
      <c r="H15" s="63">
        <f>'Page 7 Maintenance'!F15</f>
        <v>37.65</v>
      </c>
      <c r="I15" s="54">
        <f>'Page 7 Maintenance'!G15</f>
        <v>7.4</v>
      </c>
      <c r="J15" s="58"/>
      <c r="K15" s="63">
        <f>'Page 7 Maintenance'!H15</f>
        <v>61.800000000000004</v>
      </c>
      <c r="L15" s="54">
        <f>'Page 7 Maintenance'!I15</f>
        <v>8</v>
      </c>
      <c r="M15" s="58"/>
      <c r="N15" s="63">
        <f>'Page 7 Maintenance'!J15</f>
        <v>66.95</v>
      </c>
      <c r="O15" s="54">
        <f>'Page 7 Maintenance'!K15</f>
        <v>10</v>
      </c>
      <c r="P15" s="58"/>
      <c r="R15" s="64" t="str">
        <f>IF(AND(D15=0, G15=0,J15=0,M15=0,P15=0)," ",D15*B15+G15*E15+J15*H15+M15*K15 +P15*N15)</f>
        <v xml:space="preserve"> </v>
      </c>
      <c r="S15" s="216" t="str">
        <f>IF(R15=" "," ",D15*C15+G15*F15+J15*I15+M15*L15+P15*O15)</f>
        <v xml:space="preserve"> </v>
      </c>
    </row>
    <row r="16" spans="1:19" ht="12" customHeight="1" x14ac:dyDescent="0.25">
      <c r="A16" s="15" t="str">
        <f>'Page 7 Maintenance'!A16</f>
        <v>Enclosure 14 GA</v>
      </c>
      <c r="B16" s="376">
        <f>'Page 7 Maintenance'!B16</f>
        <v>29.25</v>
      </c>
      <c r="C16" s="54">
        <f>'Page 7 Maintenance'!C16</f>
        <v>6.5</v>
      </c>
      <c r="D16" s="58"/>
      <c r="E16" s="376">
        <f>'Page 7 Maintenance'!D16</f>
        <v>35.200000000000003</v>
      </c>
      <c r="F16" s="54">
        <f>'Page 7 Maintenance'!E16</f>
        <v>7.7</v>
      </c>
      <c r="G16" s="58"/>
      <c r="H16" s="376">
        <f>'Page 7 Maintenance'!F16</f>
        <v>48.1</v>
      </c>
      <c r="I16" s="54">
        <f>'Page 7 Maintenance'!G16</f>
        <v>9.1</v>
      </c>
      <c r="J16" s="58"/>
      <c r="K16" s="376">
        <f>'Page 7 Maintenance'!H16</f>
        <v>68.7</v>
      </c>
      <c r="L16" s="54">
        <f>'Page 7 Maintenance'!I16</f>
        <v>10.6</v>
      </c>
      <c r="M16" s="58"/>
      <c r="N16" s="376">
        <f>'Page 7 Maintenance'!J16</f>
        <v>74.8</v>
      </c>
      <c r="O16" s="54">
        <f>'Page 7 Maintenance'!K16</f>
        <v>11.9</v>
      </c>
      <c r="P16" s="58"/>
      <c r="R16" s="64" t="str">
        <f t="shared" ref="R16:R33" si="0">IF(AND(D16=0, G16=0,J16=0,M16=0,P16=0)," ",D16*B16+G16*E16+J16*H16+M16*K16 +P16*N16)</f>
        <v xml:space="preserve"> </v>
      </c>
      <c r="S16" s="216" t="str">
        <f t="shared" ref="S16:S33" si="1">IF(R16=" "," ",D16*C16+G16*F16+J16*I16+M16*L16+P16*O16)</f>
        <v xml:space="preserve"> </v>
      </c>
    </row>
    <row r="17" spans="1:19" ht="12" customHeight="1" x14ac:dyDescent="0.25">
      <c r="A17" s="15" t="str">
        <f>'Page 7 Maintenance'!A17</f>
        <v>Baked Powder (standard colors)</v>
      </c>
      <c r="B17" s="376">
        <f>'Page 7 Maintenance'!B17</f>
        <v>5.1000000000000005</v>
      </c>
      <c r="C17" s="54" t="str">
        <f>'Page 7 Maintenance'!C17</f>
        <v>-</v>
      </c>
      <c r="D17" s="58"/>
      <c r="E17" s="376">
        <f>'Page 7 Maintenance'!D17</f>
        <v>5.2</v>
      </c>
      <c r="F17" s="54" t="str">
        <f>'Page 7 Maintenance'!E17</f>
        <v>-</v>
      </c>
      <c r="G17" s="58"/>
      <c r="H17" s="376">
        <f>'Page 7 Maintenance'!F17</f>
        <v>5.5500000000000007</v>
      </c>
      <c r="I17" s="54" t="str">
        <f>'Page 7 Maintenance'!G17</f>
        <v>-</v>
      </c>
      <c r="J17" s="58"/>
      <c r="K17" s="376">
        <f>'Page 7 Maintenance'!H17</f>
        <v>5.8000000000000007</v>
      </c>
      <c r="L17" s="54" t="str">
        <f>'Page 7 Maintenance'!I17</f>
        <v>-</v>
      </c>
      <c r="M17" s="58"/>
      <c r="N17" s="376">
        <f>'Page 7 Maintenance'!J17</f>
        <v>6.15</v>
      </c>
      <c r="O17" s="54" t="str">
        <f>'Page 7 Maintenance'!K17</f>
        <v>-</v>
      </c>
      <c r="P17" s="58"/>
      <c r="R17" s="64" t="str">
        <f t="shared" si="0"/>
        <v xml:space="preserve"> </v>
      </c>
      <c r="S17" s="216"/>
    </row>
    <row r="18" spans="1:19" ht="12" customHeight="1" x14ac:dyDescent="0.25">
      <c r="A18" s="15" t="str">
        <f>'Page 7 Maintenance'!A18</f>
        <v>Baked Metallic (standard colors)</v>
      </c>
      <c r="B18" s="376">
        <f>'Page 7 Maintenance'!B18</f>
        <v>7.7</v>
      </c>
      <c r="C18" s="54" t="str">
        <f>'Page 7 Maintenance'!C18</f>
        <v>-</v>
      </c>
      <c r="D18" s="58"/>
      <c r="E18" s="376">
        <f>'Page 7 Maintenance'!D18</f>
        <v>7.9</v>
      </c>
      <c r="F18" s="54" t="str">
        <f>'Page 7 Maintenance'!E18</f>
        <v>-</v>
      </c>
      <c r="G18" s="58"/>
      <c r="H18" s="376">
        <f>'Page 7 Maintenance'!F18</f>
        <v>8.35</v>
      </c>
      <c r="I18" s="54" t="str">
        <f>'Page 7 Maintenance'!G18</f>
        <v>-</v>
      </c>
      <c r="J18" s="58"/>
      <c r="K18" s="376">
        <f>'Page 7 Maintenance'!H18</f>
        <v>8.65</v>
      </c>
      <c r="L18" s="54" t="str">
        <f>'Page 7 Maintenance'!I18</f>
        <v>-</v>
      </c>
      <c r="M18" s="58"/>
      <c r="N18" s="376">
        <f>'Page 7 Maintenance'!J18</f>
        <v>9.1</v>
      </c>
      <c r="O18" s="54" t="str">
        <f>'Page 7 Maintenance'!K18</f>
        <v>-</v>
      </c>
      <c r="P18" s="58"/>
      <c r="R18" s="64" t="str">
        <f t="shared" ref="R18" si="2">IF(AND(D18=0, G18=0,J18=0,M18=0,P18=0)," ",D18*B18+G18*E18+J18*H18+M18*K18 +P18*N18)</f>
        <v xml:space="preserve"> </v>
      </c>
      <c r="S18" s="216"/>
    </row>
    <row r="19" spans="1:19" ht="12" customHeight="1" x14ac:dyDescent="0.25">
      <c r="A19" s="15" t="str">
        <f>'Page 7 Maintenance'!A19</f>
        <v xml:space="preserve">Knob Damper </v>
      </c>
      <c r="B19" s="376">
        <f>'Page 7 Maintenance'!B19</f>
        <v>9.1</v>
      </c>
      <c r="C19" s="54">
        <f>'Page 7 Maintenance'!C19</f>
        <v>0.3</v>
      </c>
      <c r="D19" s="58"/>
      <c r="E19" s="376">
        <f>'Page 7 Maintenance'!D19</f>
        <v>9.1</v>
      </c>
      <c r="F19" s="54">
        <f>'Page 7 Maintenance'!E19</f>
        <v>0.3</v>
      </c>
      <c r="G19" s="58"/>
      <c r="H19" s="376">
        <f>'Page 7 Maintenance'!F19</f>
        <v>9.1</v>
      </c>
      <c r="I19" s="54">
        <f>'Page 7 Maintenance'!G19</f>
        <v>0.3</v>
      </c>
      <c r="J19" s="58"/>
      <c r="K19" s="376">
        <f>'Page 7 Maintenance'!H19</f>
        <v>9.1</v>
      </c>
      <c r="L19" s="54">
        <f>'Page 7 Maintenance'!I19</f>
        <v>0.3</v>
      </c>
      <c r="M19" s="58"/>
      <c r="N19" s="376">
        <f>'Page 7 Maintenance'!J19</f>
        <v>9.1</v>
      </c>
      <c r="O19" s="54">
        <f>'Page 7 Maintenance'!K19</f>
        <v>0.3</v>
      </c>
      <c r="P19" s="58"/>
      <c r="R19" s="64" t="str">
        <f t="shared" si="0"/>
        <v xml:space="preserve"> </v>
      </c>
      <c r="S19" s="216" t="str">
        <f t="shared" si="1"/>
        <v xml:space="preserve"> </v>
      </c>
    </row>
    <row r="20" spans="1:19" ht="12" customHeight="1" x14ac:dyDescent="0.25">
      <c r="A20" s="15" t="str">
        <f>'Page 7 Maintenance'!A20</f>
        <v xml:space="preserve">Tamper Resistant Damper </v>
      </c>
      <c r="B20" s="376">
        <f>'Page 7 Maintenance'!B20</f>
        <v>12.75</v>
      </c>
      <c r="C20" s="54">
        <f>'Page 7 Maintenance'!C20</f>
        <v>0.3</v>
      </c>
      <c r="D20" s="58"/>
      <c r="E20" s="376">
        <f>'Page 7 Maintenance'!D20</f>
        <v>12.75</v>
      </c>
      <c r="F20" s="54">
        <f>'Page 7 Maintenance'!E20</f>
        <v>0.3</v>
      </c>
      <c r="G20" s="58"/>
      <c r="H20" s="376">
        <f>'Page 7 Maintenance'!F20</f>
        <v>12.75</v>
      </c>
      <c r="I20" s="54">
        <f>'Page 7 Maintenance'!G20</f>
        <v>0.3</v>
      </c>
      <c r="J20" s="58"/>
      <c r="K20" s="376">
        <f>'Page 7 Maintenance'!H20</f>
        <v>12.75</v>
      </c>
      <c r="L20" s="54">
        <f>'Page 7 Maintenance'!I20</f>
        <v>0.3</v>
      </c>
      <c r="M20" s="58"/>
      <c r="N20" s="376">
        <f>'Page 7 Maintenance'!J20</f>
        <v>12.75</v>
      </c>
      <c r="O20" s="54">
        <f>'Page 7 Maintenance'!K20</f>
        <v>0.3</v>
      </c>
      <c r="P20" s="58"/>
      <c r="R20" s="64" t="str">
        <f t="shared" si="0"/>
        <v xml:space="preserve"> </v>
      </c>
      <c r="S20" s="216" t="str">
        <f t="shared" si="1"/>
        <v xml:space="preserve"> </v>
      </c>
    </row>
    <row r="21" spans="1:19" ht="12" customHeight="1" x14ac:dyDescent="0.25">
      <c r="A21" s="15" t="str">
        <f>'Page 7 Maintenance'!A21</f>
        <v>3" End Cap</v>
      </c>
      <c r="B21" s="375">
        <f>'Page 7 Maintenance'!B21</f>
        <v>32.050000000000004</v>
      </c>
      <c r="C21" s="54">
        <f>'Page 7 Maintenance'!C21</f>
        <v>2.2999999999999998</v>
      </c>
      <c r="D21" s="58"/>
      <c r="E21" s="375">
        <f>'Page 7 Maintenance'!D21</f>
        <v>39</v>
      </c>
      <c r="F21" s="54">
        <f>'Page 7 Maintenance'!E21</f>
        <v>2.8</v>
      </c>
      <c r="G21" s="58"/>
      <c r="H21" s="375">
        <f>'Page 7 Maintenance'!F21</f>
        <v>46.7</v>
      </c>
      <c r="I21" s="54">
        <f>'Page 7 Maintenance'!G21</f>
        <v>3.6</v>
      </c>
      <c r="J21" s="58"/>
      <c r="K21" s="375">
        <f>'Page 7 Maintenance'!H21</f>
        <v>50.6</v>
      </c>
      <c r="L21" s="54">
        <f>'Page 7 Maintenance'!I21</f>
        <v>4.8</v>
      </c>
      <c r="M21" s="58"/>
      <c r="N21" s="375">
        <f>'Page 7 Maintenance'!J21</f>
        <v>53.050000000000004</v>
      </c>
      <c r="O21" s="54">
        <f>'Page 7 Maintenance'!K21</f>
        <v>5.4</v>
      </c>
      <c r="P21" s="58"/>
      <c r="R21" s="64" t="str">
        <f t="shared" si="0"/>
        <v xml:space="preserve"> </v>
      </c>
      <c r="S21" s="216" t="str">
        <f t="shared" si="1"/>
        <v xml:space="preserve"> </v>
      </c>
    </row>
    <row r="22" spans="1:19" ht="12" customHeight="1" x14ac:dyDescent="0.25">
      <c r="A22" s="15" t="str">
        <f>'Page 7 Maintenance'!A22</f>
        <v>8-3/8" End Cap w/Access Door</v>
      </c>
      <c r="B22" s="376">
        <f>'Page 7 Maintenance'!B22</f>
        <v>68.600000000000009</v>
      </c>
      <c r="C22" s="54">
        <f>'Page 7 Maintenance'!C22</f>
        <v>3.7</v>
      </c>
      <c r="D22" s="58"/>
      <c r="E22" s="376">
        <f>'Page 7 Maintenance'!D22</f>
        <v>77.050000000000011</v>
      </c>
      <c r="F22" s="54">
        <f>'Page 7 Maintenance'!E22</f>
        <v>4.7</v>
      </c>
      <c r="G22" s="58"/>
      <c r="H22" s="376">
        <f>'Page 7 Maintenance'!F22</f>
        <v>86.5</v>
      </c>
      <c r="I22" s="54">
        <f>'Page 7 Maintenance'!G22</f>
        <v>5.5</v>
      </c>
      <c r="J22" s="58"/>
      <c r="K22" s="376">
        <f>'Page 7 Maintenance'!H22</f>
        <v>87.550000000000011</v>
      </c>
      <c r="L22" s="54">
        <f>'Page 7 Maintenance'!I22</f>
        <v>7.9</v>
      </c>
      <c r="M22" s="58"/>
      <c r="N22" s="376">
        <f>'Page 7 Maintenance'!J22</f>
        <v>91.45</v>
      </c>
      <c r="O22" s="54">
        <f>'Page 7 Maintenance'!K22</f>
        <v>9</v>
      </c>
      <c r="P22" s="58"/>
      <c r="R22" s="64" t="str">
        <f t="shared" si="0"/>
        <v xml:space="preserve"> </v>
      </c>
      <c r="S22" s="216" t="str">
        <f t="shared" si="1"/>
        <v xml:space="preserve"> </v>
      </c>
    </row>
    <row r="23" spans="1:19" ht="12" customHeight="1" x14ac:dyDescent="0.25">
      <c r="A23" s="15" t="str">
        <f>'Page 7 Maintenance'!A23</f>
        <v>4" Wall Sleeve</v>
      </c>
      <c r="B23" s="376">
        <f>'Page 7 Maintenance'!B23</f>
        <v>21.950000000000003</v>
      </c>
      <c r="C23" s="54">
        <f>'Page 7 Maintenance'!C23</f>
        <v>1.3</v>
      </c>
      <c r="D23" s="58"/>
      <c r="E23" s="376">
        <f>'Page 7 Maintenance'!D23</f>
        <v>26.950000000000003</v>
      </c>
      <c r="F23" s="54">
        <f>'Page 7 Maintenance'!E23</f>
        <v>1.8</v>
      </c>
      <c r="G23" s="58"/>
      <c r="H23" s="376">
        <f>'Page 7 Maintenance'!F23</f>
        <v>31.5</v>
      </c>
      <c r="I23" s="54">
        <f>'Page 7 Maintenance'!G23</f>
        <v>2</v>
      </c>
      <c r="J23" s="58"/>
      <c r="K23" s="376">
        <f>'Page 7 Maintenance'!H23</f>
        <v>36.65</v>
      </c>
      <c r="L23" s="54">
        <f>'Page 7 Maintenance'!I23</f>
        <v>2.2999999999999998</v>
      </c>
      <c r="M23" s="58"/>
      <c r="N23" s="376">
        <f>'Page 7 Maintenance'!J23</f>
        <v>37.65</v>
      </c>
      <c r="O23" s="54">
        <f>'Page 7 Maintenance'!K23</f>
        <v>2.7</v>
      </c>
      <c r="P23" s="58"/>
      <c r="R23" s="64" t="str">
        <f t="shared" si="0"/>
        <v xml:space="preserve"> </v>
      </c>
      <c r="S23" s="216" t="str">
        <f t="shared" si="1"/>
        <v xml:space="preserve"> </v>
      </c>
    </row>
    <row r="24" spans="1:19" ht="12" customHeight="1" x14ac:dyDescent="0.25">
      <c r="A24" s="15" t="str">
        <f>'Page 7 Maintenance'!A24</f>
        <v>6" Wall Sleeve</v>
      </c>
      <c r="B24" s="376">
        <f>'Page 7 Maintenance'!B24</f>
        <v>24.1</v>
      </c>
      <c r="C24" s="54">
        <f>'Page 7 Maintenance'!C24</f>
        <v>2.1</v>
      </c>
      <c r="D24" s="58"/>
      <c r="E24" s="376">
        <f>'Page 7 Maintenance'!D24</f>
        <v>29.85</v>
      </c>
      <c r="F24" s="54">
        <f>'Page 7 Maintenance'!E24</f>
        <v>2.5</v>
      </c>
      <c r="G24" s="58"/>
      <c r="H24" s="376">
        <f>'Page 7 Maintenance'!F24</f>
        <v>34.800000000000004</v>
      </c>
      <c r="I24" s="54">
        <f>'Page 7 Maintenance'!G24</f>
        <v>3</v>
      </c>
      <c r="J24" s="58"/>
      <c r="K24" s="376">
        <f>'Page 7 Maintenance'!H24</f>
        <v>40.700000000000003</v>
      </c>
      <c r="L24" s="54">
        <f>'Page 7 Maintenance'!I24</f>
        <v>3.5</v>
      </c>
      <c r="M24" s="58"/>
      <c r="N24" s="376">
        <f>'Page 7 Maintenance'!J24</f>
        <v>42.2</v>
      </c>
      <c r="O24" s="54">
        <f>'Page 7 Maintenance'!K24</f>
        <v>4</v>
      </c>
      <c r="P24" s="58"/>
      <c r="R24" s="64" t="str">
        <f t="shared" si="0"/>
        <v xml:space="preserve"> </v>
      </c>
      <c r="S24" s="216" t="str">
        <f t="shared" si="1"/>
        <v xml:space="preserve"> </v>
      </c>
    </row>
    <row r="25" spans="1:19" ht="12" customHeight="1" x14ac:dyDescent="0.25">
      <c r="A25" s="15" t="str">
        <f>'Page 7 Maintenance'!A25</f>
        <v>8-3/8" Wall Sleeve</v>
      </c>
      <c r="B25" s="376">
        <f>'Page 7 Maintenance'!B25</f>
        <v>27.1</v>
      </c>
      <c r="C25" s="54">
        <f>'Page 7 Maintenance'!C25</f>
        <v>3</v>
      </c>
      <c r="D25" s="58"/>
      <c r="E25" s="376">
        <f>'Page 7 Maintenance'!D25</f>
        <v>34.6</v>
      </c>
      <c r="F25" s="54">
        <f>'Page 7 Maintenance'!E25</f>
        <v>3.5</v>
      </c>
      <c r="G25" s="58"/>
      <c r="H25" s="376">
        <f>'Page 7 Maintenance'!F25</f>
        <v>39.5</v>
      </c>
      <c r="I25" s="54">
        <f>'Page 7 Maintenance'!G25</f>
        <v>4.2</v>
      </c>
      <c r="J25" s="58"/>
      <c r="K25" s="376">
        <f>'Page 7 Maintenance'!H25</f>
        <v>46.75</v>
      </c>
      <c r="L25" s="54">
        <f>'Page 7 Maintenance'!I25</f>
        <v>4.9000000000000004</v>
      </c>
      <c r="M25" s="58"/>
      <c r="N25" s="376">
        <f>'Page 7 Maintenance'!J25</f>
        <v>49.45</v>
      </c>
      <c r="O25" s="54">
        <f>'Page 7 Maintenance'!K25</f>
        <v>5.6</v>
      </c>
      <c r="P25" s="58"/>
      <c r="R25" s="64" t="str">
        <f t="shared" si="0"/>
        <v xml:space="preserve"> </v>
      </c>
      <c r="S25" s="216" t="str">
        <f t="shared" si="1"/>
        <v xml:space="preserve"> </v>
      </c>
    </row>
    <row r="26" spans="1:19" ht="12" customHeight="1" x14ac:dyDescent="0.25">
      <c r="A26" s="15" t="str">
        <f>'Page 7 Maintenance'!A26</f>
        <v>8-3/8" Wall Sleeve w/Access Door</v>
      </c>
      <c r="B26" s="376">
        <f>'Page 7 Maintenance'!B26</f>
        <v>51.35</v>
      </c>
      <c r="C26" s="54">
        <f>'Page 7 Maintenance'!C26</f>
        <v>3</v>
      </c>
      <c r="D26" s="58"/>
      <c r="E26" s="376">
        <f>'Page 7 Maintenance'!D26</f>
        <v>60.900000000000006</v>
      </c>
      <c r="F26" s="54">
        <f>'Page 7 Maintenance'!E26</f>
        <v>3.9</v>
      </c>
      <c r="G26" s="58"/>
      <c r="H26" s="376">
        <f>'Page 7 Maintenance'!F26</f>
        <v>67.850000000000009</v>
      </c>
      <c r="I26" s="54">
        <f>'Page 7 Maintenance'!G26</f>
        <v>4.5</v>
      </c>
      <c r="J26" s="58"/>
      <c r="K26" s="376">
        <f>'Page 7 Maintenance'!H26</f>
        <v>72.75</v>
      </c>
      <c r="L26" s="54">
        <f>'Page 7 Maintenance'!I26</f>
        <v>4.9000000000000004</v>
      </c>
      <c r="M26" s="58"/>
      <c r="N26" s="376">
        <f>'Page 7 Maintenance'!J26</f>
        <v>75.600000000000009</v>
      </c>
      <c r="O26" s="54">
        <f>'Page 7 Maintenance'!K26</f>
        <v>5.6</v>
      </c>
      <c r="P26" s="58"/>
      <c r="R26" s="64" t="str">
        <f t="shared" si="0"/>
        <v xml:space="preserve"> </v>
      </c>
      <c r="S26" s="216" t="str">
        <f t="shared" si="1"/>
        <v xml:space="preserve"> </v>
      </c>
    </row>
    <row r="27" spans="1:19" ht="12" customHeight="1" x14ac:dyDescent="0.25">
      <c r="A27" s="15" t="str">
        <f>'Page 7 Maintenance'!A27</f>
        <v>Wall Sleeve Support</v>
      </c>
      <c r="B27" s="376">
        <f>'Page 7 Maintenance'!B27</f>
        <v>12.55</v>
      </c>
      <c r="C27" s="54">
        <f>'Page 7 Maintenance'!C27</f>
        <v>0.5</v>
      </c>
      <c r="D27" s="58"/>
      <c r="E27" s="376">
        <f>'Page 7 Maintenance'!D27</f>
        <v>14.55</v>
      </c>
      <c r="F27" s="54">
        <f>'Page 7 Maintenance'!E27</f>
        <v>0.4</v>
      </c>
      <c r="G27" s="58"/>
      <c r="H27" s="376">
        <f>'Page 7 Maintenance'!F27</f>
        <v>17.350000000000001</v>
      </c>
      <c r="I27" s="54">
        <f>'Page 7 Maintenance'!G27</f>
        <v>0.5</v>
      </c>
      <c r="J27" s="58"/>
      <c r="K27" s="376">
        <f>'Page 7 Maintenance'!H27</f>
        <v>25</v>
      </c>
      <c r="L27" s="54">
        <f>'Page 7 Maintenance'!I27</f>
        <v>0.8</v>
      </c>
      <c r="M27" s="58"/>
      <c r="N27" s="376">
        <f>'Page 7 Maintenance'!J27</f>
        <v>28.85</v>
      </c>
      <c r="O27" s="54">
        <f>'Page 7 Maintenance'!K27</f>
        <v>1</v>
      </c>
      <c r="P27" s="58"/>
      <c r="R27" s="64" t="str">
        <f t="shared" si="0"/>
        <v xml:space="preserve"> </v>
      </c>
      <c r="S27" s="216" t="str">
        <f t="shared" si="1"/>
        <v xml:space="preserve"> </v>
      </c>
    </row>
    <row r="28" spans="1:19" ht="12" customHeight="1" x14ac:dyDescent="0.25">
      <c r="A28" s="15" t="str">
        <f>'Page 7 Maintenance'!A28</f>
        <v>Inside Corner 90°</v>
      </c>
      <c r="B28" s="376">
        <f>'Page 7 Maintenance'!B28</f>
        <v>91.65</v>
      </c>
      <c r="C28" s="54">
        <f>'Page 7 Maintenance'!C28</f>
        <v>6.5</v>
      </c>
      <c r="D28" s="58"/>
      <c r="E28" s="376">
        <f>'Page 7 Maintenance'!D28</f>
        <v>103.9</v>
      </c>
      <c r="F28" s="54">
        <f>'Page 7 Maintenance'!E28</f>
        <v>7</v>
      </c>
      <c r="G28" s="58"/>
      <c r="H28" s="376">
        <f>'Page 7 Maintenance'!F28</f>
        <v>133.15</v>
      </c>
      <c r="I28" s="54">
        <f>'Page 7 Maintenance'!G28</f>
        <v>8</v>
      </c>
      <c r="J28" s="58"/>
      <c r="K28" s="376">
        <f>'Page 7 Maintenance'!H28</f>
        <v>169.55</v>
      </c>
      <c r="L28" s="54">
        <f>'Page 7 Maintenance'!I28</f>
        <v>16</v>
      </c>
      <c r="M28" s="58"/>
      <c r="N28" s="376">
        <f>'Page 7 Maintenance'!J28</f>
        <v>182.9</v>
      </c>
      <c r="O28" s="54">
        <f>'Page 7 Maintenance'!K28</f>
        <v>18.2</v>
      </c>
      <c r="P28" s="58"/>
      <c r="R28" s="64" t="str">
        <f t="shared" si="0"/>
        <v xml:space="preserve"> </v>
      </c>
      <c r="S28" s="216" t="str">
        <f t="shared" si="1"/>
        <v xml:space="preserve"> </v>
      </c>
    </row>
    <row r="29" spans="1:19" ht="12" customHeight="1" x14ac:dyDescent="0.25">
      <c r="A29" s="15" t="str">
        <f>'Page 7 Maintenance'!A29</f>
        <v>Inside Corner 135°</v>
      </c>
      <c r="B29" s="376">
        <f>'Page 7 Maintenance'!B29</f>
        <v>107.95</v>
      </c>
      <c r="C29" s="54">
        <f>'Page 7 Maintenance'!C29</f>
        <v>6.8</v>
      </c>
      <c r="D29" s="58"/>
      <c r="E29" s="376">
        <f>'Page 7 Maintenance'!D29</f>
        <v>120.55000000000001</v>
      </c>
      <c r="F29" s="54">
        <f>'Page 7 Maintenance'!E29</f>
        <v>7.5</v>
      </c>
      <c r="G29" s="58"/>
      <c r="H29" s="376">
        <f>'Page 7 Maintenance'!F29</f>
        <v>145.4</v>
      </c>
      <c r="I29" s="54">
        <f>'Page 7 Maintenance'!G29</f>
        <v>8.6999999999999993</v>
      </c>
      <c r="J29" s="58"/>
      <c r="K29" s="376">
        <f>'Page 7 Maintenance'!H29</f>
        <v>157.30000000000001</v>
      </c>
      <c r="L29" s="54">
        <f>'Page 7 Maintenance'!I29</f>
        <v>12.3</v>
      </c>
      <c r="M29" s="58"/>
      <c r="N29" s="376">
        <f>'Page 7 Maintenance'!J29</f>
        <v>168.85000000000002</v>
      </c>
      <c r="O29" s="54">
        <f>'Page 7 Maintenance'!K29</f>
        <v>14.1</v>
      </c>
      <c r="P29" s="58"/>
      <c r="R29" s="64" t="str">
        <f t="shared" si="0"/>
        <v xml:space="preserve"> </v>
      </c>
      <c r="S29" s="216" t="str">
        <f t="shared" si="1"/>
        <v xml:space="preserve"> </v>
      </c>
    </row>
    <row r="30" spans="1:19" ht="12" customHeight="1" x14ac:dyDescent="0.25">
      <c r="A30" s="15" t="str">
        <f>'Page 7 Maintenance'!A30</f>
        <v>Outside Corner 90°</v>
      </c>
      <c r="B30" s="376">
        <f>'Page 7 Maintenance'!B30</f>
        <v>100.45</v>
      </c>
      <c r="C30" s="54">
        <f>'Page 7 Maintenance'!C30</f>
        <v>7.2</v>
      </c>
      <c r="D30" s="58"/>
      <c r="E30" s="376">
        <f>'Page 7 Maintenance'!D30</f>
        <v>123.80000000000001</v>
      </c>
      <c r="F30" s="54">
        <f>'Page 7 Maintenance'!E30</f>
        <v>8</v>
      </c>
      <c r="G30" s="58"/>
      <c r="H30" s="376">
        <f>'Page 7 Maintenance'!F30</f>
        <v>149.35</v>
      </c>
      <c r="I30" s="54">
        <f>'Page 7 Maintenance'!G30</f>
        <v>9.3000000000000007</v>
      </c>
      <c r="J30" s="58"/>
      <c r="K30" s="376">
        <f>'Page 7 Maintenance'!H30</f>
        <v>144.35</v>
      </c>
      <c r="L30" s="54">
        <f>'Page 7 Maintenance'!I30</f>
        <v>15.9</v>
      </c>
      <c r="M30" s="58"/>
      <c r="N30" s="376">
        <f>'Page 7 Maintenance'!J30</f>
        <v>157.95000000000002</v>
      </c>
      <c r="O30" s="54">
        <f>'Page 7 Maintenance'!K30</f>
        <v>18.2</v>
      </c>
      <c r="P30" s="58"/>
      <c r="R30" s="64" t="str">
        <f t="shared" si="0"/>
        <v xml:space="preserve"> </v>
      </c>
      <c r="S30" s="216" t="str">
        <f t="shared" si="1"/>
        <v xml:space="preserve"> </v>
      </c>
    </row>
    <row r="31" spans="1:19" ht="12" customHeight="1" x14ac:dyDescent="0.25">
      <c r="A31" s="15" t="str">
        <f>'Page 7 Maintenance'!A31</f>
        <v>Outside Corner 135°</v>
      </c>
      <c r="B31" s="376">
        <f>'Page 7 Maintenance'!B31</f>
        <v>121.2</v>
      </c>
      <c r="C31" s="54">
        <f>'Page 7 Maintenance'!C31</f>
        <v>8</v>
      </c>
      <c r="D31" s="58"/>
      <c r="E31" s="376">
        <f>'Page 7 Maintenance'!D31</f>
        <v>144.20000000000002</v>
      </c>
      <c r="F31" s="54">
        <f>'Page 7 Maintenance'!E31</f>
        <v>8.5</v>
      </c>
      <c r="G31" s="58"/>
      <c r="H31" s="376">
        <f>'Page 7 Maintenance'!F31</f>
        <v>166.25</v>
      </c>
      <c r="I31" s="54">
        <f>'Page 7 Maintenance'!G31</f>
        <v>9.9</v>
      </c>
      <c r="J31" s="58"/>
      <c r="K31" s="376">
        <f>'Page 7 Maintenance'!H31</f>
        <v>132.45000000000002</v>
      </c>
      <c r="L31" s="54">
        <f>'Page 7 Maintenance'!I31</f>
        <v>12.3</v>
      </c>
      <c r="M31" s="58"/>
      <c r="N31" s="376">
        <f>'Page 7 Maintenance'!J31</f>
        <v>144.4</v>
      </c>
      <c r="O31" s="54">
        <f>'Page 7 Maintenance'!K31</f>
        <v>14.1</v>
      </c>
      <c r="P31" s="58"/>
      <c r="R31" s="64" t="str">
        <f t="shared" si="0"/>
        <v xml:space="preserve"> </v>
      </c>
      <c r="S31" s="216" t="str">
        <f t="shared" si="1"/>
        <v xml:space="preserve"> </v>
      </c>
    </row>
    <row r="32" spans="1:19" ht="12" customHeight="1" x14ac:dyDescent="0.25">
      <c r="A32" s="15" t="str">
        <f>'Page 7 Maintenance'!A32</f>
        <v>12" Valve Compartment 16 GA</v>
      </c>
      <c r="B32" s="376">
        <f>'Page 7 Maintenance'!B32</f>
        <v>96.45</v>
      </c>
      <c r="C32" s="54">
        <f>'Page 7 Maintenance'!C32</f>
        <v>5.7</v>
      </c>
      <c r="D32" s="58"/>
      <c r="E32" s="376">
        <f>'Page 7 Maintenance'!D32</f>
        <v>115.45</v>
      </c>
      <c r="F32" s="54">
        <f>'Page 7 Maintenance'!E32</f>
        <v>7.1</v>
      </c>
      <c r="G32" s="58"/>
      <c r="H32" s="376">
        <f>'Page 7 Maintenance'!F32</f>
        <v>125.30000000000001</v>
      </c>
      <c r="I32" s="54">
        <f>'Page 7 Maintenance'!G32</f>
        <v>7.9</v>
      </c>
      <c r="J32" s="58"/>
      <c r="K32" s="376">
        <f>'Page 7 Maintenance'!H32</f>
        <v>126.35000000000001</v>
      </c>
      <c r="L32" s="54">
        <f>'Page 7 Maintenance'!I32</f>
        <v>7.6</v>
      </c>
      <c r="M32" s="58"/>
      <c r="N32" s="376">
        <f>'Page 7 Maintenance'!J32</f>
        <v>130.75</v>
      </c>
      <c r="O32" s="54">
        <f>'Page 7 Maintenance'!K32</f>
        <v>8.8000000000000007</v>
      </c>
      <c r="P32" s="58"/>
      <c r="R32" s="64" t="str">
        <f t="shared" si="0"/>
        <v xml:space="preserve"> </v>
      </c>
      <c r="S32" s="216" t="str">
        <f t="shared" si="1"/>
        <v xml:space="preserve"> </v>
      </c>
    </row>
    <row r="33" spans="1:19" ht="12" customHeight="1" thickBot="1" x14ac:dyDescent="0.3">
      <c r="A33" s="15" t="str">
        <f>'Page 7 Maintenance'!A33</f>
        <v>12" Valve Compartment 14 GA</v>
      </c>
      <c r="B33" s="377">
        <f>'Page 7 Maintenance'!B33</f>
        <v>100.45</v>
      </c>
      <c r="C33" s="66">
        <f>'Page 7 Maintenance'!C33</f>
        <v>7.2</v>
      </c>
      <c r="D33" s="59"/>
      <c r="E33" s="377">
        <f>'Page 7 Maintenance'!D33</f>
        <v>121.60000000000001</v>
      </c>
      <c r="F33" s="66">
        <f>'Page 7 Maintenance'!E33</f>
        <v>8.3000000000000007</v>
      </c>
      <c r="G33" s="59"/>
      <c r="H33" s="377">
        <f>'Page 7 Maintenance'!F33</f>
        <v>128.5</v>
      </c>
      <c r="I33" s="66">
        <f>'Page 7 Maintenance'!G33</f>
        <v>9.6</v>
      </c>
      <c r="J33" s="59"/>
      <c r="K33" s="377">
        <f>'Page 7 Maintenance'!H33</f>
        <v>134.75</v>
      </c>
      <c r="L33" s="66">
        <f>'Page 7 Maintenance'!I33</f>
        <v>9.6</v>
      </c>
      <c r="M33" s="59"/>
      <c r="N33" s="377">
        <f>'Page 7 Maintenance'!J33</f>
        <v>139.9</v>
      </c>
      <c r="O33" s="66">
        <f>'Page 7 Maintenance'!K33</f>
        <v>11</v>
      </c>
      <c r="P33" s="59"/>
      <c r="R33" s="65" t="str">
        <f t="shared" si="0"/>
        <v xml:space="preserve"> </v>
      </c>
      <c r="S33" s="217" t="str">
        <f t="shared" si="1"/>
        <v xml:space="preserve"> </v>
      </c>
    </row>
    <row r="34" spans="1:19" ht="12" customHeight="1" x14ac:dyDescent="0.25">
      <c r="A34" s="10"/>
      <c r="B34" s="10"/>
      <c r="C34" s="10"/>
      <c r="D34" s="10"/>
      <c r="E34" s="10"/>
      <c r="F34" s="10"/>
      <c r="G34" s="10"/>
      <c r="I34" s="10"/>
      <c r="J34" s="10"/>
      <c r="K34" s="10"/>
      <c r="L34" s="10"/>
    </row>
    <row r="35" spans="1:19" ht="12" customHeight="1" x14ac:dyDescent="0.25">
      <c r="G35" s="31"/>
      <c r="H35" s="31"/>
      <c r="I35" s="31"/>
      <c r="J35" s="31"/>
      <c r="K35" s="31"/>
      <c r="L35" s="10"/>
    </row>
    <row r="36" spans="1:19" ht="12" customHeight="1" x14ac:dyDescent="0.25">
      <c r="A36" s="13" t="s">
        <v>47</v>
      </c>
      <c r="F36" s="31"/>
      <c r="L36" s="10"/>
    </row>
    <row r="37" spans="1:19" ht="12" customHeight="1" x14ac:dyDescent="0.25">
      <c r="A37" s="31" t="s">
        <v>48</v>
      </c>
      <c r="B37" s="10"/>
      <c r="C37" s="10"/>
      <c r="D37" s="10"/>
      <c r="E37" s="10"/>
      <c r="G37" s="10"/>
      <c r="H37" s="10"/>
      <c r="I37" s="10"/>
      <c r="J37" s="10"/>
      <c r="K37" s="10"/>
      <c r="L37" s="10"/>
    </row>
    <row r="38" spans="1:19" ht="12" customHeight="1" x14ac:dyDescent="0.25">
      <c r="A38" s="13" t="s">
        <v>50</v>
      </c>
      <c r="F38" s="10"/>
    </row>
    <row r="39" spans="1:19" ht="12" customHeight="1" x14ac:dyDescent="0.25">
      <c r="A39" s="13"/>
    </row>
    <row r="40" spans="1:19" ht="12" customHeight="1" x14ac:dyDescent="0.25">
      <c r="A40" s="31" t="s">
        <v>417</v>
      </c>
    </row>
    <row r="41" spans="1:19" ht="12" customHeight="1" x14ac:dyDescent="0.25">
      <c r="A41" s="13"/>
    </row>
    <row r="42" spans="1:19" ht="12" customHeight="1" x14ac:dyDescent="0.25">
      <c r="A42" s="13" t="s">
        <v>169</v>
      </c>
    </row>
    <row r="44" spans="1:19" x14ac:dyDescent="0.25">
      <c r="A44" s="409" t="s">
        <v>116</v>
      </c>
      <c r="B44" s="409"/>
      <c r="C44" s="409"/>
      <c r="D44" s="403" t="s">
        <v>117</v>
      </c>
      <c r="E44" s="403"/>
    </row>
  </sheetData>
  <sheetProtection selectLockedCells="1"/>
  <mergeCells count="13">
    <mergeCell ref="A1:L1"/>
    <mergeCell ref="A11:K11"/>
    <mergeCell ref="A13:A14"/>
    <mergeCell ref="N13:P13"/>
    <mergeCell ref="S13:S14"/>
    <mergeCell ref="R13:R14"/>
    <mergeCell ref="K13:M13"/>
    <mergeCell ref="A12:K12"/>
    <mergeCell ref="A44:C44"/>
    <mergeCell ref="D44:E44"/>
    <mergeCell ref="B13:D13"/>
    <mergeCell ref="E13:G13"/>
    <mergeCell ref="H13:J13"/>
  </mergeCells>
  <hyperlinks>
    <hyperlink ref="A44" location="'Table of Contents'!A1" display="Return to Table of Contents" xr:uid="{00000000-0004-0000-0D00-000000000000}"/>
    <hyperlink ref="D44" location="Summary!A1" display="Go to Summary" xr:uid="{00000000-0004-0000-0D00-000001000000}"/>
  </hyperlinks>
  <pageMargins left="0.25" right="0.25" top="0.2" bottom="0.2" header="0.3" footer="0.3"/>
  <pageSetup scale="84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X42"/>
  <sheetViews>
    <sheetView zoomScale="115" zoomScaleNormal="115" workbookViewId="0">
      <selection activeCell="B15" sqref="B15"/>
    </sheetView>
  </sheetViews>
  <sheetFormatPr defaultRowHeight="15" x14ac:dyDescent="0.25"/>
  <cols>
    <col min="1" max="1" width="24.140625" customWidth="1"/>
    <col min="2" max="2" width="10.5703125" customWidth="1"/>
    <col min="3" max="3" width="6.7109375" customWidth="1"/>
    <col min="4" max="4" width="9.85546875" bestFit="1" customWidth="1"/>
    <col min="5" max="5" width="6.7109375" customWidth="1"/>
    <col min="6" max="6" width="9.85546875" bestFit="1" customWidth="1"/>
    <col min="7" max="7" width="6.7109375" customWidth="1"/>
    <col min="8" max="8" width="9.85546875" bestFit="1" customWidth="1"/>
    <col min="9" max="9" width="6.7109375" customWidth="1"/>
    <col min="10" max="10" width="9.85546875" bestFit="1" customWidth="1"/>
    <col min="11" max="13" width="6.7109375" customWidth="1"/>
    <col min="14" max="14" width="8.7109375" customWidth="1"/>
    <col min="15" max="15" width="7.7109375" customWidth="1"/>
    <col min="17" max="17" width="7.7109375" customWidth="1"/>
  </cols>
  <sheetData>
    <row r="1" spans="1:24" ht="21" x14ac:dyDescent="0.35">
      <c r="A1" s="415" t="s">
        <v>803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24" ht="6.6" customHeight="1" x14ac:dyDescent="0.25"/>
    <row r="3" spans="1:24" ht="12" customHeight="1" x14ac:dyDescent="0.25"/>
    <row r="4" spans="1:24" ht="12" customHeight="1" x14ac:dyDescent="0.25"/>
    <row r="5" spans="1:24" ht="12" customHeight="1" x14ac:dyDescent="0.25"/>
    <row r="6" spans="1:24" ht="12" customHeight="1" x14ac:dyDescent="0.25"/>
    <row r="7" spans="1:24" ht="12" customHeight="1" x14ac:dyDescent="0.25"/>
    <row r="8" spans="1:24" ht="12" customHeight="1" x14ac:dyDescent="0.25"/>
    <row r="9" spans="1:24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24" ht="12" customHeight="1" x14ac:dyDescent="0.25"/>
    <row r="11" spans="1:24" ht="12.6" customHeight="1" x14ac:dyDescent="0.25">
      <c r="A11" s="451" t="s">
        <v>51</v>
      </c>
      <c r="B11" s="451"/>
      <c r="C11" s="451"/>
      <c r="D11" s="451"/>
      <c r="E11" s="451"/>
      <c r="F11" s="451"/>
      <c r="G11" s="451"/>
      <c r="H11" s="451"/>
      <c r="I11" s="451"/>
      <c r="J11" s="451"/>
      <c r="K11" s="451"/>
    </row>
    <row r="12" spans="1:24" ht="12" customHeight="1" thickBot="1" x14ac:dyDescent="0.3">
      <c r="A12" s="455" t="s">
        <v>44</v>
      </c>
      <c r="B12" s="455"/>
      <c r="C12" s="455"/>
      <c r="D12" s="455"/>
      <c r="E12" s="455"/>
      <c r="F12" s="455"/>
      <c r="G12" s="455"/>
      <c r="H12" s="455"/>
      <c r="I12" s="455"/>
      <c r="J12" s="455"/>
      <c r="K12" s="455"/>
    </row>
    <row r="13" spans="1:24" ht="24" customHeight="1" x14ac:dyDescent="0.25">
      <c r="A13" s="416" t="s">
        <v>34</v>
      </c>
      <c r="B13" s="456" t="s">
        <v>863</v>
      </c>
      <c r="C13" s="457"/>
      <c r="D13" s="456" t="s">
        <v>862</v>
      </c>
      <c r="E13" s="458"/>
      <c r="F13" s="456" t="s">
        <v>523</v>
      </c>
      <c r="G13" s="458"/>
      <c r="H13" s="456" t="s">
        <v>860</v>
      </c>
      <c r="I13" s="457"/>
      <c r="J13" s="456" t="s">
        <v>861</v>
      </c>
      <c r="K13" s="458"/>
      <c r="V13" s="31"/>
      <c r="W13" s="150"/>
      <c r="X13" s="55"/>
    </row>
    <row r="14" spans="1:24" ht="12" customHeight="1" x14ac:dyDescent="0.25">
      <c r="A14" s="417"/>
      <c r="B14" s="148" t="s">
        <v>45</v>
      </c>
      <c r="C14" s="12" t="s">
        <v>126</v>
      </c>
      <c r="D14" s="148" t="s">
        <v>45</v>
      </c>
      <c r="E14" s="12" t="s">
        <v>126</v>
      </c>
      <c r="F14" s="148" t="s">
        <v>45</v>
      </c>
      <c r="G14" s="149" t="s">
        <v>127</v>
      </c>
      <c r="H14" s="148" t="s">
        <v>45</v>
      </c>
      <c r="I14" s="12" t="s">
        <v>126</v>
      </c>
      <c r="J14" s="148" t="s">
        <v>45</v>
      </c>
      <c r="K14" s="149" t="s">
        <v>126</v>
      </c>
      <c r="V14" s="150"/>
      <c r="W14" s="150"/>
      <c r="X14" s="55"/>
    </row>
    <row r="15" spans="1:24" ht="12" customHeight="1" x14ac:dyDescent="0.25">
      <c r="A15" s="15" t="s">
        <v>170</v>
      </c>
      <c r="B15" s="63">
        <v>22.900000000000002</v>
      </c>
      <c r="C15" s="54">
        <v>5</v>
      </c>
      <c r="D15" s="63">
        <v>27.1</v>
      </c>
      <c r="E15" s="54">
        <v>6.5</v>
      </c>
      <c r="F15" s="63">
        <v>37.65</v>
      </c>
      <c r="G15" s="97">
        <v>7.4</v>
      </c>
      <c r="H15" s="63">
        <v>61.800000000000004</v>
      </c>
      <c r="I15" s="54">
        <v>8</v>
      </c>
      <c r="J15" s="63">
        <v>66.95</v>
      </c>
      <c r="K15" s="97">
        <v>10</v>
      </c>
      <c r="V15" s="167"/>
      <c r="W15" s="24"/>
      <c r="X15" s="113"/>
    </row>
    <row r="16" spans="1:24" ht="12" customHeight="1" x14ac:dyDescent="0.25">
      <c r="A16" s="15" t="s">
        <v>156</v>
      </c>
      <c r="B16" s="332">
        <v>29.25</v>
      </c>
      <c r="C16" s="54">
        <v>6.5</v>
      </c>
      <c r="D16" s="332">
        <v>35.200000000000003</v>
      </c>
      <c r="E16" s="54">
        <v>7.7</v>
      </c>
      <c r="F16" s="332">
        <v>48.1</v>
      </c>
      <c r="G16" s="97">
        <v>9.1</v>
      </c>
      <c r="H16" s="332">
        <v>68.7</v>
      </c>
      <c r="I16" s="54">
        <v>10.6</v>
      </c>
      <c r="J16" s="332">
        <v>74.8</v>
      </c>
      <c r="K16" s="97">
        <v>11.9</v>
      </c>
      <c r="V16" s="167"/>
      <c r="W16" s="24"/>
      <c r="X16" s="113"/>
    </row>
    <row r="17" spans="1:24" ht="12" customHeight="1" x14ac:dyDescent="0.25">
      <c r="A17" s="15" t="s">
        <v>828</v>
      </c>
      <c r="B17" s="332">
        <v>5.1000000000000005</v>
      </c>
      <c r="C17" s="54" t="s">
        <v>133</v>
      </c>
      <c r="D17" s="332">
        <v>5.2</v>
      </c>
      <c r="E17" s="54" t="s">
        <v>133</v>
      </c>
      <c r="F17" s="332">
        <v>5.5500000000000007</v>
      </c>
      <c r="G17" s="54" t="s">
        <v>133</v>
      </c>
      <c r="H17" s="332">
        <v>5.8000000000000007</v>
      </c>
      <c r="I17" s="54" t="s">
        <v>133</v>
      </c>
      <c r="J17" s="332">
        <v>6.15</v>
      </c>
      <c r="K17" s="97" t="s">
        <v>133</v>
      </c>
      <c r="V17" s="167"/>
      <c r="W17" s="24"/>
      <c r="X17" s="113"/>
    </row>
    <row r="18" spans="1:24" ht="12" customHeight="1" x14ac:dyDescent="0.25">
      <c r="A18" s="15" t="s">
        <v>751</v>
      </c>
      <c r="B18" s="332">
        <v>7.7</v>
      </c>
      <c r="C18" s="54" t="s">
        <v>133</v>
      </c>
      <c r="D18" s="332">
        <v>7.9</v>
      </c>
      <c r="E18" s="54" t="s">
        <v>133</v>
      </c>
      <c r="F18" s="332">
        <v>8.35</v>
      </c>
      <c r="G18" s="54" t="s">
        <v>133</v>
      </c>
      <c r="H18" s="332">
        <v>8.65</v>
      </c>
      <c r="I18" s="54" t="s">
        <v>133</v>
      </c>
      <c r="J18" s="332">
        <v>9.1</v>
      </c>
      <c r="K18" s="97" t="s">
        <v>133</v>
      </c>
      <c r="V18" s="167"/>
      <c r="W18" s="24"/>
      <c r="X18" s="113"/>
    </row>
    <row r="19" spans="1:24" ht="12" customHeight="1" x14ac:dyDescent="0.25">
      <c r="A19" s="15" t="s">
        <v>857</v>
      </c>
      <c r="B19" s="332">
        <v>9.1</v>
      </c>
      <c r="C19" s="54">
        <v>0.3</v>
      </c>
      <c r="D19" s="332">
        <v>9.1</v>
      </c>
      <c r="E19" s="54">
        <v>0.3</v>
      </c>
      <c r="F19" s="332">
        <v>9.1</v>
      </c>
      <c r="G19" s="97">
        <v>0.3</v>
      </c>
      <c r="H19" s="332">
        <v>9.1</v>
      </c>
      <c r="I19" s="54">
        <v>0.3</v>
      </c>
      <c r="J19" s="332">
        <v>9.1</v>
      </c>
      <c r="K19" s="97">
        <v>0.3</v>
      </c>
      <c r="V19" s="167"/>
      <c r="W19" s="24"/>
      <c r="X19" s="113"/>
    </row>
    <row r="20" spans="1:24" ht="12" customHeight="1" x14ac:dyDescent="0.25">
      <c r="A20" s="15" t="s">
        <v>858</v>
      </c>
      <c r="B20" s="332">
        <v>12.75</v>
      </c>
      <c r="C20" s="54">
        <v>0.3</v>
      </c>
      <c r="D20" s="332">
        <v>12.75</v>
      </c>
      <c r="E20" s="54">
        <v>0.3</v>
      </c>
      <c r="F20" s="332">
        <v>12.75</v>
      </c>
      <c r="G20" s="97">
        <v>0.3</v>
      </c>
      <c r="H20" s="332">
        <v>12.75</v>
      </c>
      <c r="I20" s="54">
        <v>0.3</v>
      </c>
      <c r="J20" s="332">
        <v>12.75</v>
      </c>
      <c r="K20" s="97">
        <v>0.3</v>
      </c>
      <c r="V20" s="167"/>
      <c r="W20" s="24"/>
      <c r="X20" s="113"/>
    </row>
    <row r="21" spans="1:24" ht="12" customHeight="1" x14ac:dyDescent="0.25">
      <c r="A21" s="15" t="s">
        <v>263</v>
      </c>
      <c r="B21" s="337">
        <v>32.050000000000004</v>
      </c>
      <c r="C21" s="54">
        <v>2.2999999999999998</v>
      </c>
      <c r="D21" s="337">
        <v>39</v>
      </c>
      <c r="E21" s="54">
        <v>2.8</v>
      </c>
      <c r="F21" s="337">
        <v>46.7</v>
      </c>
      <c r="G21" s="97">
        <v>3.6</v>
      </c>
      <c r="H21" s="337">
        <v>50.6</v>
      </c>
      <c r="I21" s="54">
        <v>4.8</v>
      </c>
      <c r="J21" s="337">
        <v>53.050000000000004</v>
      </c>
      <c r="K21" s="97">
        <v>5.4</v>
      </c>
      <c r="V21" s="167"/>
      <c r="W21" s="24"/>
      <c r="X21" s="113"/>
    </row>
    <row r="22" spans="1:24" ht="12" customHeight="1" x14ac:dyDescent="0.25">
      <c r="A22" s="15" t="s">
        <v>264</v>
      </c>
      <c r="B22" s="332">
        <v>68.600000000000009</v>
      </c>
      <c r="C22" s="54">
        <v>3.7</v>
      </c>
      <c r="D22" s="332">
        <v>77.050000000000011</v>
      </c>
      <c r="E22" s="54">
        <v>4.7</v>
      </c>
      <c r="F22" s="332">
        <v>86.5</v>
      </c>
      <c r="G22" s="97">
        <v>5.5</v>
      </c>
      <c r="H22" s="332">
        <v>87.550000000000011</v>
      </c>
      <c r="I22" s="54">
        <v>7.9</v>
      </c>
      <c r="J22" s="332">
        <v>91.45</v>
      </c>
      <c r="K22" s="97">
        <v>9</v>
      </c>
      <c r="V22" s="167"/>
      <c r="W22" s="24"/>
      <c r="X22" s="113"/>
    </row>
    <row r="23" spans="1:24" ht="12" customHeight="1" x14ac:dyDescent="0.25">
      <c r="A23" s="15" t="s">
        <v>160</v>
      </c>
      <c r="B23" s="332">
        <v>21.950000000000003</v>
      </c>
      <c r="C23" s="54">
        <v>1.3</v>
      </c>
      <c r="D23" s="332">
        <v>26.950000000000003</v>
      </c>
      <c r="E23" s="54">
        <v>1.8</v>
      </c>
      <c r="F23" s="332">
        <v>31.5</v>
      </c>
      <c r="G23" s="97">
        <v>2</v>
      </c>
      <c r="H23" s="332">
        <v>36.65</v>
      </c>
      <c r="I23" s="54">
        <v>2.2999999999999998</v>
      </c>
      <c r="J23" s="332">
        <v>37.65</v>
      </c>
      <c r="K23" s="97">
        <v>2.7</v>
      </c>
      <c r="X23" s="113"/>
    </row>
    <row r="24" spans="1:24" ht="12" customHeight="1" x14ac:dyDescent="0.25">
      <c r="A24" s="15" t="s">
        <v>159</v>
      </c>
      <c r="B24" s="332">
        <v>24.1</v>
      </c>
      <c r="C24" s="54">
        <v>2.1</v>
      </c>
      <c r="D24" s="332">
        <v>29.85</v>
      </c>
      <c r="E24" s="54">
        <v>2.5</v>
      </c>
      <c r="F24" s="332">
        <v>34.800000000000004</v>
      </c>
      <c r="G24" s="97">
        <v>3</v>
      </c>
      <c r="H24" s="332">
        <v>40.700000000000003</v>
      </c>
      <c r="I24" s="54">
        <v>3.5</v>
      </c>
      <c r="J24" s="332">
        <v>42.2</v>
      </c>
      <c r="K24" s="97">
        <v>4</v>
      </c>
      <c r="V24" s="167"/>
      <c r="W24" s="24"/>
      <c r="X24" s="113"/>
    </row>
    <row r="25" spans="1:24" ht="12" customHeight="1" x14ac:dyDescent="0.25">
      <c r="A25" s="15" t="s">
        <v>158</v>
      </c>
      <c r="B25" s="332">
        <v>27.1</v>
      </c>
      <c r="C25" s="54">
        <v>3</v>
      </c>
      <c r="D25" s="332">
        <v>34.6</v>
      </c>
      <c r="E25" s="54">
        <v>3.5</v>
      </c>
      <c r="F25" s="332">
        <v>39.5</v>
      </c>
      <c r="G25" s="97">
        <v>4.2</v>
      </c>
      <c r="H25" s="332">
        <v>46.75</v>
      </c>
      <c r="I25" s="54">
        <v>4.9000000000000004</v>
      </c>
      <c r="J25" s="332">
        <v>49.45</v>
      </c>
      <c r="K25" s="97">
        <v>5.6</v>
      </c>
      <c r="V25" s="167"/>
      <c r="W25" s="24"/>
      <c r="X25" s="113"/>
    </row>
    <row r="26" spans="1:24" ht="12" customHeight="1" x14ac:dyDescent="0.25">
      <c r="A26" s="15" t="s">
        <v>171</v>
      </c>
      <c r="B26" s="332">
        <v>51.35</v>
      </c>
      <c r="C26" s="54">
        <v>3</v>
      </c>
      <c r="D26" s="332">
        <v>60.900000000000006</v>
      </c>
      <c r="E26" s="54">
        <v>3.9</v>
      </c>
      <c r="F26" s="332">
        <v>67.850000000000009</v>
      </c>
      <c r="G26" s="97">
        <v>4.5</v>
      </c>
      <c r="H26" s="332">
        <v>72.75</v>
      </c>
      <c r="I26" s="54">
        <v>4.9000000000000004</v>
      </c>
      <c r="J26" s="332">
        <v>75.600000000000009</v>
      </c>
      <c r="K26" s="97">
        <v>5.6</v>
      </c>
      <c r="V26" s="167"/>
      <c r="W26" s="24"/>
      <c r="X26" s="113"/>
    </row>
    <row r="27" spans="1:24" ht="12" customHeight="1" x14ac:dyDescent="0.25">
      <c r="A27" s="15" t="s">
        <v>162</v>
      </c>
      <c r="B27" s="332">
        <v>12.55</v>
      </c>
      <c r="C27" s="54">
        <v>0.5</v>
      </c>
      <c r="D27" s="332">
        <v>14.55</v>
      </c>
      <c r="E27" s="54">
        <v>0.4</v>
      </c>
      <c r="F27" s="332">
        <v>17.350000000000001</v>
      </c>
      <c r="G27" s="97">
        <v>0.5</v>
      </c>
      <c r="H27" s="332">
        <v>25</v>
      </c>
      <c r="I27" s="54">
        <v>0.8</v>
      </c>
      <c r="J27" s="332">
        <v>28.85</v>
      </c>
      <c r="K27" s="97">
        <v>1</v>
      </c>
      <c r="V27" s="167"/>
      <c r="W27" s="24"/>
      <c r="X27" s="113"/>
    </row>
    <row r="28" spans="1:24" ht="12" customHeight="1" x14ac:dyDescent="0.25">
      <c r="A28" s="15" t="s">
        <v>163</v>
      </c>
      <c r="B28" s="332">
        <v>91.65</v>
      </c>
      <c r="C28" s="54">
        <v>6.5</v>
      </c>
      <c r="D28" s="332">
        <v>103.9</v>
      </c>
      <c r="E28" s="54">
        <v>7</v>
      </c>
      <c r="F28" s="332">
        <v>133.15</v>
      </c>
      <c r="G28" s="97">
        <v>8</v>
      </c>
      <c r="H28" s="332">
        <v>169.55</v>
      </c>
      <c r="I28" s="54">
        <v>16</v>
      </c>
      <c r="J28" s="332">
        <v>182.9</v>
      </c>
      <c r="K28" s="97">
        <v>18.2</v>
      </c>
      <c r="V28" s="167"/>
      <c r="W28" s="24"/>
      <c r="X28" s="113"/>
    </row>
    <row r="29" spans="1:24" ht="12" customHeight="1" x14ac:dyDescent="0.25">
      <c r="A29" s="15" t="s">
        <v>164</v>
      </c>
      <c r="B29" s="332">
        <v>107.95</v>
      </c>
      <c r="C29" s="54">
        <v>6.8</v>
      </c>
      <c r="D29" s="332">
        <v>120.55000000000001</v>
      </c>
      <c r="E29" s="54">
        <v>7.5</v>
      </c>
      <c r="F29" s="332">
        <v>145.4</v>
      </c>
      <c r="G29" s="97">
        <v>8.6999999999999993</v>
      </c>
      <c r="H29" s="332">
        <v>157.30000000000001</v>
      </c>
      <c r="I29" s="54">
        <v>12.3</v>
      </c>
      <c r="J29" s="332">
        <v>168.85000000000002</v>
      </c>
      <c r="K29" s="97">
        <v>14.1</v>
      </c>
      <c r="V29" s="167"/>
      <c r="W29" s="24"/>
      <c r="X29" s="113"/>
    </row>
    <row r="30" spans="1:24" ht="12" customHeight="1" x14ac:dyDescent="0.25">
      <c r="A30" s="15" t="s">
        <v>165</v>
      </c>
      <c r="B30" s="332">
        <v>100.45</v>
      </c>
      <c r="C30" s="54">
        <v>7.2</v>
      </c>
      <c r="D30" s="332">
        <v>123.80000000000001</v>
      </c>
      <c r="E30" s="54">
        <v>8</v>
      </c>
      <c r="F30" s="332">
        <v>149.35</v>
      </c>
      <c r="G30" s="97">
        <v>9.3000000000000007</v>
      </c>
      <c r="H30" s="332">
        <v>144.35</v>
      </c>
      <c r="I30" s="54">
        <v>15.9</v>
      </c>
      <c r="J30" s="332">
        <v>157.95000000000002</v>
      </c>
      <c r="K30" s="97">
        <v>18.2</v>
      </c>
      <c r="V30" s="167"/>
      <c r="W30" s="24"/>
      <c r="X30" s="113"/>
    </row>
    <row r="31" spans="1:24" ht="12" customHeight="1" x14ac:dyDescent="0.25">
      <c r="A31" s="15" t="s">
        <v>166</v>
      </c>
      <c r="B31" s="332">
        <v>121.2</v>
      </c>
      <c r="C31" s="54">
        <v>8</v>
      </c>
      <c r="D31" s="332">
        <v>144.20000000000002</v>
      </c>
      <c r="E31" s="54">
        <v>8.5</v>
      </c>
      <c r="F31" s="332">
        <v>166.25</v>
      </c>
      <c r="G31" s="97">
        <v>9.9</v>
      </c>
      <c r="H31" s="332">
        <v>132.45000000000002</v>
      </c>
      <c r="I31" s="54">
        <v>12.3</v>
      </c>
      <c r="J31" s="332">
        <v>144.4</v>
      </c>
      <c r="K31" s="97">
        <v>14.1</v>
      </c>
      <c r="V31" s="167"/>
      <c r="W31" s="24"/>
      <c r="X31" s="113"/>
    </row>
    <row r="32" spans="1:24" ht="12" customHeight="1" x14ac:dyDescent="0.25">
      <c r="A32" s="15" t="s">
        <v>293</v>
      </c>
      <c r="B32" s="332">
        <v>96.45</v>
      </c>
      <c r="C32" s="54">
        <v>5.7</v>
      </c>
      <c r="D32" s="332">
        <v>115.45</v>
      </c>
      <c r="E32" s="54">
        <v>7.1</v>
      </c>
      <c r="F32" s="332">
        <v>125.30000000000001</v>
      </c>
      <c r="G32" s="97">
        <v>7.9</v>
      </c>
      <c r="H32" s="332">
        <v>126.35000000000001</v>
      </c>
      <c r="I32" s="54">
        <v>7.6</v>
      </c>
      <c r="J32" s="332">
        <v>130.75</v>
      </c>
      <c r="K32" s="97">
        <v>8.8000000000000007</v>
      </c>
      <c r="V32" s="167"/>
      <c r="W32" s="24"/>
      <c r="X32" s="113"/>
    </row>
    <row r="33" spans="1:24" ht="12" customHeight="1" thickBot="1" x14ac:dyDescent="0.3">
      <c r="A33" s="15" t="s">
        <v>265</v>
      </c>
      <c r="B33" s="333">
        <v>100.45</v>
      </c>
      <c r="C33" s="66">
        <v>7.2</v>
      </c>
      <c r="D33" s="333">
        <v>121.60000000000001</v>
      </c>
      <c r="E33" s="66">
        <v>8.3000000000000007</v>
      </c>
      <c r="F33" s="333">
        <v>128.5</v>
      </c>
      <c r="G33" s="98">
        <v>9.6</v>
      </c>
      <c r="H33" s="333">
        <v>134.75</v>
      </c>
      <c r="I33" s="66">
        <v>9.6</v>
      </c>
      <c r="J33" s="333">
        <v>139.9</v>
      </c>
      <c r="K33" s="98">
        <v>11</v>
      </c>
      <c r="V33" s="167"/>
      <c r="W33" s="24"/>
      <c r="X33" s="113"/>
    </row>
    <row r="34" spans="1:24" ht="12" customHeight="1" x14ac:dyDescent="0.25">
      <c r="A34" s="10"/>
      <c r="B34" s="10"/>
      <c r="C34" s="10"/>
      <c r="D34" s="10"/>
      <c r="E34" s="10"/>
      <c r="F34" s="10"/>
      <c r="G34" s="10"/>
      <c r="I34" s="10"/>
      <c r="J34" s="10"/>
      <c r="K34" s="10"/>
      <c r="L34" s="10"/>
    </row>
    <row r="35" spans="1:24" ht="12" customHeight="1" x14ac:dyDescent="0.25">
      <c r="A35" s="13" t="s">
        <v>47</v>
      </c>
      <c r="F35" s="31"/>
      <c r="G35" s="31"/>
      <c r="H35" s="31"/>
      <c r="I35" s="31"/>
      <c r="J35" s="31"/>
      <c r="K35" s="31"/>
      <c r="L35" s="10"/>
    </row>
    <row r="36" spans="1:24" ht="12" customHeight="1" x14ac:dyDescent="0.25">
      <c r="A36" s="31" t="s">
        <v>48</v>
      </c>
      <c r="B36" s="10"/>
      <c r="C36" s="10"/>
      <c r="D36" s="10"/>
      <c r="E36" s="10"/>
      <c r="L36" s="10"/>
    </row>
    <row r="37" spans="1:24" ht="12" customHeight="1" x14ac:dyDescent="0.25">
      <c r="A37" s="13" t="s">
        <v>50</v>
      </c>
      <c r="F37" s="10"/>
      <c r="G37" s="10"/>
      <c r="H37" s="10"/>
      <c r="I37" s="10"/>
      <c r="J37" s="10"/>
      <c r="K37" s="10"/>
      <c r="L37" s="10"/>
    </row>
    <row r="38" spans="1:24" ht="12" customHeight="1" x14ac:dyDescent="0.25">
      <c r="A38" s="13"/>
    </row>
    <row r="39" spans="1:24" ht="12" customHeight="1" x14ac:dyDescent="0.25">
      <c r="A39" s="31" t="s">
        <v>417</v>
      </c>
    </row>
    <row r="40" spans="1:24" ht="12" customHeight="1" x14ac:dyDescent="0.25">
      <c r="A40" s="13"/>
    </row>
    <row r="41" spans="1:24" ht="12" customHeight="1" x14ac:dyDescent="0.25">
      <c r="A41" s="13" t="s">
        <v>169</v>
      </c>
    </row>
    <row r="42" spans="1:24" x14ac:dyDescent="0.25">
      <c r="A42" s="409"/>
      <c r="B42" s="409"/>
      <c r="C42" s="409"/>
      <c r="D42" s="403"/>
      <c r="E42" s="403"/>
    </row>
  </sheetData>
  <sheetProtection selectLockedCells="1"/>
  <mergeCells count="11">
    <mergeCell ref="J13:K13"/>
    <mergeCell ref="F13:G13"/>
    <mergeCell ref="A1:L1"/>
    <mergeCell ref="A11:K11"/>
    <mergeCell ref="A13:A14"/>
    <mergeCell ref="A12:K12"/>
    <mergeCell ref="A42:C42"/>
    <mergeCell ref="D42:E42"/>
    <mergeCell ref="H13:I13"/>
    <mergeCell ref="B13:C13"/>
    <mergeCell ref="D13:E13"/>
  </mergeCells>
  <pageMargins left="0.25" right="0.25" top="0.2" bottom="0.2" header="0.3" footer="0.3"/>
  <pageSetup scale="7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6">
    <pageSetUpPr fitToPage="1"/>
  </sheetPr>
  <dimension ref="A1:L45"/>
  <sheetViews>
    <sheetView zoomScale="115" zoomScaleNormal="115" workbookViewId="0">
      <selection activeCell="D17" sqref="D17"/>
    </sheetView>
  </sheetViews>
  <sheetFormatPr defaultRowHeight="15" x14ac:dyDescent="0.25"/>
  <cols>
    <col min="1" max="1" width="40" customWidth="1"/>
    <col min="2" max="2" width="9.85546875" bestFit="1" customWidth="1"/>
    <col min="3" max="4" width="6.7109375" customWidth="1"/>
    <col min="5" max="5" width="10" bestFit="1" customWidth="1"/>
    <col min="6" max="7" width="6.7109375" customWidth="1"/>
    <col min="8" max="8" width="4" customWidth="1"/>
    <col min="9" max="9" width="10.7109375" customWidth="1"/>
    <col min="10" max="10" width="7.7109375" customWidth="1"/>
    <col min="11" max="12" width="6.42578125" customWidth="1"/>
  </cols>
  <sheetData>
    <row r="1" spans="1:12" ht="21" x14ac:dyDescent="0.35">
      <c r="A1" s="11" t="s">
        <v>805</v>
      </c>
      <c r="B1" s="11"/>
      <c r="C1" s="11"/>
      <c r="D1" s="11"/>
      <c r="E1" s="11"/>
      <c r="F1" s="11"/>
      <c r="G1" s="11"/>
      <c r="H1" s="11"/>
      <c r="I1" s="11"/>
      <c r="J1" s="11"/>
      <c r="K1" s="5"/>
      <c r="L1" s="5"/>
    </row>
    <row r="2" spans="1:12" ht="12" customHeight="1" x14ac:dyDescent="0.25"/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/>
    <row r="9" spans="1:12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2" ht="12" customHeight="1" x14ac:dyDescent="0.25"/>
    <row r="11" spans="1:12" ht="12" customHeight="1" x14ac:dyDescent="0.25">
      <c r="A11" s="13"/>
    </row>
    <row r="12" spans="1:12" ht="12" customHeight="1" x14ac:dyDescent="0.25">
      <c r="A12" s="404" t="s">
        <v>72</v>
      </c>
      <c r="B12" s="404"/>
      <c r="C12" s="404"/>
      <c r="D12" s="404"/>
      <c r="E12" s="404"/>
      <c r="F12" s="404"/>
      <c r="G12" s="404"/>
    </row>
    <row r="13" spans="1:12" ht="12" customHeight="1" x14ac:dyDescent="0.25">
      <c r="A13" s="459" t="s">
        <v>74</v>
      </c>
      <c r="B13" s="459"/>
      <c r="C13" s="459"/>
      <c r="D13" s="459"/>
      <c r="E13" s="459"/>
      <c r="F13" s="459"/>
      <c r="G13" s="459"/>
      <c r="H13" s="31"/>
      <c r="I13" s="31"/>
      <c r="J13" s="31"/>
      <c r="K13" s="31"/>
    </row>
    <row r="14" spans="1:12" ht="12" customHeight="1" thickBot="1" x14ac:dyDescent="0.3"/>
    <row r="15" spans="1:12" ht="12" customHeight="1" x14ac:dyDescent="0.25">
      <c r="A15" s="463" t="s">
        <v>34</v>
      </c>
      <c r="B15" s="438" t="s">
        <v>419</v>
      </c>
      <c r="C15" s="439"/>
      <c r="D15" s="440"/>
      <c r="E15" s="438" t="s">
        <v>515</v>
      </c>
      <c r="F15" s="439"/>
      <c r="G15" s="440"/>
      <c r="I15" s="438" t="s">
        <v>46</v>
      </c>
      <c r="J15" s="461" t="s">
        <v>112</v>
      </c>
      <c r="K15" s="10"/>
      <c r="L15" s="10"/>
    </row>
    <row r="16" spans="1:12" ht="12" customHeight="1" x14ac:dyDescent="0.25">
      <c r="A16" s="464"/>
      <c r="B16" s="182" t="s">
        <v>45</v>
      </c>
      <c r="C16" s="183" t="s">
        <v>126</v>
      </c>
      <c r="D16" s="17" t="s">
        <v>9</v>
      </c>
      <c r="E16" s="182" t="s">
        <v>45</v>
      </c>
      <c r="F16" s="183" t="s">
        <v>126</v>
      </c>
      <c r="G16" s="17" t="s">
        <v>9</v>
      </c>
      <c r="I16" s="460"/>
      <c r="J16" s="462"/>
      <c r="L16" s="10"/>
    </row>
    <row r="17" spans="1:12" ht="12" customHeight="1" x14ac:dyDescent="0.25">
      <c r="A17" s="209" t="str">
        <f>'Page 8 Maintenance'!A18</f>
        <v>Enclosure 16 GA. (Standard)</v>
      </c>
      <c r="B17" s="63">
        <f>'Page 8 Maintenance'!B18</f>
        <v>25</v>
      </c>
      <c r="C17" s="54">
        <f>'Page 8 Maintenance'!C18</f>
        <v>3.9</v>
      </c>
      <c r="D17" s="180"/>
      <c r="E17" s="63">
        <f>'Page 8 Maintenance'!D18</f>
        <v>34.6</v>
      </c>
      <c r="F17" s="54">
        <f>'Page 8 Maintenance'!E18</f>
        <v>5</v>
      </c>
      <c r="G17" s="180"/>
      <c r="I17" s="92" t="str">
        <f>IF(AND(D17=0,G17=0)," ",D17*B17+G17*E17)</f>
        <v xml:space="preserve"> </v>
      </c>
      <c r="J17" s="94" t="str">
        <f>IF(I17=" "," ",D17*C17+G17*F17)</f>
        <v xml:space="preserve"> </v>
      </c>
      <c r="L17" s="10"/>
    </row>
    <row r="18" spans="1:12" ht="12" customHeight="1" x14ac:dyDescent="0.25">
      <c r="A18" s="209" t="str">
        <f>'Page 8 Maintenance'!A19</f>
        <v>Enclosure 14 GA.</v>
      </c>
      <c r="B18" s="335">
        <f>'Page 8 Maintenance'!B19</f>
        <v>31.05</v>
      </c>
      <c r="C18" s="54">
        <f>'Page 8 Maintenance'!C19</f>
        <v>4.9000000000000004</v>
      </c>
      <c r="D18" s="180"/>
      <c r="E18" s="335">
        <f>'Page 8 Maintenance'!D19</f>
        <v>40.950000000000003</v>
      </c>
      <c r="F18" s="54">
        <f>'Page 8 Maintenance'!E19</f>
        <v>6.2</v>
      </c>
      <c r="G18" s="180"/>
      <c r="I18" s="92" t="str">
        <f t="shared" ref="I18:I32" si="0">IF(AND(D18=0,G18=0)," ",D18*B18+G18*E18)</f>
        <v xml:space="preserve"> </v>
      </c>
      <c r="J18" s="94" t="str">
        <f t="shared" ref="J18:J32" si="1">IF(I18=" "," ",D18*C18+G18*F18)</f>
        <v xml:space="preserve"> </v>
      </c>
      <c r="L18" s="10"/>
    </row>
    <row r="19" spans="1:12" ht="12" customHeight="1" x14ac:dyDescent="0.25">
      <c r="A19" s="209" t="str">
        <f>'Page 8 Maintenance'!A20</f>
        <v>Baked Powder (standard colors)</v>
      </c>
      <c r="B19" s="335">
        <f>'Page 8 Maintenance'!B20</f>
        <v>3.95</v>
      </c>
      <c r="C19" s="54" t="str">
        <f>'Page 8 Maintenance'!C20</f>
        <v>-</v>
      </c>
      <c r="D19" s="180"/>
      <c r="E19" s="335">
        <f>'Page 8 Maintenance'!D20</f>
        <v>4.6000000000000005</v>
      </c>
      <c r="F19" s="54" t="str">
        <f>'Page 8 Maintenance'!E20</f>
        <v>-</v>
      </c>
      <c r="G19" s="180"/>
      <c r="I19" s="92" t="str">
        <f t="shared" si="0"/>
        <v xml:space="preserve"> </v>
      </c>
      <c r="J19" s="94"/>
      <c r="L19" s="10"/>
    </row>
    <row r="20" spans="1:12" ht="12" customHeight="1" x14ac:dyDescent="0.25">
      <c r="A20" s="209" t="str">
        <f>'Page 8 Maintenance'!A21</f>
        <v>Baked Metallic (standard colors)</v>
      </c>
      <c r="B20" s="335">
        <f>'Page 8 Maintenance'!B21</f>
        <v>5.95</v>
      </c>
      <c r="C20" s="54" t="str">
        <f>'Page 8 Maintenance'!C21</f>
        <v>-</v>
      </c>
      <c r="D20" s="180"/>
      <c r="E20" s="335">
        <f>'Page 8 Maintenance'!D21</f>
        <v>6.75</v>
      </c>
      <c r="F20" s="54" t="str">
        <f>'Page 8 Maintenance'!E21</f>
        <v>-</v>
      </c>
      <c r="G20" s="180"/>
      <c r="I20" s="92" t="str">
        <f t="shared" ref="I20" si="2">IF(AND(D20=0,G20=0)," ",D20*B20+G20*E20)</f>
        <v xml:space="preserve"> </v>
      </c>
      <c r="J20" s="94"/>
      <c r="L20" s="10"/>
    </row>
    <row r="21" spans="1:12" ht="12" customHeight="1" x14ac:dyDescent="0.25">
      <c r="A21" s="209" t="str">
        <f>'Page 8 Maintenance'!A22</f>
        <v>Support Brkt. Assembly (Maximum 3' on Center)</v>
      </c>
      <c r="B21" s="375">
        <f>'Page 8 Maintenance'!B22</f>
        <v>39.800000000000004</v>
      </c>
      <c r="C21" s="54">
        <f>'Page 8 Maintenance'!C22</f>
        <v>2</v>
      </c>
      <c r="D21" s="180"/>
      <c r="E21" s="375">
        <f>'Page 8 Maintenance'!D22</f>
        <v>60.5</v>
      </c>
      <c r="F21" s="54">
        <f>'Page 8 Maintenance'!E22</f>
        <v>2.4</v>
      </c>
      <c r="G21" s="180"/>
      <c r="I21" s="92" t="str">
        <f t="shared" si="0"/>
        <v xml:space="preserve"> </v>
      </c>
      <c r="J21" s="94" t="str">
        <f t="shared" si="1"/>
        <v xml:space="preserve"> </v>
      </c>
      <c r="L21" s="10"/>
    </row>
    <row r="22" spans="1:12" ht="12" customHeight="1" x14ac:dyDescent="0.25">
      <c r="A22" s="209" t="str">
        <f>'Page 8 Maintenance'!A23</f>
        <v>Cradle #6A (For Use With Return Pipe -  See Catalog)</v>
      </c>
      <c r="B22" s="335">
        <f>'Page 8 Maintenance'!B23</f>
        <v>3.8000000000000003</v>
      </c>
      <c r="C22" s="54">
        <f>'Page 8 Maintenance'!C23</f>
        <v>0.1</v>
      </c>
      <c r="D22" s="180"/>
      <c r="E22" s="335">
        <f>'Page 8 Maintenance'!D23</f>
        <v>7.6</v>
      </c>
      <c r="F22" s="54">
        <f>'Page 8 Maintenance'!E23</f>
        <v>0.2</v>
      </c>
      <c r="G22" s="180"/>
      <c r="I22" s="92" t="str">
        <f t="shared" ref="I22" si="3">IF(AND(D22=0,G22=0)," ",D22*B22+G22*E22)</f>
        <v xml:space="preserve"> </v>
      </c>
      <c r="J22" s="94" t="str">
        <f t="shared" ref="J22" si="4">IF(I22=" "," ",D22*C22+G22*F22)</f>
        <v xml:space="preserve"> </v>
      </c>
      <c r="L22" s="10"/>
    </row>
    <row r="23" spans="1:12" ht="12" customHeight="1" x14ac:dyDescent="0.25">
      <c r="A23" s="209" t="str">
        <f>'Page 8 Maintenance'!A24</f>
        <v>Cradle #10 (For Use With Return Pipe -  See Catalog)</v>
      </c>
      <c r="B23" s="335">
        <f>'Page 8 Maintenance'!B24</f>
        <v>3.8000000000000003</v>
      </c>
      <c r="C23" s="54">
        <f>'Page 8 Maintenance'!C24</f>
        <v>0.1</v>
      </c>
      <c r="D23" s="180"/>
      <c r="E23" s="335">
        <f>'Page 8 Maintenance'!D24</f>
        <v>7.6</v>
      </c>
      <c r="F23" s="54">
        <f>'Page 8 Maintenance'!E24</f>
        <v>0.2</v>
      </c>
      <c r="G23" s="180"/>
      <c r="I23" s="92"/>
      <c r="J23" s="94"/>
      <c r="L23" s="10"/>
    </row>
    <row r="24" spans="1:12" ht="12" customHeight="1" x14ac:dyDescent="0.25">
      <c r="A24" s="209" t="str">
        <f>'Page 8 Maintenance'!A25</f>
        <v>3" End Cap Flush Mount "FM" (LH or RH)</v>
      </c>
      <c r="B24" s="335">
        <f>'Page 8 Maintenance'!B25</f>
        <v>40.35</v>
      </c>
      <c r="C24" s="54">
        <f>'Page 8 Maintenance'!C25</f>
        <v>2</v>
      </c>
      <c r="D24" s="180"/>
      <c r="E24" s="335">
        <f>'Page 8 Maintenance'!D25</f>
        <v>45.150000000000006</v>
      </c>
      <c r="F24" s="54">
        <f>'Page 8 Maintenance'!E25</f>
        <v>2.8</v>
      </c>
      <c r="G24" s="180"/>
      <c r="I24" s="92" t="str">
        <f t="shared" si="0"/>
        <v xml:space="preserve"> </v>
      </c>
      <c r="J24" s="94" t="str">
        <f t="shared" si="1"/>
        <v xml:space="preserve"> </v>
      </c>
      <c r="L24" s="10"/>
    </row>
    <row r="25" spans="1:12" ht="12" customHeight="1" x14ac:dyDescent="0.25">
      <c r="A25" s="209" t="str">
        <f>'Page 8 Maintenance'!A26</f>
        <v xml:space="preserve">3" End Cap Overlap "OL" </v>
      </c>
      <c r="B25" s="335">
        <f>'Page 8 Maintenance'!B26</f>
        <v>40.35</v>
      </c>
      <c r="C25" s="54">
        <f>'Page 8 Maintenance'!C26</f>
        <v>2</v>
      </c>
      <c r="D25" s="180"/>
      <c r="E25" s="335">
        <f>'Page 8 Maintenance'!D26</f>
        <v>45.150000000000006</v>
      </c>
      <c r="F25" s="54">
        <f>'Page 8 Maintenance'!E26</f>
        <v>2.4</v>
      </c>
      <c r="G25" s="180"/>
      <c r="I25" s="92" t="str">
        <f t="shared" si="0"/>
        <v xml:space="preserve"> </v>
      </c>
      <c r="J25" s="94" t="str">
        <f t="shared" si="1"/>
        <v xml:space="preserve"> </v>
      </c>
      <c r="L25" s="10"/>
    </row>
    <row r="26" spans="1:12" ht="12" customHeight="1" x14ac:dyDescent="0.25">
      <c r="A26" s="209" t="str">
        <f>'Page 8 Maintenance'!A27</f>
        <v>4" Wall Sleeve</v>
      </c>
      <c r="B26" s="335">
        <f>'Page 8 Maintenance'!B27</f>
        <v>17.5</v>
      </c>
      <c r="C26" s="54">
        <f>'Page 8 Maintenance'!C27</f>
        <v>2</v>
      </c>
      <c r="D26" s="180"/>
      <c r="E26" s="335">
        <f>'Page 8 Maintenance'!D27</f>
        <v>19.8</v>
      </c>
      <c r="F26" s="54">
        <f>'Page 8 Maintenance'!E27</f>
        <v>2.5</v>
      </c>
      <c r="G26" s="180"/>
      <c r="I26" s="92" t="str">
        <f t="shared" si="0"/>
        <v xml:space="preserve"> </v>
      </c>
      <c r="J26" s="94" t="str">
        <f t="shared" si="1"/>
        <v xml:space="preserve"> </v>
      </c>
      <c r="L26" s="10"/>
    </row>
    <row r="27" spans="1:12" ht="12" customHeight="1" x14ac:dyDescent="0.25">
      <c r="A27" s="209" t="str">
        <f>'Page 8 Maintenance'!A28</f>
        <v>6" Wall Sleeve</v>
      </c>
      <c r="B27" s="335">
        <f>'Page 8 Maintenance'!B28</f>
        <v>19.75</v>
      </c>
      <c r="C27" s="54">
        <f>'Page 8 Maintenance'!C28</f>
        <v>2.5</v>
      </c>
      <c r="D27" s="180"/>
      <c r="E27" s="335">
        <f>'Page 8 Maintenance'!D28</f>
        <v>22.650000000000002</v>
      </c>
      <c r="F27" s="54">
        <f>'Page 8 Maintenance'!E28</f>
        <v>3</v>
      </c>
      <c r="G27" s="180"/>
      <c r="I27" s="92" t="str">
        <f t="shared" si="0"/>
        <v xml:space="preserve"> </v>
      </c>
      <c r="J27" s="94" t="str">
        <f t="shared" si="1"/>
        <v xml:space="preserve"> </v>
      </c>
      <c r="L27" s="10"/>
    </row>
    <row r="28" spans="1:12" ht="12" customHeight="1" x14ac:dyDescent="0.25">
      <c r="A28" s="209" t="str">
        <f>'Page 8 Maintenance'!A29</f>
        <v xml:space="preserve">8-3/8" Wall Sleeve </v>
      </c>
      <c r="B28" s="335">
        <f>'Page 8 Maintenance'!B29</f>
        <v>22.450000000000003</v>
      </c>
      <c r="C28" s="54">
        <f>'Page 8 Maintenance'!C29</f>
        <v>3.5</v>
      </c>
      <c r="D28" s="180"/>
      <c r="E28" s="335">
        <f>'Page 8 Maintenance'!D29</f>
        <v>25.650000000000002</v>
      </c>
      <c r="F28" s="54">
        <f>'Page 8 Maintenance'!E29</f>
        <v>3.8</v>
      </c>
      <c r="G28" s="180"/>
      <c r="I28" s="92" t="str">
        <f t="shared" si="0"/>
        <v xml:space="preserve"> </v>
      </c>
      <c r="J28" s="94" t="str">
        <f t="shared" si="1"/>
        <v xml:space="preserve"> </v>
      </c>
      <c r="L28" s="10"/>
    </row>
    <row r="29" spans="1:12" ht="12" customHeight="1" x14ac:dyDescent="0.25">
      <c r="A29" s="209" t="str">
        <f>'Page 8 Maintenance'!A30</f>
        <v>8-3/8" Wall Sleeve w/Access Door</v>
      </c>
      <c r="B29" s="335">
        <f>'Page 8 Maintenance'!B30</f>
        <v>47.050000000000004</v>
      </c>
      <c r="C29" s="54">
        <f>'Page 8 Maintenance'!C30</f>
        <v>3.5</v>
      </c>
      <c r="D29" s="180"/>
      <c r="E29" s="335">
        <f>'Page 8 Maintenance'!D30</f>
        <v>51</v>
      </c>
      <c r="F29" s="54">
        <f>'Page 8 Maintenance'!E30</f>
        <v>3.8</v>
      </c>
      <c r="G29" s="180"/>
      <c r="I29" s="92" t="str">
        <f t="shared" si="0"/>
        <v xml:space="preserve"> </v>
      </c>
      <c r="J29" s="94" t="str">
        <f t="shared" si="1"/>
        <v xml:space="preserve"> </v>
      </c>
      <c r="L29" s="10"/>
    </row>
    <row r="30" spans="1:12" ht="12" customHeight="1" x14ac:dyDescent="0.25">
      <c r="A30" s="209" t="str">
        <f>'Page 8 Maintenance'!A31</f>
        <v>Wall Sleeve Support</v>
      </c>
      <c r="B30" s="335">
        <f>'Page 8 Maintenance'!B31</f>
        <v>19.75</v>
      </c>
      <c r="C30" s="54">
        <f>'Page 8 Maintenance'!C31</f>
        <v>0.8</v>
      </c>
      <c r="D30" s="180"/>
      <c r="E30" s="335">
        <f>'Page 8 Maintenance'!D31</f>
        <v>22.55</v>
      </c>
      <c r="F30" s="54">
        <f>'Page 8 Maintenance'!E31</f>
        <v>1.4</v>
      </c>
      <c r="G30" s="180"/>
      <c r="I30" s="92" t="str">
        <f t="shared" si="0"/>
        <v xml:space="preserve"> </v>
      </c>
      <c r="J30" s="94" t="str">
        <f t="shared" si="1"/>
        <v xml:space="preserve"> </v>
      </c>
      <c r="L30" s="10"/>
    </row>
    <row r="31" spans="1:12" ht="12" customHeight="1" x14ac:dyDescent="0.25">
      <c r="A31" s="209" t="str">
        <f>'Page 8 Maintenance'!A32</f>
        <v>Inside Corner or Outside Corner 90°</v>
      </c>
      <c r="B31" s="335">
        <f>'Page 8 Maintenance'!B32</f>
        <v>94.600000000000009</v>
      </c>
      <c r="C31" s="54">
        <f>'Page 8 Maintenance'!C32</f>
        <v>7.5</v>
      </c>
      <c r="D31" s="180"/>
      <c r="E31" s="335">
        <f>'Page 8 Maintenance'!D32</f>
        <v>116.65</v>
      </c>
      <c r="F31" s="54">
        <f>'Page 8 Maintenance'!E32</f>
        <v>11.5</v>
      </c>
      <c r="G31" s="180"/>
      <c r="I31" s="92" t="str">
        <f t="shared" si="0"/>
        <v xml:space="preserve"> </v>
      </c>
      <c r="J31" s="94" t="str">
        <f t="shared" si="1"/>
        <v xml:space="preserve"> </v>
      </c>
      <c r="L31" s="10"/>
    </row>
    <row r="32" spans="1:12" ht="12" customHeight="1" thickBot="1" x14ac:dyDescent="0.3">
      <c r="A32" s="209" t="str">
        <f>'Page 8 Maintenance'!A33</f>
        <v xml:space="preserve">Inside Corner or Outside Corner 135° </v>
      </c>
      <c r="B32" s="336">
        <f>'Page 8 Maintenance'!B33</f>
        <v>120.55000000000001</v>
      </c>
      <c r="C32" s="66">
        <f>'Page 8 Maintenance'!C33</f>
        <v>7.8</v>
      </c>
      <c r="D32" s="181"/>
      <c r="E32" s="336">
        <f>'Page 8 Maintenance'!D33</f>
        <v>137.75</v>
      </c>
      <c r="F32" s="66">
        <f>'Page 8 Maintenance'!E33</f>
        <v>11.8</v>
      </c>
      <c r="G32" s="181"/>
      <c r="I32" s="93" t="str">
        <f t="shared" si="0"/>
        <v xml:space="preserve"> </v>
      </c>
      <c r="J32" s="95" t="str">
        <f t="shared" si="1"/>
        <v xml:space="preserve"> </v>
      </c>
      <c r="L32" s="10"/>
    </row>
    <row r="33" spans="1:12" ht="12" customHeight="1" x14ac:dyDescent="0.25">
      <c r="K33" s="10"/>
      <c r="L33" s="10"/>
    </row>
    <row r="34" spans="1:12" ht="12" customHeight="1" x14ac:dyDescent="0.25">
      <c r="A34" s="3" t="s">
        <v>516</v>
      </c>
      <c r="B34" s="3"/>
      <c r="C34" s="3" t="s">
        <v>517</v>
      </c>
      <c r="K34" s="10"/>
      <c r="L34" s="10"/>
    </row>
    <row r="35" spans="1:12" ht="12" customHeight="1" x14ac:dyDescent="0.25">
      <c r="A35" s="3" t="s">
        <v>518</v>
      </c>
      <c r="B35" s="3"/>
      <c r="C35" s="3" t="s">
        <v>517</v>
      </c>
      <c r="K35" s="10"/>
      <c r="L35" s="10"/>
    </row>
    <row r="36" spans="1:12" ht="12" customHeight="1" x14ac:dyDescent="0.25">
      <c r="K36" s="10"/>
      <c r="L36" s="10"/>
    </row>
    <row r="37" spans="1:12" ht="12" customHeight="1" x14ac:dyDescent="0.25">
      <c r="A37" s="13" t="s">
        <v>47</v>
      </c>
      <c r="B37" s="13"/>
      <c r="C37" s="13"/>
      <c r="D37" s="13"/>
      <c r="E37" s="13"/>
      <c r="F37" s="13"/>
      <c r="G37" s="13"/>
      <c r="H37" s="25"/>
      <c r="I37" s="25"/>
      <c r="J37" s="25"/>
      <c r="K37" s="25"/>
      <c r="L37" s="25"/>
    </row>
    <row r="38" spans="1:12" ht="12" customHeight="1" x14ac:dyDescent="0.25">
      <c r="A38" s="13"/>
      <c r="B38" s="13"/>
      <c r="C38" s="13"/>
      <c r="D38" s="13"/>
      <c r="E38" s="13"/>
      <c r="F38" s="13"/>
      <c r="G38" s="13"/>
      <c r="H38" s="25"/>
      <c r="I38" s="25"/>
      <c r="J38" s="25"/>
      <c r="K38" s="25"/>
      <c r="L38" s="25"/>
    </row>
    <row r="39" spans="1:12" ht="12" customHeight="1" x14ac:dyDescent="0.25">
      <c r="A39" s="13"/>
      <c r="B39" s="13"/>
      <c r="C39" s="13"/>
      <c r="D39" s="13"/>
      <c r="E39" s="13"/>
      <c r="F39" s="13"/>
      <c r="G39" s="13"/>
      <c r="H39" s="25"/>
      <c r="I39" s="25"/>
      <c r="J39" s="25"/>
      <c r="K39" s="25"/>
      <c r="L39" s="25"/>
    </row>
    <row r="40" spans="1:12" ht="12" customHeight="1" x14ac:dyDescent="0.25">
      <c r="A40" s="13" t="s">
        <v>73</v>
      </c>
      <c r="B40" s="13"/>
      <c r="C40" s="13"/>
      <c r="D40" s="13"/>
      <c r="E40" s="13"/>
      <c r="F40" s="13"/>
      <c r="G40" s="13"/>
      <c r="H40" s="25"/>
      <c r="I40" s="25"/>
      <c r="J40" s="25"/>
      <c r="K40" s="25"/>
      <c r="L40" s="25"/>
    </row>
    <row r="41" spans="1:12" ht="12" customHeight="1" x14ac:dyDescent="0.25">
      <c r="A41" s="13" t="s">
        <v>75</v>
      </c>
      <c r="B41" s="13"/>
      <c r="C41" s="13"/>
      <c r="D41" s="13"/>
      <c r="E41" s="13"/>
      <c r="F41" s="13"/>
      <c r="G41" s="13"/>
      <c r="H41" s="25"/>
      <c r="I41" s="25"/>
      <c r="J41" s="25"/>
      <c r="K41" s="25"/>
      <c r="L41" s="25"/>
    </row>
    <row r="42" spans="1:12" ht="12" customHeight="1" x14ac:dyDescent="0.25">
      <c r="A42" s="13"/>
      <c r="B42" s="13"/>
      <c r="C42" s="13"/>
      <c r="D42" s="13"/>
      <c r="E42" s="13"/>
      <c r="F42" s="13"/>
      <c r="G42" s="13"/>
      <c r="H42" s="25"/>
      <c r="I42" s="25"/>
      <c r="J42" s="25"/>
      <c r="K42" s="25"/>
      <c r="L42" s="25"/>
    </row>
    <row r="43" spans="1:12" ht="12" customHeight="1" x14ac:dyDescent="0.25">
      <c r="A43" s="465" t="s">
        <v>169</v>
      </c>
      <c r="B43" s="465"/>
      <c r="C43" s="465"/>
      <c r="D43" s="465"/>
      <c r="E43" s="465"/>
      <c r="F43" s="13"/>
      <c r="G43" s="13"/>
      <c r="H43" s="25"/>
      <c r="I43" s="25"/>
      <c r="J43" s="25"/>
      <c r="K43" s="25"/>
      <c r="L43" s="25"/>
    </row>
    <row r="44" spans="1:12" ht="12" customHeight="1" x14ac:dyDescent="0.25"/>
    <row r="45" spans="1:12" x14ac:dyDescent="0.25">
      <c r="A45" s="409" t="s">
        <v>116</v>
      </c>
      <c r="B45" s="409"/>
      <c r="C45" s="409"/>
      <c r="D45" s="403" t="s">
        <v>117</v>
      </c>
      <c r="E45" s="403"/>
    </row>
  </sheetData>
  <sheetProtection selectLockedCells="1"/>
  <mergeCells count="10">
    <mergeCell ref="J15:J16"/>
    <mergeCell ref="A15:A16"/>
    <mergeCell ref="B15:D15"/>
    <mergeCell ref="E15:G15"/>
    <mergeCell ref="A43:E43"/>
    <mergeCell ref="A12:G12"/>
    <mergeCell ref="A13:G13"/>
    <mergeCell ref="A45:C45"/>
    <mergeCell ref="D45:E45"/>
    <mergeCell ref="I15:I16"/>
  </mergeCells>
  <hyperlinks>
    <hyperlink ref="A45" location="'Table of Contents'!A1" display="Return to Table of Contents" xr:uid="{00000000-0004-0000-0F00-000000000000}"/>
    <hyperlink ref="D45" location="Summary!A1" display="Go to Summary" xr:uid="{00000000-0004-0000-0F00-000001000000}"/>
  </hyperlinks>
  <pageMargins left="0.25" right="0.25" top="0.2" bottom="0.2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7">
    <pageSetUpPr fitToPage="1"/>
  </sheetPr>
  <dimension ref="A1:M43"/>
  <sheetViews>
    <sheetView zoomScale="115" zoomScaleNormal="115" workbookViewId="0">
      <selection activeCell="D25" sqref="D25"/>
    </sheetView>
  </sheetViews>
  <sheetFormatPr defaultRowHeight="15" x14ac:dyDescent="0.25"/>
  <cols>
    <col min="1" max="1" width="37.5703125" customWidth="1"/>
    <col min="2" max="2" width="10.28515625" customWidth="1"/>
    <col min="3" max="3" width="6.7109375" customWidth="1"/>
    <col min="4" max="4" width="10.140625" customWidth="1"/>
    <col min="5" max="5" width="8.7109375" customWidth="1"/>
    <col min="6" max="7" width="6.7109375" customWidth="1"/>
    <col min="8" max="8" width="4" customWidth="1"/>
    <col min="9" max="9" width="10.7109375" customWidth="1"/>
    <col min="10" max="10" width="7.7109375" customWidth="1"/>
    <col min="11" max="12" width="6.42578125" customWidth="1"/>
  </cols>
  <sheetData>
    <row r="1" spans="1:12" ht="21" x14ac:dyDescent="0.35">
      <c r="A1" s="11" t="s">
        <v>805</v>
      </c>
      <c r="B1" s="11"/>
      <c r="C1" s="11"/>
      <c r="D1" s="11"/>
      <c r="E1" s="11"/>
      <c r="F1" s="11"/>
      <c r="G1" s="11"/>
      <c r="H1" s="11"/>
      <c r="I1" s="11"/>
      <c r="J1" s="11"/>
      <c r="K1" s="5"/>
      <c r="L1" s="5"/>
    </row>
    <row r="2" spans="1:12" ht="12" customHeight="1" x14ac:dyDescent="0.25"/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/>
    <row r="9" spans="1:12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2" ht="12" customHeight="1" x14ac:dyDescent="0.25"/>
    <row r="11" spans="1:12" ht="12" customHeight="1" x14ac:dyDescent="0.25">
      <c r="A11" s="13"/>
    </row>
    <row r="12" spans="1:12" ht="12" customHeight="1" x14ac:dyDescent="0.25"/>
    <row r="13" spans="1:12" ht="12" customHeight="1" x14ac:dyDescent="0.25">
      <c r="A13" s="404" t="s">
        <v>72</v>
      </c>
      <c r="B13" s="404"/>
      <c r="C13" s="404"/>
      <c r="D13" s="404"/>
      <c r="E13" s="404"/>
      <c r="F13" s="404"/>
      <c r="G13" s="404"/>
      <c r="H13" s="31"/>
      <c r="I13" s="31"/>
      <c r="J13" s="31"/>
      <c r="K13" s="31"/>
    </row>
    <row r="14" spans="1:12" ht="10.15" customHeight="1" x14ac:dyDescent="0.25">
      <c r="A14" s="459" t="s">
        <v>74</v>
      </c>
      <c r="B14" s="459"/>
      <c r="C14" s="459"/>
      <c r="D14" s="459"/>
      <c r="E14" s="459"/>
      <c r="F14" s="459"/>
      <c r="G14" s="459"/>
      <c r="H14" s="26"/>
      <c r="I14" s="26"/>
      <c r="J14" s="26"/>
      <c r="K14" s="26"/>
    </row>
    <row r="15" spans="1:12" ht="14.25" customHeight="1" thickBot="1" x14ac:dyDescent="0.3">
      <c r="A15" s="27"/>
    </row>
    <row r="16" spans="1:12" ht="12" customHeight="1" x14ac:dyDescent="0.25">
      <c r="A16" s="463" t="s">
        <v>34</v>
      </c>
      <c r="B16" s="433" t="s">
        <v>419</v>
      </c>
      <c r="C16" s="435"/>
      <c r="D16" s="433" t="s">
        <v>421</v>
      </c>
      <c r="E16" s="435"/>
      <c r="G16" s="4"/>
      <c r="I16" s="4"/>
      <c r="J16" s="171"/>
      <c r="K16" s="10"/>
      <c r="L16" s="10"/>
    </row>
    <row r="17" spans="1:13" ht="12" customHeight="1" x14ac:dyDescent="0.25">
      <c r="A17" s="464"/>
      <c r="B17" s="16" t="s">
        <v>45</v>
      </c>
      <c r="C17" s="14" t="s">
        <v>126</v>
      </c>
      <c r="D17" s="16" t="s">
        <v>45</v>
      </c>
      <c r="E17" s="17" t="s">
        <v>126</v>
      </c>
      <c r="G17" s="52"/>
      <c r="I17" s="4"/>
      <c r="J17" s="171"/>
      <c r="L17" s="10"/>
    </row>
    <row r="18" spans="1:13" ht="12" customHeight="1" x14ac:dyDescent="0.25">
      <c r="A18" s="15" t="s">
        <v>194</v>
      </c>
      <c r="B18" s="63">
        <v>25</v>
      </c>
      <c r="C18" s="54">
        <v>3.9</v>
      </c>
      <c r="D18" s="63">
        <v>34.6</v>
      </c>
      <c r="E18" s="97">
        <v>5</v>
      </c>
      <c r="G18" s="167"/>
      <c r="I18" s="167"/>
      <c r="J18" s="115"/>
      <c r="L18" s="10"/>
    </row>
    <row r="19" spans="1:13" ht="12" customHeight="1" x14ac:dyDescent="0.25">
      <c r="A19" s="15" t="s">
        <v>174</v>
      </c>
      <c r="B19" s="335">
        <v>31.05</v>
      </c>
      <c r="C19" s="54">
        <v>4.9000000000000004</v>
      </c>
      <c r="D19" s="335">
        <v>40.950000000000003</v>
      </c>
      <c r="E19" s="97">
        <v>6.2</v>
      </c>
      <c r="G19" s="167"/>
      <c r="I19" s="167"/>
      <c r="J19" s="115"/>
      <c r="L19" s="10"/>
    </row>
    <row r="20" spans="1:13" ht="12" customHeight="1" x14ac:dyDescent="0.25">
      <c r="A20" s="15" t="s">
        <v>828</v>
      </c>
      <c r="B20" s="335">
        <v>3.95</v>
      </c>
      <c r="C20" s="54" t="s">
        <v>133</v>
      </c>
      <c r="D20" s="335">
        <v>4.6000000000000005</v>
      </c>
      <c r="E20" s="97" t="s">
        <v>133</v>
      </c>
      <c r="G20" s="167"/>
      <c r="I20" s="167"/>
      <c r="J20" s="115"/>
      <c r="L20" s="10"/>
    </row>
    <row r="21" spans="1:13" ht="12" customHeight="1" x14ac:dyDescent="0.25">
      <c r="A21" s="15" t="s">
        <v>751</v>
      </c>
      <c r="B21" s="335">
        <v>5.95</v>
      </c>
      <c r="C21" s="54" t="s">
        <v>133</v>
      </c>
      <c r="D21" s="335">
        <v>6.75</v>
      </c>
      <c r="E21" s="97" t="s">
        <v>133</v>
      </c>
      <c r="G21" s="167"/>
      <c r="I21" s="167"/>
      <c r="J21" s="115"/>
      <c r="M21" s="167" t="s">
        <v>892</v>
      </c>
    </row>
    <row r="22" spans="1:13" ht="12" customHeight="1" x14ac:dyDescent="0.25">
      <c r="A22" s="15" t="s">
        <v>195</v>
      </c>
      <c r="B22" s="334">
        <v>39.800000000000004</v>
      </c>
      <c r="C22" s="54">
        <v>2</v>
      </c>
      <c r="D22" s="334">
        <v>60.5</v>
      </c>
      <c r="E22" s="97">
        <v>2.4</v>
      </c>
      <c r="G22" s="167"/>
      <c r="I22" s="167"/>
      <c r="J22" s="115"/>
      <c r="L22" s="10"/>
    </row>
    <row r="23" spans="1:13" ht="12" customHeight="1" x14ac:dyDescent="0.25">
      <c r="A23" s="15" t="s">
        <v>864</v>
      </c>
      <c r="B23" s="335">
        <v>3.8000000000000003</v>
      </c>
      <c r="C23" s="54">
        <v>0.1</v>
      </c>
      <c r="D23" s="335">
        <v>7.6</v>
      </c>
      <c r="E23" s="97">
        <v>0.2</v>
      </c>
      <c r="G23" s="167"/>
      <c r="I23" s="167"/>
      <c r="J23" s="115"/>
      <c r="L23" s="10"/>
    </row>
    <row r="24" spans="1:13" ht="12" customHeight="1" x14ac:dyDescent="0.25">
      <c r="A24" s="15" t="s">
        <v>865</v>
      </c>
      <c r="B24" s="335">
        <v>3.8000000000000003</v>
      </c>
      <c r="C24" s="54">
        <v>0.1</v>
      </c>
      <c r="D24" s="335">
        <v>7.6</v>
      </c>
      <c r="E24" s="97">
        <v>0.2</v>
      </c>
      <c r="G24" s="167"/>
      <c r="I24" s="167"/>
      <c r="J24" s="115"/>
      <c r="L24" s="10"/>
    </row>
    <row r="25" spans="1:13" ht="12" customHeight="1" x14ac:dyDescent="0.25">
      <c r="A25" s="15" t="s">
        <v>291</v>
      </c>
      <c r="B25" s="335">
        <v>40.35</v>
      </c>
      <c r="C25" s="54">
        <v>2</v>
      </c>
      <c r="D25" s="335">
        <v>45.150000000000006</v>
      </c>
      <c r="E25" s="97">
        <v>2.8</v>
      </c>
      <c r="G25" s="167"/>
      <c r="I25" s="167"/>
      <c r="J25" s="115"/>
      <c r="L25" s="10"/>
    </row>
    <row r="26" spans="1:13" ht="12" customHeight="1" x14ac:dyDescent="0.25">
      <c r="A26" s="15" t="s">
        <v>292</v>
      </c>
      <c r="B26" s="335">
        <v>40.35</v>
      </c>
      <c r="C26" s="54">
        <v>2</v>
      </c>
      <c r="D26" s="335">
        <v>45.150000000000006</v>
      </c>
      <c r="E26" s="97">
        <v>2.4</v>
      </c>
      <c r="G26" s="167"/>
      <c r="I26" s="167"/>
      <c r="J26" s="115"/>
      <c r="L26" s="10"/>
    </row>
    <row r="27" spans="1:13" ht="12" customHeight="1" x14ac:dyDescent="0.25">
      <c r="A27" s="15" t="s">
        <v>160</v>
      </c>
      <c r="B27" s="335">
        <v>17.5</v>
      </c>
      <c r="C27" s="54">
        <v>2</v>
      </c>
      <c r="D27" s="335">
        <v>19.8</v>
      </c>
      <c r="E27" s="97">
        <v>2.5</v>
      </c>
      <c r="G27" s="167"/>
      <c r="I27" s="167"/>
      <c r="J27" s="115"/>
      <c r="L27" s="10"/>
    </row>
    <row r="28" spans="1:13" ht="12" customHeight="1" x14ac:dyDescent="0.25">
      <c r="A28" s="15" t="s">
        <v>159</v>
      </c>
      <c r="B28" s="335">
        <v>19.75</v>
      </c>
      <c r="C28" s="54">
        <v>2.5</v>
      </c>
      <c r="D28" s="335">
        <v>22.650000000000002</v>
      </c>
      <c r="E28" s="97">
        <v>3</v>
      </c>
      <c r="G28" s="167"/>
      <c r="I28" s="167"/>
      <c r="J28" s="115"/>
      <c r="L28" s="10"/>
    </row>
    <row r="29" spans="1:13" ht="12" customHeight="1" x14ac:dyDescent="0.25">
      <c r="A29" s="15" t="s">
        <v>177</v>
      </c>
      <c r="B29" s="335">
        <v>22.450000000000003</v>
      </c>
      <c r="C29" s="54">
        <v>3.5</v>
      </c>
      <c r="D29" s="335">
        <v>25.650000000000002</v>
      </c>
      <c r="E29" s="97">
        <v>3.8</v>
      </c>
      <c r="G29" s="167"/>
      <c r="I29" s="167"/>
      <c r="J29" s="115"/>
      <c r="L29" s="10"/>
    </row>
    <row r="30" spans="1:13" ht="12" customHeight="1" x14ac:dyDescent="0.25">
      <c r="A30" s="15" t="s">
        <v>171</v>
      </c>
      <c r="B30" s="335">
        <v>47.050000000000004</v>
      </c>
      <c r="C30" s="54">
        <v>3.5</v>
      </c>
      <c r="D30" s="335">
        <v>51</v>
      </c>
      <c r="E30" s="97">
        <v>3.8</v>
      </c>
      <c r="G30" s="167"/>
      <c r="I30" s="167"/>
      <c r="J30" s="115"/>
      <c r="L30" s="10"/>
    </row>
    <row r="31" spans="1:13" ht="12" customHeight="1" x14ac:dyDescent="0.25">
      <c r="A31" s="15" t="s">
        <v>162</v>
      </c>
      <c r="B31" s="335">
        <v>19.75</v>
      </c>
      <c r="C31" s="54">
        <v>0.8</v>
      </c>
      <c r="D31" s="335">
        <v>22.55</v>
      </c>
      <c r="E31" s="97">
        <v>1.4</v>
      </c>
      <c r="G31" s="167"/>
      <c r="I31" s="167"/>
      <c r="J31" s="115"/>
      <c r="L31" s="10"/>
    </row>
    <row r="32" spans="1:13" ht="12" customHeight="1" x14ac:dyDescent="0.25">
      <c r="A32" s="15" t="s">
        <v>752</v>
      </c>
      <c r="B32" s="335">
        <v>94.600000000000009</v>
      </c>
      <c r="C32" s="54">
        <v>7.5</v>
      </c>
      <c r="D32" s="335">
        <v>116.65</v>
      </c>
      <c r="E32" s="97">
        <v>11.5</v>
      </c>
      <c r="G32" s="167"/>
      <c r="I32" s="167"/>
      <c r="J32" s="115"/>
      <c r="L32" s="10"/>
    </row>
    <row r="33" spans="1:12" ht="12" customHeight="1" thickBot="1" x14ac:dyDescent="0.3">
      <c r="A33" s="15" t="s">
        <v>753</v>
      </c>
      <c r="B33" s="336">
        <v>120.55000000000001</v>
      </c>
      <c r="C33" s="66">
        <v>7.8</v>
      </c>
      <c r="D33" s="336">
        <v>137.75</v>
      </c>
      <c r="E33" s="98">
        <v>11.8</v>
      </c>
      <c r="G33" s="167"/>
      <c r="I33" s="167"/>
      <c r="J33" s="115"/>
      <c r="L33" s="10"/>
    </row>
    <row r="34" spans="1:12" ht="12" customHeight="1" x14ac:dyDescent="0.25">
      <c r="A34" s="10"/>
      <c r="B34" s="168"/>
      <c r="C34" s="108"/>
      <c r="D34" s="168"/>
      <c r="E34" s="108"/>
      <c r="G34" s="167"/>
      <c r="I34" s="61"/>
      <c r="J34" s="115"/>
      <c r="L34" s="10"/>
    </row>
    <row r="35" spans="1:12" ht="12" customHeight="1" x14ac:dyDescent="0.25">
      <c r="A35" s="228" t="s">
        <v>418</v>
      </c>
      <c r="B35" s="168"/>
      <c r="C35" s="108"/>
      <c r="D35" s="168"/>
      <c r="E35" s="108"/>
      <c r="G35" s="167"/>
      <c r="I35" s="61"/>
      <c r="J35" s="115"/>
      <c r="L35" s="10"/>
    </row>
    <row r="36" spans="1:12" ht="12" customHeight="1" x14ac:dyDescent="0.25">
      <c r="A36" s="228" t="s">
        <v>519</v>
      </c>
      <c r="K36" s="10"/>
      <c r="L36" s="10"/>
    </row>
    <row r="37" spans="1:12" ht="12" customHeight="1" x14ac:dyDescent="0.25">
      <c r="A37" s="227"/>
      <c r="K37" s="10"/>
      <c r="L37" s="10"/>
    </row>
    <row r="38" spans="1:12" ht="12" customHeight="1" x14ac:dyDescent="0.25">
      <c r="A38" s="13" t="s">
        <v>47</v>
      </c>
      <c r="B38" s="13"/>
      <c r="C38" s="13"/>
      <c r="D38" s="13"/>
      <c r="E38" s="13"/>
      <c r="F38" s="13"/>
      <c r="G38" s="13"/>
      <c r="H38" s="25"/>
      <c r="I38" s="25"/>
      <c r="J38" s="25"/>
      <c r="K38" s="25"/>
      <c r="L38" s="25"/>
    </row>
    <row r="39" spans="1:12" ht="12" customHeight="1" x14ac:dyDescent="0.25">
      <c r="A39" s="13"/>
      <c r="B39" s="13"/>
      <c r="C39" s="13"/>
      <c r="D39" s="13"/>
      <c r="E39" s="13"/>
      <c r="F39" s="13"/>
      <c r="G39" s="13"/>
      <c r="H39" s="25"/>
      <c r="I39" s="25"/>
      <c r="J39" s="25"/>
      <c r="K39" s="25"/>
      <c r="L39" s="25"/>
    </row>
    <row r="40" spans="1:12" ht="12" customHeight="1" x14ac:dyDescent="0.25">
      <c r="A40" s="13" t="s">
        <v>73</v>
      </c>
      <c r="B40" s="13"/>
      <c r="C40" s="13"/>
      <c r="D40" s="13"/>
      <c r="E40" s="13"/>
      <c r="F40" s="13"/>
      <c r="G40" s="13"/>
      <c r="H40" s="25"/>
      <c r="I40" s="25"/>
      <c r="J40" s="25"/>
      <c r="K40" s="25"/>
      <c r="L40" s="25"/>
    </row>
    <row r="41" spans="1:12" ht="12" customHeight="1" x14ac:dyDescent="0.25">
      <c r="A41" s="13" t="s">
        <v>420</v>
      </c>
      <c r="B41" s="13"/>
      <c r="C41" s="13"/>
      <c r="D41" s="13"/>
      <c r="E41" s="13"/>
      <c r="F41" s="13"/>
      <c r="G41" s="13"/>
      <c r="H41" s="25"/>
      <c r="I41" s="25"/>
      <c r="J41" s="25"/>
      <c r="K41" s="25"/>
      <c r="L41" s="25"/>
    </row>
    <row r="42" spans="1:12" ht="12" customHeight="1" x14ac:dyDescent="0.25"/>
    <row r="43" spans="1:12" x14ac:dyDescent="0.25">
      <c r="A43" s="465" t="s">
        <v>169</v>
      </c>
      <c r="B43" s="465"/>
      <c r="C43" s="465"/>
      <c r="D43" s="465"/>
      <c r="E43" s="465"/>
    </row>
  </sheetData>
  <sheetProtection selectLockedCells="1"/>
  <mergeCells count="6">
    <mergeCell ref="A16:A17"/>
    <mergeCell ref="B16:C16"/>
    <mergeCell ref="D16:E16"/>
    <mergeCell ref="A43:E43"/>
    <mergeCell ref="A13:G13"/>
    <mergeCell ref="A14:G14"/>
  </mergeCells>
  <pageMargins left="0.25" right="0.25" top="0.2" bottom="0.2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8">
    <pageSetUpPr fitToPage="1"/>
  </sheetPr>
  <dimension ref="A1:M66"/>
  <sheetViews>
    <sheetView zoomScale="115" zoomScaleNormal="115" workbookViewId="0">
      <selection activeCell="D17" sqref="D17"/>
    </sheetView>
  </sheetViews>
  <sheetFormatPr defaultRowHeight="15" x14ac:dyDescent="0.25"/>
  <cols>
    <col min="1" max="1" width="29.140625" customWidth="1"/>
    <col min="2" max="2" width="9.85546875" bestFit="1" customWidth="1"/>
    <col min="3" max="4" width="6.7109375" customWidth="1"/>
    <col min="5" max="5" width="9.85546875" bestFit="1" customWidth="1"/>
    <col min="6" max="7" width="6.7109375" customWidth="1"/>
    <col min="8" max="8" width="9.85546875" bestFit="1" customWidth="1"/>
    <col min="9" max="10" width="6.7109375" customWidth="1"/>
    <col min="11" max="11" width="4.28515625" customWidth="1"/>
    <col min="12" max="12" width="10.7109375" customWidth="1"/>
    <col min="13" max="13" width="7.7109375" customWidth="1"/>
  </cols>
  <sheetData>
    <row r="1" spans="1:13" ht="21" x14ac:dyDescent="0.35">
      <c r="A1" s="11" t="s">
        <v>806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13" ht="12" customHeight="1" x14ac:dyDescent="0.25"/>
    <row r="3" spans="1:13" ht="12" customHeight="1" x14ac:dyDescent="0.25"/>
    <row r="4" spans="1:13" ht="12" customHeight="1" x14ac:dyDescent="0.25"/>
    <row r="5" spans="1:13" ht="12" customHeight="1" x14ac:dyDescent="0.25"/>
    <row r="6" spans="1:13" ht="12" customHeight="1" x14ac:dyDescent="0.25"/>
    <row r="7" spans="1:13" ht="12" customHeight="1" x14ac:dyDescent="0.25"/>
    <row r="8" spans="1:13" ht="12" customHeight="1" x14ac:dyDescent="0.25"/>
    <row r="9" spans="1:13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3" ht="12" customHeight="1" x14ac:dyDescent="0.25"/>
    <row r="11" spans="1:13" ht="12" customHeight="1" x14ac:dyDescent="0.25"/>
    <row r="12" spans="1:13" ht="17.25" customHeight="1" x14ac:dyDescent="0.3">
      <c r="A12" s="31"/>
      <c r="B12" s="31"/>
      <c r="C12" s="31"/>
      <c r="D12" s="229" t="s">
        <v>425</v>
      </c>
      <c r="E12" s="31"/>
      <c r="F12" s="31"/>
      <c r="G12" s="31"/>
      <c r="H12" s="31"/>
      <c r="I12" s="31"/>
      <c r="J12" s="31"/>
      <c r="K12" s="31"/>
    </row>
    <row r="13" spans="1:13" ht="12" customHeight="1" x14ac:dyDescent="0.25">
      <c r="A13" s="27"/>
      <c r="B13" s="26"/>
      <c r="C13" s="26"/>
      <c r="D13" s="113" t="s">
        <v>61</v>
      </c>
      <c r="E13" s="26"/>
      <c r="F13" s="26"/>
      <c r="G13" s="26"/>
      <c r="H13" s="26"/>
      <c r="I13" s="26"/>
      <c r="J13" s="26"/>
      <c r="K13" s="26"/>
    </row>
    <row r="14" spans="1:13" ht="12" customHeight="1" thickBot="1" x14ac:dyDescent="0.3"/>
    <row r="15" spans="1:13" ht="12" customHeight="1" x14ac:dyDescent="0.25">
      <c r="A15" s="463" t="s">
        <v>34</v>
      </c>
      <c r="B15" s="438" t="s">
        <v>426</v>
      </c>
      <c r="C15" s="439"/>
      <c r="D15" s="440"/>
      <c r="E15" s="438" t="s">
        <v>427</v>
      </c>
      <c r="F15" s="439"/>
      <c r="G15" s="440"/>
      <c r="H15" s="438" t="s">
        <v>428</v>
      </c>
      <c r="I15" s="439"/>
      <c r="J15" s="440"/>
      <c r="K15" s="10"/>
      <c r="L15" s="466" t="s">
        <v>46</v>
      </c>
      <c r="M15" s="467" t="s">
        <v>112</v>
      </c>
    </row>
    <row r="16" spans="1:13" ht="12" customHeight="1" x14ac:dyDescent="0.25">
      <c r="A16" s="464"/>
      <c r="B16" s="16" t="s">
        <v>45</v>
      </c>
      <c r="C16" s="14" t="s">
        <v>126</v>
      </c>
      <c r="D16" s="17" t="s">
        <v>9</v>
      </c>
      <c r="E16" s="16" t="s">
        <v>45</v>
      </c>
      <c r="F16" s="14" t="s">
        <v>126</v>
      </c>
      <c r="G16" s="17" t="s">
        <v>9</v>
      </c>
      <c r="H16" s="16" t="s">
        <v>45</v>
      </c>
      <c r="I16" s="14" t="s">
        <v>126</v>
      </c>
      <c r="J16" s="17" t="s">
        <v>9</v>
      </c>
      <c r="K16" s="10"/>
      <c r="L16" s="466"/>
      <c r="M16" s="467"/>
    </row>
    <row r="17" spans="1:13" ht="12" customHeight="1" x14ac:dyDescent="0.25">
      <c r="A17" s="15" t="str">
        <f>'Page 9 Maintenance'!A17</f>
        <v>Enclosure (18 GA. CRS)</v>
      </c>
      <c r="B17" s="63">
        <f>'Page 9 Maintenance'!B17</f>
        <v>42.1</v>
      </c>
      <c r="C17" s="54">
        <f>'Page 9 Maintenance'!C17</f>
        <v>4.3</v>
      </c>
      <c r="D17" s="379"/>
      <c r="E17" s="63">
        <f>'Page 9 Maintenance'!D17</f>
        <v>52.6</v>
      </c>
      <c r="F17" s="54">
        <f>'Page 9 Maintenance'!E17</f>
        <v>5.3</v>
      </c>
      <c r="G17" s="58"/>
      <c r="H17" s="63">
        <f>'Page 9 Maintenance'!F17</f>
        <v>58.6</v>
      </c>
      <c r="I17" s="54">
        <f>'Page 9 Maintenance'!G17</f>
        <v>5.9</v>
      </c>
      <c r="J17" s="58"/>
      <c r="K17" s="10"/>
      <c r="L17" s="104" t="str">
        <f>IF(AND(D17=0,G17=0,J17=0)," ",D17*B17+G17*E17+J17*H17)</f>
        <v xml:space="preserve"> </v>
      </c>
      <c r="M17" s="88" t="str">
        <f>IF(L17=" "," ",D17*C17+G17*F17+J17*I17)</f>
        <v xml:space="preserve"> </v>
      </c>
    </row>
    <row r="18" spans="1:13" ht="12" customHeight="1" x14ac:dyDescent="0.25">
      <c r="A18" s="15" t="str">
        <f>'Page 9 Maintenance'!A18</f>
        <v>Enclosure (16 GA. CRS)</v>
      </c>
      <c r="B18" s="335">
        <f>'Page 9 Maintenance'!B18</f>
        <v>45.95</v>
      </c>
      <c r="C18" s="54">
        <f>'Page 9 Maintenance'!C18</f>
        <v>5.6</v>
      </c>
      <c r="D18" s="58"/>
      <c r="E18" s="335">
        <f>'Page 9 Maintenance'!D18</f>
        <v>55.550000000000004</v>
      </c>
      <c r="F18" s="54">
        <f>'Page 9 Maintenance'!E18</f>
        <v>6.3</v>
      </c>
      <c r="G18" s="58"/>
      <c r="H18" s="335">
        <f>'Page 9 Maintenance'!F18</f>
        <v>62.800000000000004</v>
      </c>
      <c r="I18" s="54">
        <f>'Page 9 Maintenance'!G18</f>
        <v>7.7</v>
      </c>
      <c r="J18" s="58"/>
      <c r="K18" s="10"/>
      <c r="L18" s="104" t="str">
        <f t="shared" ref="L18:L37" si="0">IF(AND(D18=0,G18=0,J18=0)," ",D18*B18+G18*E18+J18*H18)</f>
        <v xml:space="preserve"> </v>
      </c>
      <c r="M18" s="88" t="str">
        <f t="shared" ref="M18:M37" si="1">IF(L18=" "," ",D18*C18+G18*F18+J18*I18)</f>
        <v xml:space="preserve"> </v>
      </c>
    </row>
    <row r="19" spans="1:13" ht="12" customHeight="1" x14ac:dyDescent="0.25">
      <c r="A19" s="15" t="str">
        <f>'Page 9 Maintenance'!A19</f>
        <v>Enclosure (14 GA. CRS)</v>
      </c>
      <c r="B19" s="335">
        <f>'Page 9 Maintenance'!B19</f>
        <v>49.95</v>
      </c>
      <c r="C19" s="54">
        <f>'Page 9 Maintenance'!C19</f>
        <v>7</v>
      </c>
      <c r="D19" s="58"/>
      <c r="E19" s="335">
        <f>'Page 9 Maintenance'!D19</f>
        <v>60.900000000000006</v>
      </c>
      <c r="F19" s="54">
        <f>'Page 9 Maintenance'!E19</f>
        <v>7.9</v>
      </c>
      <c r="G19" s="58"/>
      <c r="H19" s="335">
        <f>'Page 9 Maintenance'!F19</f>
        <v>68.850000000000009</v>
      </c>
      <c r="I19" s="54">
        <f>'Page 9 Maintenance'!G19</f>
        <v>9.6</v>
      </c>
      <c r="J19" s="58"/>
      <c r="K19" s="10"/>
      <c r="L19" s="104" t="str">
        <f t="shared" si="0"/>
        <v xml:space="preserve"> </v>
      </c>
      <c r="M19" s="88" t="str">
        <f t="shared" si="1"/>
        <v xml:space="preserve"> </v>
      </c>
    </row>
    <row r="20" spans="1:13" ht="12" customHeight="1" x14ac:dyDescent="0.25">
      <c r="A20" s="15" t="str">
        <f>'Page 9 Maintenance'!A20</f>
        <v>Baked Powder  (standard colors)</v>
      </c>
      <c r="B20" s="335">
        <f>'Page 9 Maintenance'!B20</f>
        <v>5.2</v>
      </c>
      <c r="C20" s="54" t="str">
        <f>'Page 9 Maintenance'!C20</f>
        <v>-</v>
      </c>
      <c r="D20" s="102"/>
      <c r="E20" s="335">
        <f>'Page 9 Maintenance'!D20</f>
        <v>5.3500000000000005</v>
      </c>
      <c r="F20" s="54" t="str">
        <f>'Page 9 Maintenance'!E20</f>
        <v>-</v>
      </c>
      <c r="G20" s="102"/>
      <c r="H20" s="335">
        <f>'Page 9 Maintenance'!F20</f>
        <v>6.75</v>
      </c>
      <c r="I20" s="54" t="str">
        <f>'Page 9 Maintenance'!G20</f>
        <v>-</v>
      </c>
      <c r="J20" s="102"/>
      <c r="K20" s="10"/>
      <c r="L20" s="104" t="str">
        <f t="shared" si="0"/>
        <v xml:space="preserve"> </v>
      </c>
      <c r="M20" s="88"/>
    </row>
    <row r="21" spans="1:13" ht="12" customHeight="1" x14ac:dyDescent="0.25">
      <c r="A21" s="15" t="str">
        <f>'Page 9 Maintenance'!A21</f>
        <v>Baked Metallic (standard colors)</v>
      </c>
      <c r="B21" s="335">
        <f>'Page 9 Maintenance'!B21</f>
        <v>8.5</v>
      </c>
      <c r="C21" s="54" t="str">
        <f>'Page 9 Maintenance'!C21</f>
        <v>-</v>
      </c>
      <c r="D21" s="102"/>
      <c r="E21" s="335">
        <f>'Page 9 Maintenance'!D21</f>
        <v>8.9500000000000011</v>
      </c>
      <c r="F21" s="54" t="str">
        <f>'Page 9 Maintenance'!E21</f>
        <v>-</v>
      </c>
      <c r="G21" s="102"/>
      <c r="H21" s="335">
        <f>'Page 9 Maintenance'!F21</f>
        <v>9.15</v>
      </c>
      <c r="I21" s="54" t="str">
        <f>'Page 9 Maintenance'!G21</f>
        <v>-</v>
      </c>
      <c r="J21" s="102"/>
      <c r="K21" s="10"/>
      <c r="L21" s="104" t="str">
        <f t="shared" ref="L21" si="2">IF(AND(D21=0,G21=0,J21=0)," ",D21*B21+G21*E21+J21*H21)</f>
        <v xml:space="preserve"> </v>
      </c>
      <c r="M21" s="88"/>
    </row>
    <row r="22" spans="1:13" ht="12" customHeight="1" x14ac:dyDescent="0.25">
      <c r="A22" s="15" t="str">
        <f>'Page 9 Maintenance'!A22</f>
        <v>Knob Damper</v>
      </c>
      <c r="B22" s="335">
        <f>'Page 9 Maintenance'!B22</f>
        <v>9.1</v>
      </c>
      <c r="C22" s="54">
        <f>'Page 9 Maintenance'!C22</f>
        <v>0.3</v>
      </c>
      <c r="D22" s="58"/>
      <c r="E22" s="335">
        <f>'Page 9 Maintenance'!D22</f>
        <v>9.1</v>
      </c>
      <c r="F22" s="54">
        <f>'Page 9 Maintenance'!E22</f>
        <v>0.3</v>
      </c>
      <c r="G22" s="58"/>
      <c r="H22" s="335">
        <f>'Page 9 Maintenance'!F22</f>
        <v>9.1</v>
      </c>
      <c r="I22" s="54">
        <f>'Page 9 Maintenance'!G22</f>
        <v>0.4</v>
      </c>
      <c r="J22" s="58"/>
      <c r="K22" s="10"/>
      <c r="L22" s="104" t="str">
        <f t="shared" si="0"/>
        <v xml:space="preserve"> </v>
      </c>
      <c r="M22" s="88" t="str">
        <f t="shared" si="1"/>
        <v xml:space="preserve"> </v>
      </c>
    </row>
    <row r="23" spans="1:13" ht="12" customHeight="1" x14ac:dyDescent="0.25">
      <c r="A23" s="15" t="str">
        <f>'Page 9 Maintenance'!A23</f>
        <v>Tamper Resistant Damper</v>
      </c>
      <c r="B23" s="335">
        <f>'Page 9 Maintenance'!B23</f>
        <v>12.75</v>
      </c>
      <c r="C23" s="54">
        <f>'Page 9 Maintenance'!C23</f>
        <v>0.3</v>
      </c>
      <c r="D23" s="58"/>
      <c r="E23" s="335">
        <f>'Page 9 Maintenance'!D23</f>
        <v>12.75</v>
      </c>
      <c r="F23" s="54">
        <f>'Page 9 Maintenance'!E23</f>
        <v>0.3</v>
      </c>
      <c r="G23" s="58"/>
      <c r="H23" s="335">
        <f>'Page 9 Maintenance'!F23</f>
        <v>12.75</v>
      </c>
      <c r="I23" s="54">
        <f>'Page 9 Maintenance'!G23</f>
        <v>0.4</v>
      </c>
      <c r="J23" s="58"/>
      <c r="K23" s="10"/>
      <c r="L23" s="104" t="str">
        <f t="shared" si="0"/>
        <v xml:space="preserve"> </v>
      </c>
      <c r="M23" s="88" t="str">
        <f t="shared" si="1"/>
        <v xml:space="preserve"> </v>
      </c>
    </row>
    <row r="24" spans="1:13" ht="27.75" customHeight="1" x14ac:dyDescent="0.25">
      <c r="A24" s="29" t="str">
        <f>'Page 9 Maintenance'!A24</f>
        <v>Backplate 20 Gauge Galv. (Full Height) Unpainted</v>
      </c>
      <c r="B24" s="335">
        <f>'Page 9 Maintenance'!B24</f>
        <v>15.4</v>
      </c>
      <c r="C24" s="54">
        <f>'Page 9 Maintenance'!C24</f>
        <v>2.7</v>
      </c>
      <c r="D24" s="102"/>
      <c r="E24" s="335">
        <f>'Page 9 Maintenance'!D24</f>
        <v>19.05</v>
      </c>
      <c r="F24" s="54">
        <f>'Page 9 Maintenance'!E24</f>
        <v>3.4</v>
      </c>
      <c r="G24" s="102"/>
      <c r="H24" s="335">
        <f>'Page 9 Maintenance'!F24</f>
        <v>22.450000000000003</v>
      </c>
      <c r="I24" s="54">
        <f>'Page 9 Maintenance'!G24</f>
        <v>3.9</v>
      </c>
      <c r="J24" s="102"/>
      <c r="K24" s="10"/>
      <c r="L24" s="104" t="str">
        <f t="shared" si="0"/>
        <v xml:space="preserve"> </v>
      </c>
      <c r="M24" s="88" t="str">
        <f t="shared" si="1"/>
        <v xml:space="preserve"> </v>
      </c>
    </row>
    <row r="25" spans="1:13" ht="24.75" customHeight="1" x14ac:dyDescent="0.25">
      <c r="A25" s="29" t="str">
        <f>'Page 9 Maintenance'!A25</f>
        <v>Backplate 20 Gauge CRS   (Full Height) Baked Powder</v>
      </c>
      <c r="B25" s="335">
        <f>'Page 9 Maintenance'!B25</f>
        <v>18.3</v>
      </c>
      <c r="C25" s="54">
        <f>'Page 9 Maintenance'!C25</f>
        <v>2.7</v>
      </c>
      <c r="D25" s="102"/>
      <c r="E25" s="335">
        <f>'Page 9 Maintenance'!D25</f>
        <v>22.650000000000002</v>
      </c>
      <c r="F25" s="54">
        <f>'Page 9 Maintenance'!E25</f>
        <v>3.4</v>
      </c>
      <c r="G25" s="102"/>
      <c r="H25" s="335">
        <f>'Page 9 Maintenance'!F25</f>
        <v>26.85</v>
      </c>
      <c r="I25" s="54">
        <f>'Page 9 Maintenance'!G25</f>
        <v>3.9</v>
      </c>
      <c r="J25" s="102"/>
      <c r="K25" s="10"/>
      <c r="L25" s="104" t="str">
        <f t="shared" si="0"/>
        <v xml:space="preserve"> </v>
      </c>
      <c r="M25" s="88" t="str">
        <f t="shared" si="1"/>
        <v xml:space="preserve"> </v>
      </c>
    </row>
    <row r="26" spans="1:13" ht="12" customHeight="1" x14ac:dyDescent="0.25">
      <c r="A26" s="15" t="str">
        <f>'Page 9 Maintenance'!A26</f>
        <v>Vertical Wall Bracket</v>
      </c>
      <c r="B26" s="375">
        <f>'Page 9 Maintenance'!B26</f>
        <v>7.15</v>
      </c>
      <c r="C26" s="54">
        <f>'Page 9 Maintenance'!C26</f>
        <v>0.5</v>
      </c>
      <c r="D26" s="58"/>
      <c r="E26" s="375">
        <f>'Page 9 Maintenance'!D26</f>
        <v>7.5500000000000007</v>
      </c>
      <c r="F26" s="54">
        <f>'Page 9 Maintenance'!E26</f>
        <v>0.6</v>
      </c>
      <c r="G26" s="58"/>
      <c r="H26" s="375">
        <f>'Page 9 Maintenance'!F26</f>
        <v>8.25</v>
      </c>
      <c r="I26" s="54">
        <f>'Page 9 Maintenance'!G26</f>
        <v>0.7</v>
      </c>
      <c r="J26" s="58"/>
      <c r="K26" s="10"/>
      <c r="L26" s="104" t="str">
        <f t="shared" si="0"/>
        <v xml:space="preserve"> </v>
      </c>
      <c r="M26" s="88" t="str">
        <f t="shared" si="1"/>
        <v xml:space="preserve"> </v>
      </c>
    </row>
    <row r="27" spans="1:13" ht="12" customHeight="1" x14ac:dyDescent="0.25">
      <c r="A27" s="15" t="str">
        <f>'Page 9 Maintenance'!A27</f>
        <v>Bracket Mounted Ball Bearing Hanger</v>
      </c>
      <c r="B27" s="335">
        <f>'Page 9 Maintenance'!B27</f>
        <v>7.25</v>
      </c>
      <c r="C27" s="54">
        <f>'Page 9 Maintenance'!C27</f>
        <v>0.5</v>
      </c>
      <c r="D27" s="58"/>
      <c r="E27" s="335">
        <f>'Page 9 Maintenance'!D27</f>
        <v>7.25</v>
      </c>
      <c r="F27" s="54">
        <f>'Page 9 Maintenance'!E27</f>
        <v>0.5</v>
      </c>
      <c r="G27" s="58"/>
      <c r="H27" s="335">
        <f>'Page 9 Maintenance'!F27</f>
        <v>7.25</v>
      </c>
      <c r="I27" s="54">
        <f>'Page 9 Maintenance'!G27</f>
        <v>0.5</v>
      </c>
      <c r="J27" s="58"/>
      <c r="K27" s="10"/>
      <c r="L27" s="104" t="str">
        <f t="shared" si="0"/>
        <v xml:space="preserve"> </v>
      </c>
      <c r="M27" s="88" t="str">
        <f t="shared" si="1"/>
        <v xml:space="preserve"> </v>
      </c>
    </row>
    <row r="28" spans="1:13" ht="12" customHeight="1" x14ac:dyDescent="0.25">
      <c r="A28" s="15" t="str">
        <f>'Page 9 Maintenance'!A28</f>
        <v>3" End Cap</v>
      </c>
      <c r="B28" s="335">
        <f>'Page 9 Maintenance'!B28</f>
        <v>51.800000000000004</v>
      </c>
      <c r="C28" s="54">
        <f>'Page 9 Maintenance'!C28</f>
        <v>3</v>
      </c>
      <c r="D28" s="58"/>
      <c r="E28" s="335">
        <f>'Page 9 Maintenance'!D28</f>
        <v>60.050000000000004</v>
      </c>
      <c r="F28" s="54">
        <f>'Page 9 Maintenance'!E28</f>
        <v>3.7</v>
      </c>
      <c r="G28" s="58"/>
      <c r="H28" s="335">
        <f>'Page 9 Maintenance'!F28</f>
        <v>65.2</v>
      </c>
      <c r="I28" s="54">
        <f>'Page 9 Maintenance'!G28</f>
        <v>4.2</v>
      </c>
      <c r="J28" s="58"/>
      <c r="K28" s="10"/>
      <c r="L28" s="104" t="str">
        <f t="shared" si="0"/>
        <v xml:space="preserve"> </v>
      </c>
      <c r="M28" s="88" t="str">
        <f t="shared" si="1"/>
        <v xml:space="preserve"> </v>
      </c>
    </row>
    <row r="29" spans="1:13" ht="12" customHeight="1" x14ac:dyDescent="0.25">
      <c r="A29" s="15" t="str">
        <f>'Page 9 Maintenance'!A29</f>
        <v>9" End Cap w/Access Door</v>
      </c>
      <c r="B29" s="335">
        <f>'Page 9 Maintenance'!B29</f>
        <v>89.5</v>
      </c>
      <c r="C29" s="54">
        <f>'Page 9 Maintenance'!C29</f>
        <v>5.6</v>
      </c>
      <c r="D29" s="58"/>
      <c r="E29" s="335">
        <f>'Page 9 Maintenance'!D29</f>
        <v>99</v>
      </c>
      <c r="F29" s="54">
        <f>'Page 9 Maintenance'!E29</f>
        <v>6.6</v>
      </c>
      <c r="G29" s="58"/>
      <c r="H29" s="335">
        <f>'Page 9 Maintenance'!F29</f>
        <v>106.60000000000001</v>
      </c>
      <c r="I29" s="54">
        <f>'Page 9 Maintenance'!G29</f>
        <v>7.3</v>
      </c>
      <c r="J29" s="58"/>
      <c r="K29" s="10"/>
      <c r="L29" s="104" t="str">
        <f t="shared" si="0"/>
        <v xml:space="preserve"> </v>
      </c>
      <c r="M29" s="88" t="str">
        <f t="shared" si="1"/>
        <v xml:space="preserve"> </v>
      </c>
    </row>
    <row r="30" spans="1:13" ht="12" customHeight="1" x14ac:dyDescent="0.25">
      <c r="A30" s="15" t="str">
        <f>'Page 9 Maintenance'!A30</f>
        <v>4" Wall Sleeve</v>
      </c>
      <c r="B30" s="335">
        <f>'Page 9 Maintenance'!B30</f>
        <v>31.200000000000003</v>
      </c>
      <c r="C30" s="54">
        <f>'Page 9 Maintenance'!C30</f>
        <v>1.4</v>
      </c>
      <c r="D30" s="58"/>
      <c r="E30" s="335">
        <f>'Page 9 Maintenance'!D30</f>
        <v>36.950000000000003</v>
      </c>
      <c r="F30" s="54">
        <f>'Page 9 Maintenance'!E30</f>
        <v>1.8</v>
      </c>
      <c r="G30" s="58"/>
      <c r="H30" s="335">
        <f>'Page 9 Maintenance'!F30</f>
        <v>41.85</v>
      </c>
      <c r="I30" s="54">
        <f>'Page 9 Maintenance'!G30</f>
        <v>2</v>
      </c>
      <c r="J30" s="58"/>
      <c r="K30" s="10"/>
      <c r="L30" s="104" t="str">
        <f t="shared" si="0"/>
        <v xml:space="preserve"> </v>
      </c>
      <c r="M30" s="88" t="str">
        <f t="shared" si="1"/>
        <v xml:space="preserve"> </v>
      </c>
    </row>
    <row r="31" spans="1:13" ht="12" customHeight="1" x14ac:dyDescent="0.25">
      <c r="A31" s="15" t="str">
        <f>'Page 9 Maintenance'!A31</f>
        <v>9" Wall Sleeve</v>
      </c>
      <c r="B31" s="335">
        <f>'Page 9 Maintenance'!B31</f>
        <v>39.150000000000006</v>
      </c>
      <c r="C31" s="54">
        <f>'Page 9 Maintenance'!C31</f>
        <v>3</v>
      </c>
      <c r="D31" s="58"/>
      <c r="E31" s="335">
        <f>'Page 9 Maintenance'!D31</f>
        <v>45.150000000000006</v>
      </c>
      <c r="F31" s="54">
        <f>'Page 9 Maintenance'!E31</f>
        <v>3.6</v>
      </c>
      <c r="G31" s="58"/>
      <c r="H31" s="335">
        <f>'Page 9 Maintenance'!F31</f>
        <v>49.5</v>
      </c>
      <c r="I31" s="54">
        <f>'Page 9 Maintenance'!G31</f>
        <v>4.2</v>
      </c>
      <c r="J31" s="58"/>
      <c r="K31" s="10"/>
      <c r="L31" s="104" t="str">
        <f t="shared" si="0"/>
        <v xml:space="preserve"> </v>
      </c>
      <c r="M31" s="88" t="str">
        <f t="shared" si="1"/>
        <v xml:space="preserve"> </v>
      </c>
    </row>
    <row r="32" spans="1:13" ht="12" customHeight="1" x14ac:dyDescent="0.25">
      <c r="A32" s="15" t="str">
        <f>'Page 9 Maintenance'!A32</f>
        <v>9" Wall Sleeve w/Access Door</v>
      </c>
      <c r="B32" s="335">
        <f>'Page 9 Maintenance'!B32</f>
        <v>62.85</v>
      </c>
      <c r="C32" s="54">
        <f>'Page 9 Maintenance'!C32</f>
        <v>4.3</v>
      </c>
      <c r="D32" s="58"/>
      <c r="E32" s="335">
        <f>'Page 9 Maintenance'!D32</f>
        <v>73</v>
      </c>
      <c r="F32" s="54">
        <f>'Page 9 Maintenance'!E32</f>
        <v>4.9000000000000004</v>
      </c>
      <c r="G32" s="58"/>
      <c r="H32" s="335">
        <f>'Page 9 Maintenance'!F32</f>
        <v>76.400000000000006</v>
      </c>
      <c r="I32" s="54">
        <f>'Page 9 Maintenance'!G32</f>
        <v>5.5</v>
      </c>
      <c r="J32" s="58"/>
      <c r="K32" s="10"/>
      <c r="L32" s="104" t="str">
        <f t="shared" si="0"/>
        <v xml:space="preserve"> </v>
      </c>
      <c r="M32" s="88" t="str">
        <f t="shared" si="1"/>
        <v xml:space="preserve"> </v>
      </c>
    </row>
    <row r="33" spans="1:13" ht="12" customHeight="1" x14ac:dyDescent="0.25">
      <c r="A33" s="15" t="str">
        <f>'Page 9 Maintenance'!A33</f>
        <v>Wall Sleeve Support</v>
      </c>
      <c r="B33" s="335">
        <f>'Page 9 Maintenance'!B33</f>
        <v>22.450000000000003</v>
      </c>
      <c r="C33" s="54">
        <f>'Page 9 Maintenance'!C33</f>
        <v>1.5</v>
      </c>
      <c r="D33" s="58"/>
      <c r="E33" s="335">
        <f>'Page 9 Maintenance'!D33</f>
        <v>24.700000000000003</v>
      </c>
      <c r="F33" s="54">
        <f>'Page 9 Maintenance'!E33</f>
        <v>1.9</v>
      </c>
      <c r="G33" s="58"/>
      <c r="H33" s="335">
        <f>'Page 9 Maintenance'!F33</f>
        <v>26.900000000000002</v>
      </c>
      <c r="I33" s="54">
        <f>'Page 9 Maintenance'!G33</f>
        <v>2.2999999999999998</v>
      </c>
      <c r="J33" s="58"/>
      <c r="K33" s="10"/>
      <c r="L33" s="104" t="str">
        <f t="shared" si="0"/>
        <v xml:space="preserve"> </v>
      </c>
      <c r="M33" s="88" t="str">
        <f t="shared" si="1"/>
        <v xml:space="preserve"> </v>
      </c>
    </row>
    <row r="34" spans="1:13" ht="12" customHeight="1" x14ac:dyDescent="0.25">
      <c r="A34" s="15" t="str">
        <f>'Page 9 Maintenance'!A34</f>
        <v xml:space="preserve">Inside Corner 90° </v>
      </c>
      <c r="B34" s="335">
        <f>'Page 9 Maintenance'!B34</f>
        <v>115.85000000000001</v>
      </c>
      <c r="C34" s="54">
        <f>'Page 9 Maintenance'!C34</f>
        <v>6.8</v>
      </c>
      <c r="D34" s="58"/>
      <c r="E34" s="335">
        <f>'Page 9 Maintenance'!D34</f>
        <v>134</v>
      </c>
      <c r="F34" s="54">
        <f>'Page 9 Maintenance'!E34</f>
        <v>8</v>
      </c>
      <c r="G34" s="58"/>
      <c r="H34" s="335">
        <f>'Page 9 Maintenance'!F34</f>
        <v>156.65</v>
      </c>
      <c r="I34" s="54">
        <f>'Page 9 Maintenance'!G34</f>
        <v>8.8000000000000007</v>
      </c>
      <c r="J34" s="58"/>
      <c r="K34" s="10"/>
      <c r="L34" s="104" t="str">
        <f t="shared" si="0"/>
        <v xml:space="preserve"> </v>
      </c>
      <c r="M34" s="88" t="str">
        <f t="shared" si="1"/>
        <v xml:space="preserve"> </v>
      </c>
    </row>
    <row r="35" spans="1:13" ht="12" customHeight="1" x14ac:dyDescent="0.25">
      <c r="A35" s="15" t="str">
        <f>'Page 9 Maintenance'!A35</f>
        <v xml:space="preserve">Inside Corner 135° </v>
      </c>
      <c r="B35" s="335">
        <f>'Page 9 Maintenance'!B35</f>
        <v>139.45000000000002</v>
      </c>
      <c r="C35" s="54">
        <f>'Page 9 Maintenance'!C35</f>
        <v>7</v>
      </c>
      <c r="D35" s="58"/>
      <c r="E35" s="335">
        <f>'Page 9 Maintenance'!D35</f>
        <v>158.10000000000002</v>
      </c>
      <c r="F35" s="54">
        <f>'Page 9 Maintenance'!E35</f>
        <v>8.1999999999999993</v>
      </c>
      <c r="G35" s="58"/>
      <c r="H35" s="335">
        <f>'Page 9 Maintenance'!F35</f>
        <v>181.95000000000002</v>
      </c>
      <c r="I35" s="54">
        <f>'Page 9 Maintenance'!G35</f>
        <v>10</v>
      </c>
      <c r="J35" s="58"/>
      <c r="K35" s="10"/>
      <c r="L35" s="104" t="str">
        <f t="shared" si="0"/>
        <v xml:space="preserve"> </v>
      </c>
      <c r="M35" s="88" t="str">
        <f t="shared" si="1"/>
        <v xml:space="preserve"> </v>
      </c>
    </row>
    <row r="36" spans="1:13" ht="12" customHeight="1" x14ac:dyDescent="0.25">
      <c r="A36" s="15" t="str">
        <f>'Page 9 Maintenance'!A36</f>
        <v xml:space="preserve">Outside Corner 90° </v>
      </c>
      <c r="B36" s="335">
        <f>'Page 9 Maintenance'!B36</f>
        <v>130.15</v>
      </c>
      <c r="C36" s="54">
        <f>'Page 9 Maintenance'!C36</f>
        <v>8.8000000000000007</v>
      </c>
      <c r="D36" s="58"/>
      <c r="E36" s="335">
        <f>'Page 9 Maintenance'!D36</f>
        <v>164.85000000000002</v>
      </c>
      <c r="F36" s="54">
        <f>'Page 9 Maintenance'!E36</f>
        <v>11.2</v>
      </c>
      <c r="G36" s="58"/>
      <c r="H36" s="335">
        <f>'Page 9 Maintenance'!F36</f>
        <v>178.70000000000002</v>
      </c>
      <c r="I36" s="54">
        <f>'Page 9 Maintenance'!G36</f>
        <v>12.8</v>
      </c>
      <c r="J36" s="58"/>
      <c r="K36" s="10"/>
      <c r="L36" s="104" t="str">
        <f t="shared" si="0"/>
        <v xml:space="preserve"> </v>
      </c>
      <c r="M36" s="88" t="str">
        <f t="shared" si="1"/>
        <v xml:space="preserve"> </v>
      </c>
    </row>
    <row r="37" spans="1:13" ht="12" customHeight="1" thickBot="1" x14ac:dyDescent="0.3">
      <c r="A37" s="15" t="str">
        <f>'Page 9 Maintenance'!A37</f>
        <v>Outside Corner 135°</v>
      </c>
      <c r="B37" s="336">
        <f>'Page 9 Maintenance'!B37</f>
        <v>153.65</v>
      </c>
      <c r="C37" s="66">
        <f>'Page 9 Maintenance'!C37</f>
        <v>9</v>
      </c>
      <c r="D37" s="59"/>
      <c r="E37" s="336">
        <f>'Page 9 Maintenance'!D37</f>
        <v>188.3</v>
      </c>
      <c r="F37" s="66">
        <f>'Page 9 Maintenance'!E37</f>
        <v>11.4</v>
      </c>
      <c r="G37" s="59"/>
      <c r="H37" s="336">
        <f>'Page 9 Maintenance'!F37</f>
        <v>203</v>
      </c>
      <c r="I37" s="66">
        <f>'Page 9 Maintenance'!G37</f>
        <v>13</v>
      </c>
      <c r="J37" s="59"/>
      <c r="K37" s="10"/>
      <c r="L37" s="104" t="str">
        <f t="shared" si="0"/>
        <v xml:space="preserve"> </v>
      </c>
      <c r="M37" s="88" t="str">
        <f t="shared" si="1"/>
        <v xml:space="preserve"> </v>
      </c>
    </row>
    <row r="38" spans="1:13" ht="12" customHeight="1" x14ac:dyDescent="0.25">
      <c r="A38" s="10"/>
      <c r="B38" s="168"/>
      <c r="C38" s="108"/>
      <c r="D38" s="167"/>
      <c r="E38" s="168"/>
      <c r="F38" s="108"/>
      <c r="G38" s="167"/>
      <c r="H38" s="168"/>
      <c r="I38" s="108"/>
      <c r="J38" s="167"/>
      <c r="K38" s="10"/>
      <c r="L38" s="61"/>
      <c r="M38" s="115"/>
    </row>
    <row r="39" spans="1:13" ht="12" customHeight="1" x14ac:dyDescent="0.25">
      <c r="A39" s="228" t="s">
        <v>422</v>
      </c>
      <c r="B39" s="168"/>
      <c r="C39" s="108"/>
      <c r="D39" s="167"/>
      <c r="E39" s="168"/>
      <c r="F39" s="108"/>
      <c r="G39" s="167"/>
      <c r="H39" s="168"/>
      <c r="I39" s="108"/>
      <c r="J39" s="167"/>
      <c r="K39" s="10"/>
      <c r="L39" s="61"/>
      <c r="M39" s="115"/>
    </row>
    <row r="40" spans="1:13" ht="12" customHeight="1" x14ac:dyDescent="0.25">
      <c r="A40" s="228" t="s">
        <v>423</v>
      </c>
      <c r="B40" s="168"/>
      <c r="C40" s="108"/>
      <c r="D40" s="167"/>
      <c r="E40" s="168"/>
      <c r="F40" s="108"/>
      <c r="G40" s="167"/>
      <c r="H40" s="168"/>
      <c r="I40" s="108"/>
      <c r="J40" s="167"/>
      <c r="K40" s="10"/>
      <c r="L40" s="61"/>
      <c r="M40" s="115"/>
    </row>
    <row r="41" spans="1:13" ht="12" customHeight="1" x14ac:dyDescent="0.25">
      <c r="A41" s="228" t="s">
        <v>424</v>
      </c>
      <c r="B41" s="168"/>
      <c r="C41" s="108"/>
      <c r="D41" s="167"/>
      <c r="E41" s="168"/>
      <c r="F41" s="108"/>
      <c r="G41" s="167"/>
      <c r="H41" s="168"/>
      <c r="I41" s="108"/>
      <c r="J41" s="167"/>
      <c r="K41" s="10"/>
      <c r="L41" s="61"/>
      <c r="M41" s="115"/>
    </row>
    <row r="42" spans="1:13" ht="12" customHeight="1" x14ac:dyDescent="0.25">
      <c r="A42" s="227"/>
      <c r="L42" s="10"/>
    </row>
    <row r="43" spans="1:13" ht="12" customHeight="1" x14ac:dyDescent="0.25">
      <c r="A43" s="13" t="s">
        <v>47</v>
      </c>
      <c r="L43" s="10"/>
    </row>
    <row r="44" spans="1:13" ht="12" customHeight="1" x14ac:dyDescent="0.25">
      <c r="A44" s="13"/>
      <c r="L44" s="10"/>
    </row>
    <row r="45" spans="1:13" ht="12" customHeight="1" x14ac:dyDescent="0.25">
      <c r="A45" s="13" t="s">
        <v>169</v>
      </c>
      <c r="L45" s="10"/>
    </row>
    <row r="46" spans="1:13" ht="12" customHeight="1" x14ac:dyDescent="0.25">
      <c r="L46" s="10"/>
    </row>
    <row r="47" spans="1:13" ht="12" customHeight="1" x14ac:dyDescent="0.25">
      <c r="A47" s="409" t="s">
        <v>116</v>
      </c>
      <c r="B47" s="409"/>
      <c r="C47" s="409"/>
      <c r="D47" s="403" t="s">
        <v>117</v>
      </c>
      <c r="E47" s="403"/>
      <c r="L47" s="10"/>
    </row>
    <row r="48" spans="1:13" ht="12" customHeight="1" x14ac:dyDescent="0.25">
      <c r="L48" s="10"/>
    </row>
    <row r="49" spans="1:12" ht="12" customHeight="1" x14ac:dyDescent="0.25">
      <c r="L49" s="10"/>
    </row>
    <row r="50" spans="1:12" ht="12" customHeight="1" x14ac:dyDescent="0.25">
      <c r="L50" s="10"/>
    </row>
    <row r="51" spans="1:12" ht="12" customHeight="1" x14ac:dyDescent="0.25">
      <c r="L51" s="10"/>
    </row>
    <row r="52" spans="1:12" ht="12" customHeight="1" x14ac:dyDescent="0.25">
      <c r="A52" s="10"/>
      <c r="L52" s="10"/>
    </row>
    <row r="53" spans="1:12" ht="12" customHeight="1" x14ac:dyDescent="0.25">
      <c r="L53" s="10"/>
    </row>
    <row r="54" spans="1:12" ht="12" customHeight="1" x14ac:dyDescent="0.25">
      <c r="L54" s="10"/>
    </row>
    <row r="55" spans="1:12" ht="12" customHeight="1" x14ac:dyDescent="0.25">
      <c r="L55" s="10"/>
    </row>
    <row r="56" spans="1:12" ht="12" customHeight="1" x14ac:dyDescent="0.25">
      <c r="L56" s="10"/>
    </row>
    <row r="57" spans="1:12" ht="12" customHeight="1" x14ac:dyDescent="0.25"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</row>
    <row r="58" spans="1:12" ht="12" customHeight="1" x14ac:dyDescent="0.25"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</row>
    <row r="59" spans="1:12" ht="12" customHeight="1" x14ac:dyDescent="0.25"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</row>
    <row r="60" spans="1:12" ht="12" customHeight="1" x14ac:dyDescent="0.25">
      <c r="A60" s="10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</row>
    <row r="61" spans="1:12" ht="12" customHeight="1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</row>
    <row r="62" spans="1:12" ht="12" customHeight="1" x14ac:dyDescent="0.25">
      <c r="A62" s="25"/>
    </row>
    <row r="63" spans="1:12" ht="12" customHeight="1" x14ac:dyDescent="0.25">
      <c r="A63" s="25"/>
    </row>
    <row r="64" spans="1:12" x14ac:dyDescent="0.25">
      <c r="A64" s="25"/>
    </row>
    <row r="65" spans="1:1" x14ac:dyDescent="0.25">
      <c r="A65" s="25"/>
    </row>
    <row r="66" spans="1:1" x14ac:dyDescent="0.25">
      <c r="A66" s="25"/>
    </row>
  </sheetData>
  <sheetProtection selectLockedCells="1"/>
  <mergeCells count="8">
    <mergeCell ref="A47:C47"/>
    <mergeCell ref="D47:E47"/>
    <mergeCell ref="L15:L16"/>
    <mergeCell ref="M15:M16"/>
    <mergeCell ref="A15:A16"/>
    <mergeCell ref="B15:D15"/>
    <mergeCell ref="E15:G15"/>
    <mergeCell ref="H15:J15"/>
  </mergeCells>
  <hyperlinks>
    <hyperlink ref="A47" location="'Table of Contents'!A1" display="Return to Table of Contents" xr:uid="{00000000-0004-0000-1100-000000000000}"/>
    <hyperlink ref="D47" location="Summary!A1" display="Go to Summary" xr:uid="{00000000-0004-0000-1100-000001000000}"/>
  </hyperlinks>
  <pageMargins left="0.25" right="0.25" top="0.2" bottom="0.2" header="0.3" footer="0.3"/>
  <pageSetup scale="99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9">
    <pageSetUpPr fitToPage="1"/>
  </sheetPr>
  <dimension ref="A1:M64"/>
  <sheetViews>
    <sheetView zoomScale="115" zoomScaleNormal="115" workbookViewId="0">
      <selection activeCell="B17" sqref="B17"/>
    </sheetView>
  </sheetViews>
  <sheetFormatPr defaultRowHeight="15" x14ac:dyDescent="0.25"/>
  <cols>
    <col min="1" max="1" width="28.7109375" customWidth="1"/>
    <col min="2" max="2" width="10" customWidth="1"/>
    <col min="3" max="3" width="6.7109375" customWidth="1"/>
    <col min="4" max="4" width="10" customWidth="1"/>
    <col min="5" max="5" width="6.7109375" customWidth="1"/>
    <col min="6" max="6" width="9.42578125" customWidth="1"/>
    <col min="7" max="7" width="6.7109375" customWidth="1"/>
    <col min="8" max="8" width="8.7109375" customWidth="1"/>
    <col min="9" max="10" width="6.7109375" customWidth="1"/>
    <col min="11" max="11" width="7.5703125" customWidth="1"/>
    <col min="12" max="12" width="10.7109375" customWidth="1"/>
    <col min="13" max="13" width="7.7109375" customWidth="1"/>
  </cols>
  <sheetData>
    <row r="1" spans="1:13" ht="21" x14ac:dyDescent="0.35">
      <c r="A1" s="11" t="s">
        <v>806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13" ht="12" customHeight="1" x14ac:dyDescent="0.25"/>
    <row r="3" spans="1:13" ht="12" customHeight="1" x14ac:dyDescent="0.25"/>
    <row r="4" spans="1:13" ht="12" customHeight="1" x14ac:dyDescent="0.25"/>
    <row r="5" spans="1:13" ht="12" customHeight="1" x14ac:dyDescent="0.25"/>
    <row r="6" spans="1:13" ht="12" customHeight="1" x14ac:dyDescent="0.25"/>
    <row r="7" spans="1:13" ht="12" customHeight="1" x14ac:dyDescent="0.25"/>
    <row r="8" spans="1:13" ht="12" customHeight="1" x14ac:dyDescent="0.25"/>
    <row r="9" spans="1:13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3" ht="12" customHeight="1" x14ac:dyDescent="0.25"/>
    <row r="11" spans="1:13" ht="9.75" customHeight="1" x14ac:dyDescent="0.25"/>
    <row r="12" spans="1:13" ht="19.5" customHeight="1" x14ac:dyDescent="0.3">
      <c r="A12" s="31"/>
      <c r="B12" s="31"/>
      <c r="C12" s="31"/>
      <c r="D12" s="229" t="s">
        <v>425</v>
      </c>
      <c r="E12" s="31"/>
      <c r="F12" s="31"/>
      <c r="G12" s="31"/>
      <c r="H12" s="31"/>
      <c r="I12" s="31"/>
      <c r="J12" s="31"/>
      <c r="K12" s="31"/>
    </row>
    <row r="13" spans="1:13" ht="12" customHeight="1" x14ac:dyDescent="0.25">
      <c r="A13" s="27"/>
      <c r="B13" s="26"/>
      <c r="C13" s="26"/>
      <c r="D13" s="113" t="s">
        <v>61</v>
      </c>
      <c r="E13" s="26"/>
      <c r="F13" s="26"/>
      <c r="G13" s="26"/>
      <c r="H13" s="26"/>
      <c r="I13" s="26"/>
      <c r="J13" s="26"/>
      <c r="K13" s="26"/>
    </row>
    <row r="14" spans="1:13" ht="12" customHeight="1" thickBot="1" x14ac:dyDescent="0.3"/>
    <row r="15" spans="1:13" ht="12" customHeight="1" x14ac:dyDescent="0.25">
      <c r="A15" s="463" t="s">
        <v>34</v>
      </c>
      <c r="B15" s="433" t="s">
        <v>847</v>
      </c>
      <c r="C15" s="435"/>
      <c r="D15" s="433" t="s">
        <v>848</v>
      </c>
      <c r="E15" s="435"/>
      <c r="F15" s="433" t="s">
        <v>849</v>
      </c>
      <c r="G15" s="435"/>
      <c r="J15" s="4"/>
      <c r="K15" s="10"/>
      <c r="L15" s="4"/>
      <c r="M15" s="171"/>
    </row>
    <row r="16" spans="1:13" ht="12" customHeight="1" x14ac:dyDescent="0.25">
      <c r="A16" s="464"/>
      <c r="B16" s="16" t="s">
        <v>45</v>
      </c>
      <c r="C16" s="14" t="s">
        <v>126</v>
      </c>
      <c r="D16" s="16" t="s">
        <v>45</v>
      </c>
      <c r="E16" s="14" t="s">
        <v>126</v>
      </c>
      <c r="F16" s="16" t="s">
        <v>45</v>
      </c>
      <c r="G16" s="17" t="s">
        <v>126</v>
      </c>
      <c r="J16" s="52"/>
      <c r="K16" s="10"/>
      <c r="L16" s="4"/>
      <c r="M16" s="171"/>
    </row>
    <row r="17" spans="1:12" ht="12" customHeight="1" x14ac:dyDescent="0.25">
      <c r="A17" s="15" t="s">
        <v>286</v>
      </c>
      <c r="B17" s="63">
        <v>42.1</v>
      </c>
      <c r="C17" s="54">
        <v>4.3</v>
      </c>
      <c r="D17" s="63">
        <v>52.6</v>
      </c>
      <c r="E17" s="54">
        <v>5.3</v>
      </c>
      <c r="F17" s="63">
        <v>58.6</v>
      </c>
      <c r="G17" s="97">
        <v>5.9</v>
      </c>
      <c r="J17" s="167"/>
      <c r="L17" s="61"/>
    </row>
    <row r="18" spans="1:12" ht="12" customHeight="1" x14ac:dyDescent="0.25">
      <c r="A18" s="15" t="s">
        <v>287</v>
      </c>
      <c r="B18" s="332">
        <v>45.95</v>
      </c>
      <c r="C18" s="54">
        <v>5.6</v>
      </c>
      <c r="D18" s="332">
        <v>55.550000000000004</v>
      </c>
      <c r="E18" s="54">
        <v>6.3</v>
      </c>
      <c r="F18" s="332">
        <v>62.800000000000004</v>
      </c>
      <c r="G18" s="97">
        <v>7.7</v>
      </c>
      <c r="J18" s="167"/>
      <c r="L18" s="61"/>
    </row>
    <row r="19" spans="1:12" ht="12" customHeight="1" x14ac:dyDescent="0.25">
      <c r="A19" s="15" t="s">
        <v>288</v>
      </c>
      <c r="B19" s="332">
        <v>49.95</v>
      </c>
      <c r="C19" s="54">
        <v>7</v>
      </c>
      <c r="D19" s="332">
        <v>60.900000000000006</v>
      </c>
      <c r="E19" s="54">
        <v>7.9</v>
      </c>
      <c r="F19" s="332">
        <v>68.850000000000009</v>
      </c>
      <c r="G19" s="97">
        <v>9.6</v>
      </c>
      <c r="J19" s="167"/>
      <c r="L19" s="61"/>
    </row>
    <row r="20" spans="1:12" ht="12" customHeight="1" x14ac:dyDescent="0.25">
      <c r="A20" s="29" t="s">
        <v>829</v>
      </c>
      <c r="B20" s="332">
        <v>5.2</v>
      </c>
      <c r="C20" s="103" t="s">
        <v>133</v>
      </c>
      <c r="D20" s="332">
        <v>5.3500000000000005</v>
      </c>
      <c r="E20" s="103" t="s">
        <v>133</v>
      </c>
      <c r="F20" s="332">
        <v>6.75</v>
      </c>
      <c r="G20" s="177" t="s">
        <v>133</v>
      </c>
      <c r="J20" s="176"/>
      <c r="L20" s="61"/>
    </row>
    <row r="21" spans="1:12" ht="12" customHeight="1" x14ac:dyDescent="0.25">
      <c r="A21" s="29" t="s">
        <v>751</v>
      </c>
      <c r="B21" s="332">
        <v>8.5</v>
      </c>
      <c r="C21" s="103" t="s">
        <v>133</v>
      </c>
      <c r="D21" s="332">
        <v>8.9500000000000011</v>
      </c>
      <c r="E21" s="103" t="s">
        <v>133</v>
      </c>
      <c r="F21" s="332">
        <v>9.15</v>
      </c>
      <c r="G21" s="177" t="s">
        <v>133</v>
      </c>
      <c r="J21" s="176"/>
      <c r="L21" s="61"/>
    </row>
    <row r="22" spans="1:12" ht="12" customHeight="1" x14ac:dyDescent="0.25">
      <c r="A22" s="15" t="s">
        <v>157</v>
      </c>
      <c r="B22" s="332">
        <v>9.1</v>
      </c>
      <c r="C22" s="54">
        <v>0.3</v>
      </c>
      <c r="D22" s="332">
        <v>9.1</v>
      </c>
      <c r="E22" s="54">
        <v>0.3</v>
      </c>
      <c r="F22" s="332">
        <v>9.1</v>
      </c>
      <c r="G22" s="97">
        <v>0.4</v>
      </c>
      <c r="J22" s="167"/>
      <c r="L22" s="61"/>
    </row>
    <row r="23" spans="1:12" ht="12" customHeight="1" x14ac:dyDescent="0.25">
      <c r="A23" s="15" t="s">
        <v>196</v>
      </c>
      <c r="B23" s="332">
        <v>12.75</v>
      </c>
      <c r="C23" s="54">
        <v>0.3</v>
      </c>
      <c r="D23" s="332">
        <v>12.75</v>
      </c>
      <c r="E23" s="54">
        <v>0.3</v>
      </c>
      <c r="F23" s="332">
        <v>12.75</v>
      </c>
      <c r="G23" s="97">
        <v>0.4</v>
      </c>
      <c r="J23" s="167"/>
      <c r="L23" s="61"/>
    </row>
    <row r="24" spans="1:12" ht="24.6" customHeight="1" x14ac:dyDescent="0.25">
      <c r="A24" s="32" t="s">
        <v>289</v>
      </c>
      <c r="B24" s="332">
        <v>15.4</v>
      </c>
      <c r="C24" s="103">
        <v>2.7</v>
      </c>
      <c r="D24" s="332">
        <v>19.05</v>
      </c>
      <c r="E24" s="103">
        <v>3.4</v>
      </c>
      <c r="F24" s="332">
        <v>22.450000000000003</v>
      </c>
      <c r="G24" s="177">
        <v>3.9</v>
      </c>
      <c r="J24" s="176"/>
      <c r="L24" s="61"/>
    </row>
    <row r="25" spans="1:12" ht="22.9" customHeight="1" x14ac:dyDescent="0.25">
      <c r="A25" s="32" t="s">
        <v>830</v>
      </c>
      <c r="B25" s="332">
        <v>18.3</v>
      </c>
      <c r="C25" s="103">
        <v>2.7</v>
      </c>
      <c r="D25" s="332">
        <v>22.650000000000002</v>
      </c>
      <c r="E25" s="103">
        <v>3.4</v>
      </c>
      <c r="F25" s="332">
        <v>26.85</v>
      </c>
      <c r="G25" s="177">
        <v>3.9</v>
      </c>
      <c r="J25" s="176"/>
      <c r="L25" s="61"/>
    </row>
    <row r="26" spans="1:12" ht="12" customHeight="1" x14ac:dyDescent="0.25">
      <c r="A26" s="32" t="s">
        <v>187</v>
      </c>
      <c r="B26" s="334">
        <v>7.15</v>
      </c>
      <c r="C26" s="54">
        <v>0.5</v>
      </c>
      <c r="D26" s="334">
        <v>7.5500000000000007</v>
      </c>
      <c r="E26" s="54">
        <v>0.6</v>
      </c>
      <c r="F26" s="334">
        <v>8.25</v>
      </c>
      <c r="G26" s="97">
        <v>0.7</v>
      </c>
      <c r="J26" s="167"/>
      <c r="L26" s="61"/>
    </row>
    <row r="27" spans="1:12" ht="12" customHeight="1" x14ac:dyDescent="0.25">
      <c r="A27" s="32" t="s">
        <v>290</v>
      </c>
      <c r="B27" s="332">
        <v>7.25</v>
      </c>
      <c r="C27" s="54">
        <v>0.5</v>
      </c>
      <c r="D27" s="332">
        <v>7.25</v>
      </c>
      <c r="E27" s="54">
        <v>0.5</v>
      </c>
      <c r="F27" s="332">
        <v>7.25</v>
      </c>
      <c r="G27" s="97">
        <v>0.5</v>
      </c>
      <c r="J27" s="167"/>
      <c r="L27" s="61"/>
    </row>
    <row r="28" spans="1:12" ht="12" customHeight="1" x14ac:dyDescent="0.25">
      <c r="A28" s="15" t="s">
        <v>263</v>
      </c>
      <c r="B28" s="332">
        <v>51.800000000000004</v>
      </c>
      <c r="C28" s="54">
        <v>3</v>
      </c>
      <c r="D28" s="332">
        <v>60.050000000000004</v>
      </c>
      <c r="E28" s="54">
        <v>3.7</v>
      </c>
      <c r="F28" s="332">
        <v>65.2</v>
      </c>
      <c r="G28" s="97">
        <v>4.2</v>
      </c>
      <c r="J28" s="167"/>
      <c r="L28" s="61"/>
    </row>
    <row r="29" spans="1:12" ht="12" customHeight="1" x14ac:dyDescent="0.25">
      <c r="A29" s="15" t="s">
        <v>197</v>
      </c>
      <c r="B29" s="332">
        <v>89.5</v>
      </c>
      <c r="C29" s="54">
        <v>5.6</v>
      </c>
      <c r="D29" s="332">
        <v>99</v>
      </c>
      <c r="E29" s="54">
        <v>6.6</v>
      </c>
      <c r="F29" s="332">
        <v>106.60000000000001</v>
      </c>
      <c r="G29" s="97">
        <v>7.3</v>
      </c>
      <c r="J29" s="167"/>
      <c r="L29" s="61"/>
    </row>
    <row r="30" spans="1:12" ht="12" customHeight="1" x14ac:dyDescent="0.25">
      <c r="A30" s="15" t="s">
        <v>160</v>
      </c>
      <c r="B30" s="332">
        <v>31.200000000000003</v>
      </c>
      <c r="C30" s="54">
        <v>1.4</v>
      </c>
      <c r="D30" s="332">
        <v>36.950000000000003</v>
      </c>
      <c r="E30" s="54">
        <v>1.8</v>
      </c>
      <c r="F30" s="332">
        <v>41.85</v>
      </c>
      <c r="G30" s="97">
        <v>2</v>
      </c>
      <c r="J30" s="167"/>
      <c r="L30" s="61"/>
    </row>
    <row r="31" spans="1:12" ht="12" customHeight="1" x14ac:dyDescent="0.25">
      <c r="A31" s="15" t="s">
        <v>188</v>
      </c>
      <c r="B31" s="332">
        <v>39.150000000000006</v>
      </c>
      <c r="C31" s="54">
        <v>3</v>
      </c>
      <c r="D31" s="332">
        <v>45.150000000000006</v>
      </c>
      <c r="E31" s="54">
        <v>3.6</v>
      </c>
      <c r="F31" s="332">
        <v>49.5</v>
      </c>
      <c r="G31" s="97">
        <v>4.2</v>
      </c>
      <c r="J31" s="167"/>
      <c r="L31" s="61"/>
    </row>
    <row r="32" spans="1:12" ht="12" customHeight="1" x14ac:dyDescent="0.25">
      <c r="A32" s="15" t="s">
        <v>189</v>
      </c>
      <c r="B32" s="332">
        <v>62.85</v>
      </c>
      <c r="C32" s="54">
        <v>4.3</v>
      </c>
      <c r="D32" s="332">
        <v>73</v>
      </c>
      <c r="E32" s="54">
        <v>4.9000000000000004</v>
      </c>
      <c r="F32" s="332">
        <v>76.400000000000006</v>
      </c>
      <c r="G32" s="97">
        <v>5.5</v>
      </c>
      <c r="J32" s="167"/>
      <c r="L32" s="61"/>
    </row>
    <row r="33" spans="1:13" ht="12" customHeight="1" x14ac:dyDescent="0.25">
      <c r="A33" s="15" t="s">
        <v>162</v>
      </c>
      <c r="B33" s="332">
        <v>22.450000000000003</v>
      </c>
      <c r="C33" s="54">
        <v>1.5</v>
      </c>
      <c r="D33" s="332">
        <v>24.700000000000003</v>
      </c>
      <c r="E33" s="54">
        <v>1.9</v>
      </c>
      <c r="F33" s="332">
        <v>26.900000000000002</v>
      </c>
      <c r="G33" s="97">
        <v>2.2999999999999998</v>
      </c>
      <c r="J33" s="167"/>
      <c r="L33" s="61"/>
    </row>
    <row r="34" spans="1:13" ht="12" customHeight="1" x14ac:dyDescent="0.25">
      <c r="A34" s="15" t="s">
        <v>754</v>
      </c>
      <c r="B34" s="332">
        <v>115.85000000000001</v>
      </c>
      <c r="C34" s="54">
        <v>6.8</v>
      </c>
      <c r="D34" s="332">
        <v>134</v>
      </c>
      <c r="E34" s="54">
        <v>8</v>
      </c>
      <c r="F34" s="332">
        <v>156.65</v>
      </c>
      <c r="G34" s="97">
        <v>8.8000000000000007</v>
      </c>
      <c r="J34" s="167"/>
      <c r="L34" s="61"/>
    </row>
    <row r="35" spans="1:13" ht="12" customHeight="1" x14ac:dyDescent="0.25">
      <c r="A35" s="15" t="s">
        <v>755</v>
      </c>
      <c r="B35" s="332">
        <v>139.45000000000002</v>
      </c>
      <c r="C35" s="54">
        <v>7</v>
      </c>
      <c r="D35" s="332">
        <v>158.10000000000002</v>
      </c>
      <c r="E35" s="54">
        <v>8.1999999999999993</v>
      </c>
      <c r="F35" s="332">
        <v>181.95000000000002</v>
      </c>
      <c r="G35" s="97">
        <v>10</v>
      </c>
      <c r="J35" s="167"/>
      <c r="L35" s="61"/>
    </row>
    <row r="36" spans="1:13" ht="12" customHeight="1" x14ac:dyDescent="0.25">
      <c r="A36" s="15" t="s">
        <v>756</v>
      </c>
      <c r="B36" s="332">
        <v>130.15</v>
      </c>
      <c r="C36" s="54">
        <v>8.8000000000000007</v>
      </c>
      <c r="D36" s="332">
        <v>164.85000000000002</v>
      </c>
      <c r="E36" s="54">
        <v>11.2</v>
      </c>
      <c r="F36" s="332">
        <v>178.70000000000002</v>
      </c>
      <c r="G36" s="97">
        <v>12.8</v>
      </c>
      <c r="J36" s="167"/>
      <c r="L36" s="61"/>
    </row>
    <row r="37" spans="1:13" ht="12" customHeight="1" thickBot="1" x14ac:dyDescent="0.3">
      <c r="A37" s="15" t="s">
        <v>166</v>
      </c>
      <c r="B37" s="332">
        <v>153.65</v>
      </c>
      <c r="C37" s="66">
        <v>9</v>
      </c>
      <c r="D37" s="332">
        <v>188.3</v>
      </c>
      <c r="E37" s="66">
        <v>11.4</v>
      </c>
      <c r="F37" s="332">
        <v>203</v>
      </c>
      <c r="G37" s="98">
        <v>13</v>
      </c>
      <c r="J37" s="167"/>
      <c r="L37" s="61"/>
    </row>
    <row r="38" spans="1:13" ht="12" customHeight="1" x14ac:dyDescent="0.25">
      <c r="A38" s="10"/>
      <c r="B38" s="168"/>
      <c r="C38" s="108"/>
      <c r="D38" s="168"/>
      <c r="E38" s="108"/>
      <c r="F38" s="168"/>
      <c r="G38" s="108"/>
      <c r="J38" s="167"/>
      <c r="K38" s="10"/>
      <c r="L38" s="61"/>
      <c r="M38" s="115"/>
    </row>
    <row r="39" spans="1:13" ht="12" customHeight="1" x14ac:dyDescent="0.25">
      <c r="A39" s="228" t="s">
        <v>422</v>
      </c>
      <c r="B39" s="168"/>
      <c r="C39" s="108"/>
      <c r="D39" s="168"/>
      <c r="E39" s="108"/>
      <c r="F39" s="168"/>
      <c r="G39" s="108"/>
      <c r="J39" s="167"/>
      <c r="K39" s="10"/>
      <c r="L39" s="61"/>
      <c r="M39" s="115"/>
    </row>
    <row r="40" spans="1:13" ht="12" customHeight="1" x14ac:dyDescent="0.25">
      <c r="A40" s="228" t="s">
        <v>423</v>
      </c>
      <c r="B40" s="168"/>
      <c r="C40" s="108"/>
      <c r="D40" s="168"/>
      <c r="E40" s="108"/>
      <c r="F40" s="168"/>
      <c r="G40" s="108"/>
      <c r="J40" s="167"/>
      <c r="K40" s="10"/>
      <c r="L40" s="61"/>
      <c r="M40" s="115"/>
    </row>
    <row r="41" spans="1:13" ht="12" customHeight="1" x14ac:dyDescent="0.25">
      <c r="A41" s="228" t="s">
        <v>424</v>
      </c>
      <c r="L41" s="10"/>
    </row>
    <row r="42" spans="1:13" ht="12" customHeight="1" x14ac:dyDescent="0.25">
      <c r="A42" s="227"/>
      <c r="L42" s="10"/>
    </row>
    <row r="43" spans="1:13" ht="12" customHeight="1" x14ac:dyDescent="0.25">
      <c r="A43" s="13" t="s">
        <v>47</v>
      </c>
      <c r="L43" s="10"/>
    </row>
    <row r="44" spans="1:13" ht="12" customHeight="1" x14ac:dyDescent="0.25">
      <c r="L44" s="10"/>
    </row>
    <row r="45" spans="1:13" ht="12" customHeight="1" x14ac:dyDescent="0.25">
      <c r="A45" s="13" t="s">
        <v>169</v>
      </c>
      <c r="L45" s="10"/>
    </row>
    <row r="46" spans="1:13" ht="12" customHeight="1" x14ac:dyDescent="0.25">
      <c r="L46" s="10"/>
    </row>
    <row r="47" spans="1:13" ht="12" customHeight="1" x14ac:dyDescent="0.25">
      <c r="L47" s="10"/>
    </row>
    <row r="48" spans="1:13" ht="12" customHeight="1" x14ac:dyDescent="0.25">
      <c r="L48" s="10"/>
    </row>
    <row r="49" spans="1:12" ht="12" customHeight="1" x14ac:dyDescent="0.25">
      <c r="L49" s="10"/>
    </row>
    <row r="50" spans="1:12" ht="12" customHeight="1" x14ac:dyDescent="0.25">
      <c r="A50" s="10"/>
      <c r="L50" s="10"/>
    </row>
    <row r="51" spans="1:12" ht="12" customHeight="1" x14ac:dyDescent="0.25">
      <c r="L51" s="10"/>
    </row>
    <row r="52" spans="1:12" ht="12" customHeight="1" x14ac:dyDescent="0.25">
      <c r="L52" s="10"/>
    </row>
    <row r="53" spans="1:12" ht="12" customHeight="1" x14ac:dyDescent="0.25">
      <c r="L53" s="10"/>
    </row>
    <row r="54" spans="1:12" ht="12" customHeight="1" x14ac:dyDescent="0.25">
      <c r="L54" s="10"/>
    </row>
    <row r="55" spans="1:12" ht="12" customHeight="1" x14ac:dyDescent="0.25"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</row>
    <row r="56" spans="1:12" ht="12" customHeight="1" x14ac:dyDescent="0.25"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</row>
    <row r="57" spans="1:12" ht="12" customHeight="1" x14ac:dyDescent="0.25"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</row>
    <row r="58" spans="1:12" ht="12" customHeight="1" x14ac:dyDescent="0.25">
      <c r="A58" s="10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</row>
    <row r="59" spans="1:12" ht="12" customHeight="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</row>
    <row r="60" spans="1:12" ht="12" customHeight="1" x14ac:dyDescent="0.25">
      <c r="A60" s="25"/>
    </row>
    <row r="61" spans="1:12" ht="12" customHeight="1" x14ac:dyDescent="0.25">
      <c r="A61" s="25"/>
    </row>
    <row r="62" spans="1:12" x14ac:dyDescent="0.25">
      <c r="A62" s="25"/>
    </row>
    <row r="63" spans="1:12" x14ac:dyDescent="0.25">
      <c r="A63" s="25"/>
    </row>
    <row r="64" spans="1:12" x14ac:dyDescent="0.25">
      <c r="A64" s="25"/>
    </row>
  </sheetData>
  <sheetProtection selectLockedCells="1"/>
  <mergeCells count="4">
    <mergeCell ref="B15:C15"/>
    <mergeCell ref="D15:E15"/>
    <mergeCell ref="F15:G15"/>
    <mergeCell ref="A15:A16"/>
  </mergeCells>
  <pageMargins left="0.25" right="0.25" top="0.2" bottom="0.2" header="0.3" footer="0.3"/>
  <pageSetup scale="86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2">
    <pageSetUpPr fitToPage="1"/>
  </sheetPr>
  <dimension ref="A1:X66"/>
  <sheetViews>
    <sheetView topLeftCell="A3" zoomScale="90" zoomScaleNormal="90" workbookViewId="0">
      <selection activeCell="D16" sqref="D16"/>
    </sheetView>
  </sheetViews>
  <sheetFormatPr defaultRowHeight="15" x14ac:dyDescent="0.25"/>
  <cols>
    <col min="1" max="1" width="25.28515625" customWidth="1"/>
    <col min="2" max="2" width="9.85546875" bestFit="1" customWidth="1"/>
    <col min="3" max="4" width="6.7109375" customWidth="1"/>
    <col min="5" max="5" width="9.85546875" bestFit="1" customWidth="1"/>
    <col min="6" max="7" width="6.7109375" customWidth="1"/>
    <col min="8" max="8" width="2.7109375" customWidth="1"/>
    <col min="9" max="9" width="9.85546875" bestFit="1" customWidth="1"/>
    <col min="10" max="11" width="6.7109375" customWidth="1"/>
    <col min="12" max="12" width="9.85546875" bestFit="1" customWidth="1"/>
    <col min="13" max="14" width="6.7109375" customWidth="1"/>
    <col min="15" max="15" width="9.85546875" bestFit="1" customWidth="1"/>
    <col min="16" max="17" width="6.7109375" customWidth="1"/>
    <col min="18" max="18" width="2.42578125" customWidth="1"/>
    <col min="19" max="19" width="9.85546875" bestFit="1" customWidth="1"/>
    <col min="20" max="21" width="6.7109375" customWidth="1"/>
    <col min="22" max="22" width="3.42578125" customWidth="1"/>
    <col min="23" max="23" width="10.7109375" customWidth="1"/>
    <col min="24" max="24" width="7.7109375" customWidth="1"/>
  </cols>
  <sheetData>
    <row r="1" spans="1:24" ht="26.45" customHeight="1" x14ac:dyDescent="0.35">
      <c r="A1" s="415" t="s">
        <v>803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  <c r="M1" s="415"/>
    </row>
    <row r="2" spans="1:24" ht="12" customHeight="1" x14ac:dyDescent="0.25"/>
    <row r="3" spans="1:24" ht="12" customHeight="1" x14ac:dyDescent="0.25"/>
    <row r="4" spans="1:24" ht="12" customHeight="1" x14ac:dyDescent="0.25"/>
    <row r="5" spans="1:24" ht="12" customHeight="1" x14ac:dyDescent="0.25"/>
    <row r="6" spans="1:24" ht="12" customHeight="1" x14ac:dyDescent="0.25"/>
    <row r="7" spans="1:24" ht="12" customHeight="1" x14ac:dyDescent="0.25"/>
    <row r="8" spans="1:24" ht="12" customHeight="1" x14ac:dyDescent="0.25"/>
    <row r="9" spans="1:24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24" ht="12" customHeight="1" x14ac:dyDescent="0.25"/>
    <row r="11" spans="1:24" ht="12" customHeight="1" x14ac:dyDescent="0.25">
      <c r="A11" s="442" t="s">
        <v>51</v>
      </c>
      <c r="B11" s="442"/>
      <c r="C11" s="442"/>
      <c r="D11" s="442"/>
      <c r="E11" s="442"/>
      <c r="F11" s="442"/>
      <c r="G11" s="442"/>
      <c r="H11" s="442"/>
      <c r="I11" s="442"/>
      <c r="J11" s="442"/>
      <c r="K11" s="442"/>
      <c r="L11" s="442"/>
    </row>
    <row r="12" spans="1:24" ht="12" customHeight="1" x14ac:dyDescent="0.25">
      <c r="A12" s="431" t="s">
        <v>52</v>
      </c>
      <c r="B12" s="431"/>
      <c r="C12" s="431"/>
      <c r="D12" s="431"/>
      <c r="E12" s="431"/>
      <c r="F12" s="431"/>
      <c r="G12" s="431"/>
      <c r="H12" s="431"/>
      <c r="I12" s="431"/>
      <c r="J12" s="431"/>
      <c r="K12" s="431"/>
      <c r="L12" s="431"/>
    </row>
    <row r="13" spans="1:24" ht="12" customHeight="1" thickBot="1" x14ac:dyDescent="0.3"/>
    <row r="14" spans="1:24" ht="12" customHeight="1" x14ac:dyDescent="0.25">
      <c r="A14" s="463" t="s">
        <v>34</v>
      </c>
      <c r="B14" s="438" t="s">
        <v>429</v>
      </c>
      <c r="C14" s="439"/>
      <c r="D14" s="440"/>
      <c r="E14" s="438" t="s">
        <v>430</v>
      </c>
      <c r="F14" s="439"/>
      <c r="G14" s="440"/>
      <c r="I14" s="438" t="s">
        <v>437</v>
      </c>
      <c r="J14" s="439"/>
      <c r="K14" s="440"/>
      <c r="L14" s="438" t="s">
        <v>438</v>
      </c>
      <c r="M14" s="439"/>
      <c r="N14" s="440"/>
      <c r="O14" s="438" t="s">
        <v>439</v>
      </c>
      <c r="P14" s="439"/>
      <c r="Q14" s="440"/>
      <c r="R14" s="4"/>
      <c r="S14" s="438" t="s">
        <v>440</v>
      </c>
      <c r="T14" s="439"/>
      <c r="U14" s="440"/>
      <c r="W14" s="438" t="s">
        <v>46</v>
      </c>
      <c r="X14" s="461" t="s">
        <v>112</v>
      </c>
    </row>
    <row r="15" spans="1:24" ht="12" customHeight="1" x14ac:dyDescent="0.25">
      <c r="A15" s="464"/>
      <c r="B15" s="16" t="s">
        <v>45</v>
      </c>
      <c r="C15" s="14" t="s">
        <v>126</v>
      </c>
      <c r="D15" s="17" t="s">
        <v>9</v>
      </c>
      <c r="E15" s="16" t="s">
        <v>45</v>
      </c>
      <c r="F15" s="14" t="s">
        <v>126</v>
      </c>
      <c r="G15" s="17" t="s">
        <v>9</v>
      </c>
      <c r="I15" s="16" t="s">
        <v>45</v>
      </c>
      <c r="J15" s="14" t="s">
        <v>126</v>
      </c>
      <c r="K15" s="17" t="s">
        <v>9</v>
      </c>
      <c r="L15" s="16" t="s">
        <v>45</v>
      </c>
      <c r="M15" s="14" t="s">
        <v>126</v>
      </c>
      <c r="N15" s="17" t="s">
        <v>9</v>
      </c>
      <c r="O15" s="16" t="s">
        <v>45</v>
      </c>
      <c r="P15" s="14" t="s">
        <v>126</v>
      </c>
      <c r="Q15" s="17" t="s">
        <v>9</v>
      </c>
      <c r="R15" s="52"/>
      <c r="S15" s="16" t="s">
        <v>45</v>
      </c>
      <c r="T15" s="14" t="s">
        <v>126</v>
      </c>
      <c r="U15" s="17" t="s">
        <v>9</v>
      </c>
      <c r="W15" s="460"/>
      <c r="X15" s="462"/>
    </row>
    <row r="16" spans="1:24" ht="12" customHeight="1" x14ac:dyDescent="0.25">
      <c r="A16" s="15" t="str">
        <f>'Page 10 Maintenance'!A16</f>
        <v>Enclosure 18 GA.</v>
      </c>
      <c r="B16" s="63">
        <f>'Page 10 Maintenance'!B16</f>
        <v>15.950000000000001</v>
      </c>
      <c r="C16" s="67">
        <f>'Page 10 Maintenance'!C16</f>
        <v>2.5</v>
      </c>
      <c r="D16" s="58"/>
      <c r="E16" s="63">
        <f>'Page 10 Maintenance'!D16</f>
        <v>22.05</v>
      </c>
      <c r="F16" s="67">
        <f>'Page 10 Maintenance'!E16</f>
        <v>3.7</v>
      </c>
      <c r="G16" s="58"/>
      <c r="I16" s="63">
        <f>'Page 10 Maintenance'!G16</f>
        <v>15</v>
      </c>
      <c r="J16" s="67">
        <f>'Page 10 Maintenance'!H16</f>
        <v>0.9</v>
      </c>
      <c r="K16" s="58"/>
      <c r="L16" s="63">
        <f>'Page 10 Maintenance'!I16</f>
        <v>22.900000000000002</v>
      </c>
      <c r="M16" s="67">
        <f>'Page 10 Maintenance'!J16</f>
        <v>1.1000000000000001</v>
      </c>
      <c r="N16" s="58"/>
      <c r="O16" s="63">
        <f>'Page 10 Maintenance'!K16</f>
        <v>29.25</v>
      </c>
      <c r="P16" s="67">
        <f>'Page 10 Maintenance'!L16</f>
        <v>1.3</v>
      </c>
      <c r="Q16" s="58"/>
      <c r="R16" s="74"/>
      <c r="S16" s="63">
        <f>'Page 10 Maintenance'!N16</f>
        <v>27.55</v>
      </c>
      <c r="T16" s="67">
        <f>'Page 10 Maintenance'!O16</f>
        <v>1</v>
      </c>
      <c r="U16" s="58"/>
      <c r="W16" s="86" t="str">
        <f t="shared" ref="W16:W29" si="0">IF(AND(D16=0,G16=0,K16=0,N16=0,Q16=0,U16=0)," ",D16*B16+G16*E16+K16*I16+N16*L16+Q16*O16+U16*S16)</f>
        <v xml:space="preserve"> </v>
      </c>
      <c r="X16" s="90" t="str">
        <f>IF(W16=" "," ",C16*D16+F16*G16+J16*K16+M16*N16+Q16*P16+U16*T16)</f>
        <v xml:space="preserve"> </v>
      </c>
    </row>
    <row r="17" spans="1:24" ht="12" customHeight="1" x14ac:dyDescent="0.25">
      <c r="A17" s="15" t="str">
        <f>'Page 10 Maintenance'!A17</f>
        <v>Enclosure 16 GA.</v>
      </c>
      <c r="B17" s="332">
        <f>'Page 10 Maintenance'!B17</f>
        <v>17.5</v>
      </c>
      <c r="C17" s="67">
        <f>'Page 10 Maintenance'!C17</f>
        <v>2.8</v>
      </c>
      <c r="D17" s="58"/>
      <c r="E17" s="332">
        <f>'Page 10 Maintenance'!D17</f>
        <v>23.85</v>
      </c>
      <c r="F17" s="67">
        <f>'Page 10 Maintenance'!E17</f>
        <v>4</v>
      </c>
      <c r="G17" s="58"/>
      <c r="I17" s="73"/>
      <c r="J17" s="67"/>
      <c r="K17" s="72"/>
      <c r="L17" s="73"/>
      <c r="M17" s="67"/>
      <c r="N17" s="72"/>
      <c r="O17" s="73"/>
      <c r="P17" s="67"/>
      <c r="Q17" s="72"/>
      <c r="R17" s="74"/>
      <c r="S17" s="70"/>
      <c r="T17" s="67"/>
      <c r="U17" s="72"/>
      <c r="W17" s="86" t="str">
        <f t="shared" si="0"/>
        <v xml:space="preserve"> </v>
      </c>
      <c r="X17" s="90" t="str">
        <f t="shared" ref="X17:X34" si="1">IF(W17=" "," ",C17*D17+F17*G17+J17*K17+M17*N17+Q17*P17+U17*T17)</f>
        <v xml:space="preserve"> </v>
      </c>
    </row>
    <row r="18" spans="1:24" ht="12" customHeight="1" x14ac:dyDescent="0.25">
      <c r="A18" s="15" t="str">
        <f>'Page 10 Maintenance'!A18</f>
        <v>Enclosure 14 GA.</v>
      </c>
      <c r="B18" s="332">
        <f>'Page 10 Maintenance'!B18</f>
        <v>21.400000000000002</v>
      </c>
      <c r="C18" s="67">
        <f>'Page 10 Maintenance'!C18</f>
        <v>3.2</v>
      </c>
      <c r="D18" s="58"/>
      <c r="E18" s="332">
        <f>'Page 10 Maintenance'!D18</f>
        <v>29.05</v>
      </c>
      <c r="F18" s="67">
        <f>'Page 10 Maintenance'!E18</f>
        <v>4.4000000000000004</v>
      </c>
      <c r="G18" s="58"/>
      <c r="I18" s="73"/>
      <c r="J18" s="67"/>
      <c r="K18" s="72"/>
      <c r="L18" s="73"/>
      <c r="M18" s="67"/>
      <c r="N18" s="72"/>
      <c r="O18" s="73"/>
      <c r="P18" s="67"/>
      <c r="Q18" s="72"/>
      <c r="R18" s="74"/>
      <c r="S18" s="70"/>
      <c r="T18" s="67"/>
      <c r="U18" s="72"/>
      <c r="W18" s="86" t="str">
        <f t="shared" si="0"/>
        <v xml:space="preserve"> </v>
      </c>
      <c r="X18" s="90" t="str">
        <f t="shared" si="1"/>
        <v xml:space="preserve"> </v>
      </c>
    </row>
    <row r="19" spans="1:24" ht="12" customHeight="1" x14ac:dyDescent="0.25">
      <c r="A19" s="15" t="str">
        <f>'Page 10 Maintenance'!A19</f>
        <v>Baked Powder (standard colors)</v>
      </c>
      <c r="B19" s="332">
        <f>'Page 10 Maintenance'!B19</f>
        <v>3.25</v>
      </c>
      <c r="C19" s="67" t="str">
        <f>'Page 10 Maintenance'!C19</f>
        <v>-</v>
      </c>
      <c r="D19" s="58"/>
      <c r="E19" s="332">
        <f>'Page 10 Maintenance'!D19</f>
        <v>4.6000000000000005</v>
      </c>
      <c r="F19" s="67" t="str">
        <f>'Page 10 Maintenance'!E19</f>
        <v>-</v>
      </c>
      <c r="G19" s="58"/>
      <c r="I19" s="332">
        <f>'Page 10 Maintenance'!G19</f>
        <v>3.25</v>
      </c>
      <c r="J19" s="67" t="str">
        <f>'Page 10 Maintenance'!H19</f>
        <v>-</v>
      </c>
      <c r="K19" s="58"/>
      <c r="L19" s="332">
        <f>'Page 10 Maintenance'!I19</f>
        <v>4.6000000000000005</v>
      </c>
      <c r="M19" s="67" t="str">
        <f>'Page 10 Maintenance'!J19</f>
        <v>-</v>
      </c>
      <c r="N19" s="58"/>
      <c r="O19" s="332">
        <f>'Page 10 Maintenance'!K19</f>
        <v>6.8000000000000007</v>
      </c>
      <c r="P19" s="67" t="str">
        <f>'Page 10 Maintenance'!L19</f>
        <v>-</v>
      </c>
      <c r="Q19" s="58"/>
      <c r="R19" s="74"/>
      <c r="S19" s="332">
        <f>'Page 10 Maintenance'!N19</f>
        <v>3.6</v>
      </c>
      <c r="T19" s="67" t="str">
        <f>'Page 10 Maintenance'!O19</f>
        <v>-</v>
      </c>
      <c r="U19" s="58"/>
      <c r="W19" s="86" t="str">
        <f t="shared" si="0"/>
        <v xml:space="preserve"> </v>
      </c>
      <c r="X19" s="90"/>
    </row>
    <row r="20" spans="1:24" ht="12" customHeight="1" x14ac:dyDescent="0.25">
      <c r="A20" s="15" t="str">
        <f>'Page 10 Maintenance'!A20</f>
        <v>Baked Metallic (standard colors)</v>
      </c>
      <c r="B20" s="332">
        <f>'Page 10 Maintenance'!B20</f>
        <v>4.8000000000000007</v>
      </c>
      <c r="C20" s="67" t="s">
        <v>133</v>
      </c>
      <c r="D20" s="58"/>
      <c r="E20" s="332">
        <f>'Page 10 Maintenance'!D20</f>
        <v>6.75</v>
      </c>
      <c r="F20" s="67" t="str">
        <f>'Page 10 Maintenance'!E20</f>
        <v>-</v>
      </c>
      <c r="G20" s="58"/>
      <c r="I20" s="332">
        <f>'Page 10 Maintenance'!G20</f>
        <v>4.8000000000000007</v>
      </c>
      <c r="J20" s="67" t="str">
        <f>'Page 10 Maintenance'!H20</f>
        <v>-</v>
      </c>
      <c r="K20" s="58"/>
      <c r="L20" s="332">
        <f>'Page 10 Maintenance'!I20</f>
        <v>6.75</v>
      </c>
      <c r="M20" s="67" t="str">
        <f>'Page 10 Maintenance'!J20</f>
        <v>-</v>
      </c>
      <c r="N20" s="58"/>
      <c r="O20" s="332">
        <f>'Page 10 Maintenance'!K20</f>
        <v>10.200000000000001</v>
      </c>
      <c r="P20" s="67" t="str">
        <f>'Page 10 Maintenance'!L20</f>
        <v>-</v>
      </c>
      <c r="Q20" s="58"/>
      <c r="R20" s="74"/>
      <c r="S20" s="332">
        <f>'Page 10 Maintenance'!N20</f>
        <v>5.15</v>
      </c>
      <c r="T20" s="67" t="str">
        <f>'Page 10 Maintenance'!O20</f>
        <v>-</v>
      </c>
      <c r="U20" s="58"/>
      <c r="W20" s="86" t="str">
        <f t="shared" ref="W20" si="2">IF(AND(D20=0,G20=0,K20=0,N20=0,Q20=0,U20=0)," ",D20*B20+G20*E20+K20*I20+N20*L20+Q20*O20+U20*S20)</f>
        <v xml:space="preserve"> </v>
      </c>
      <c r="X20" s="90"/>
    </row>
    <row r="21" spans="1:24" ht="12" customHeight="1" x14ac:dyDescent="0.25">
      <c r="A21" s="15" t="str">
        <f>'Page 10 Maintenance'!A21</f>
        <v>Partial Backplate - 8' Lengths</v>
      </c>
      <c r="B21" s="332">
        <f>'Page 10 Maintenance'!B21</f>
        <v>4</v>
      </c>
      <c r="C21" s="67">
        <f>'Page 10 Maintenance'!C21</f>
        <v>0.4</v>
      </c>
      <c r="D21" s="58"/>
      <c r="E21" s="332">
        <f>'Page 10 Maintenance'!D21</f>
        <v>4</v>
      </c>
      <c r="F21" s="67">
        <f>'Page 10 Maintenance'!E21</f>
        <v>0.4</v>
      </c>
      <c r="G21" s="58"/>
      <c r="I21" s="73"/>
      <c r="J21" s="67"/>
      <c r="K21" s="72"/>
      <c r="L21" s="73"/>
      <c r="M21" s="67"/>
      <c r="N21" s="72"/>
      <c r="O21" s="73"/>
      <c r="P21" s="67"/>
      <c r="Q21" s="72"/>
      <c r="R21" s="74"/>
      <c r="S21" s="70"/>
      <c r="T21" s="67"/>
      <c r="U21" s="72"/>
      <c r="W21" s="86" t="str">
        <f t="shared" si="0"/>
        <v xml:space="preserve"> </v>
      </c>
      <c r="X21" s="90" t="str">
        <f t="shared" si="1"/>
        <v xml:space="preserve"> </v>
      </c>
    </row>
    <row r="22" spans="1:24" ht="12" customHeight="1" x14ac:dyDescent="0.25">
      <c r="A22" s="15" t="str">
        <f>'Page 10 Maintenance'!A22</f>
        <v>Water Brackets</v>
      </c>
      <c r="B22" s="337">
        <f>'Page 10 Maintenance'!B22</f>
        <v>7.7</v>
      </c>
      <c r="C22" s="67">
        <f>'Page 10 Maintenance'!C22</f>
        <v>0.3</v>
      </c>
      <c r="D22" s="58"/>
      <c r="E22" s="337">
        <f>'Page 10 Maintenance'!D22</f>
        <v>8.85</v>
      </c>
      <c r="F22" s="67">
        <f>'Page 10 Maintenance'!E22</f>
        <v>0.3</v>
      </c>
      <c r="G22" s="58"/>
      <c r="I22" s="73"/>
      <c r="J22" s="67"/>
      <c r="K22" s="72"/>
      <c r="L22" s="73"/>
      <c r="M22" s="67"/>
      <c r="N22" s="72"/>
      <c r="O22" s="73"/>
      <c r="P22" s="67"/>
      <c r="Q22" s="72"/>
      <c r="R22" s="74"/>
      <c r="S22" s="70"/>
      <c r="T22" s="67"/>
      <c r="U22" s="72"/>
      <c r="W22" s="86" t="str">
        <f t="shared" si="0"/>
        <v xml:space="preserve"> </v>
      </c>
      <c r="X22" s="90" t="str">
        <f t="shared" si="1"/>
        <v xml:space="preserve"> </v>
      </c>
    </row>
    <row r="23" spans="1:24" ht="12" customHeight="1" x14ac:dyDescent="0.25">
      <c r="A23" s="15" t="str">
        <f>'Page 10 Maintenance'!A23</f>
        <v>Wall Mounted B.B. Hanger</v>
      </c>
      <c r="B23" s="70"/>
      <c r="C23" s="67"/>
      <c r="D23" s="72"/>
      <c r="E23" s="70"/>
      <c r="F23" s="67"/>
      <c r="G23" s="72"/>
      <c r="I23" s="337">
        <f>'Page 10 Maintenance'!G23</f>
        <v>7.25</v>
      </c>
      <c r="J23" s="67">
        <f>'Page 10 Maintenance'!H23</f>
        <v>0.4</v>
      </c>
      <c r="K23" s="58"/>
      <c r="L23" s="337">
        <f>'Page 10 Maintenance'!I23</f>
        <v>7.25</v>
      </c>
      <c r="M23" s="67">
        <f>'Page 10 Maintenance'!J23</f>
        <v>0.4</v>
      </c>
      <c r="N23" s="58"/>
      <c r="O23" s="337">
        <f>'Page 10 Maintenance'!K23</f>
        <v>7.25</v>
      </c>
      <c r="P23" s="67">
        <f>'Page 10 Maintenance'!L23</f>
        <v>0.4</v>
      </c>
      <c r="Q23" s="58"/>
      <c r="R23" s="74"/>
      <c r="S23" s="70"/>
      <c r="T23" s="67"/>
      <c r="U23" s="72"/>
      <c r="W23" s="86" t="str">
        <f t="shared" si="0"/>
        <v xml:space="preserve"> </v>
      </c>
      <c r="X23" s="90" t="str">
        <f t="shared" si="1"/>
        <v xml:space="preserve"> </v>
      </c>
    </row>
    <row r="24" spans="1:24" ht="12" customHeight="1" x14ac:dyDescent="0.25">
      <c r="A24" s="15" t="str">
        <f>'Page 10 Maintenance'!A24</f>
        <v>Ceiling Hanger</v>
      </c>
      <c r="B24" s="70"/>
      <c r="C24" s="67"/>
      <c r="D24" s="72"/>
      <c r="E24" s="70"/>
      <c r="F24" s="67"/>
      <c r="G24" s="72"/>
      <c r="I24" s="73"/>
      <c r="J24" s="67"/>
      <c r="K24" s="72"/>
      <c r="L24" s="73"/>
      <c r="M24" s="67"/>
      <c r="N24" s="72"/>
      <c r="O24" s="73"/>
      <c r="P24" s="67"/>
      <c r="Q24" s="72"/>
      <c r="R24" s="74"/>
      <c r="S24" s="337">
        <f>'Page 10 Maintenance'!N24</f>
        <v>8.25</v>
      </c>
      <c r="T24" s="67">
        <f>'Page 10 Maintenance'!O24</f>
        <v>0.3</v>
      </c>
      <c r="U24" s="58"/>
      <c r="W24" s="86" t="str">
        <f t="shared" si="0"/>
        <v xml:space="preserve"> </v>
      </c>
      <c r="X24" s="90" t="str">
        <f t="shared" si="1"/>
        <v xml:space="preserve"> </v>
      </c>
    </row>
    <row r="25" spans="1:24" ht="12" customHeight="1" x14ac:dyDescent="0.25">
      <c r="A25" s="15" t="str">
        <f>'Page 10 Maintenance'!A25</f>
        <v>Pipe &amp; Cover Supports</v>
      </c>
      <c r="B25" s="70"/>
      <c r="C25" s="67"/>
      <c r="D25" s="72"/>
      <c r="E25" s="70"/>
      <c r="F25" s="67"/>
      <c r="G25" s="72"/>
      <c r="I25" s="332">
        <f>'Page 10 Maintenance'!G25</f>
        <v>8.25</v>
      </c>
      <c r="J25" s="67">
        <f>'Page 10 Maintenance'!H25</f>
        <v>0.3</v>
      </c>
      <c r="K25" s="58"/>
      <c r="L25" s="332">
        <f>'Page 10 Maintenance'!I25</f>
        <v>8.25</v>
      </c>
      <c r="M25" s="67">
        <f>'Page 10 Maintenance'!J25</f>
        <v>0.3</v>
      </c>
      <c r="N25" s="58"/>
      <c r="O25" s="332">
        <f>'Page 10 Maintenance'!K25</f>
        <v>8.25</v>
      </c>
      <c r="P25" s="67">
        <f>'Page 10 Maintenance'!L25</f>
        <v>0.3</v>
      </c>
      <c r="Q25" s="58"/>
      <c r="R25" s="74"/>
      <c r="S25" s="70"/>
      <c r="T25" s="67"/>
      <c r="U25" s="72"/>
      <c r="W25" s="86" t="str">
        <f t="shared" si="0"/>
        <v xml:space="preserve"> </v>
      </c>
      <c r="X25" s="90" t="str">
        <f t="shared" si="1"/>
        <v xml:space="preserve"> </v>
      </c>
    </row>
    <row r="26" spans="1:24" ht="12" customHeight="1" x14ac:dyDescent="0.25">
      <c r="A26" s="15" t="str">
        <f>'Page 10 Maintenance'!A26</f>
        <v>Rigid Element Hanger</v>
      </c>
      <c r="B26" s="70"/>
      <c r="C26" s="67"/>
      <c r="D26" s="72"/>
      <c r="E26" s="70"/>
      <c r="F26" s="67"/>
      <c r="G26" s="72"/>
      <c r="I26" s="332">
        <f>'Page 10 Maintenance'!G26</f>
        <v>4.6500000000000004</v>
      </c>
      <c r="J26" s="67">
        <f>'Page 10 Maintenance'!H26</f>
        <v>0.3</v>
      </c>
      <c r="K26" s="58"/>
      <c r="L26" s="332">
        <f>'Page 10 Maintenance'!I26</f>
        <v>4.6500000000000004</v>
      </c>
      <c r="M26" s="67">
        <f>'Page 10 Maintenance'!J26</f>
        <v>0.3</v>
      </c>
      <c r="N26" s="58"/>
      <c r="O26" s="332">
        <f>'Page 10 Maintenance'!K26</f>
        <v>4.6500000000000004</v>
      </c>
      <c r="P26" s="67">
        <f>'Page 10 Maintenance'!L26</f>
        <v>0.3</v>
      </c>
      <c r="Q26" s="58"/>
      <c r="S26" s="70"/>
      <c r="T26" s="67"/>
      <c r="U26" s="72"/>
      <c r="W26" s="86" t="str">
        <f t="shared" si="0"/>
        <v xml:space="preserve"> </v>
      </c>
      <c r="X26" s="90" t="str">
        <f t="shared" si="1"/>
        <v xml:space="preserve"> </v>
      </c>
    </row>
    <row r="27" spans="1:24" ht="12" customHeight="1" x14ac:dyDescent="0.25">
      <c r="A27" s="15" t="str">
        <f>'Page 10 Maintenance'!A27</f>
        <v>3" End Cap</v>
      </c>
      <c r="B27" s="332">
        <f>'Page 10 Maintenance'!B27</f>
        <v>21.900000000000002</v>
      </c>
      <c r="C27" s="67">
        <f>'Page 10 Maintenance'!C27</f>
        <v>1</v>
      </c>
      <c r="D27" s="58"/>
      <c r="E27" s="332">
        <f>'Page 10 Maintenance'!D27</f>
        <v>24.3</v>
      </c>
      <c r="F27" s="67">
        <f>'Page 10 Maintenance'!E27</f>
        <v>1.5</v>
      </c>
      <c r="G27" s="58"/>
      <c r="I27" s="332">
        <f>'Page 10 Maintenance'!G27</f>
        <v>15</v>
      </c>
      <c r="J27" s="67">
        <f>'Page 10 Maintenance'!H27</f>
        <v>0.5</v>
      </c>
      <c r="K27" s="58"/>
      <c r="L27" s="332">
        <f>'Page 10 Maintenance'!I27</f>
        <v>20.75</v>
      </c>
      <c r="M27" s="67">
        <f>'Page 10 Maintenance'!J27</f>
        <v>0.8</v>
      </c>
      <c r="N27" s="58"/>
      <c r="O27" s="332">
        <f>'Page 10 Maintenance'!K27</f>
        <v>22.55</v>
      </c>
      <c r="P27" s="67">
        <f>'Page 10 Maintenance'!L27</f>
        <v>1</v>
      </c>
      <c r="Q27" s="58"/>
      <c r="S27" s="332">
        <f>'Page 10 Maintenance'!N27</f>
        <v>20.25</v>
      </c>
      <c r="T27" s="67">
        <f>'Page 10 Maintenance'!O27</f>
        <v>2.2999999999999998</v>
      </c>
      <c r="U27" s="58"/>
      <c r="W27" s="86" t="str">
        <f t="shared" si="0"/>
        <v xml:space="preserve"> </v>
      </c>
      <c r="X27" s="90" t="str">
        <f t="shared" si="1"/>
        <v xml:space="preserve"> </v>
      </c>
    </row>
    <row r="28" spans="1:24" ht="12" customHeight="1" x14ac:dyDescent="0.25">
      <c r="A28" s="15" t="str">
        <f>'Page 10 Maintenance'!A28</f>
        <v xml:space="preserve">8-3/8" Wall Sleeve </v>
      </c>
      <c r="B28" s="332">
        <f>'Page 10 Maintenance'!B28</f>
        <v>17.100000000000001</v>
      </c>
      <c r="C28" s="67">
        <f>'Page 10 Maintenance'!C28</f>
        <v>1.2</v>
      </c>
      <c r="D28" s="58"/>
      <c r="E28" s="332">
        <f>'Page 10 Maintenance'!D28</f>
        <v>19.850000000000001</v>
      </c>
      <c r="F28" s="67">
        <f>'Page 10 Maintenance'!E28</f>
        <v>1.7</v>
      </c>
      <c r="G28" s="58"/>
      <c r="I28" s="332"/>
      <c r="J28" s="67"/>
      <c r="K28" s="72"/>
      <c r="L28" s="332"/>
      <c r="M28" s="67"/>
      <c r="N28" s="72"/>
      <c r="O28" s="332"/>
      <c r="P28" s="67"/>
      <c r="Q28" s="72"/>
      <c r="S28" s="70"/>
      <c r="T28" s="67"/>
      <c r="U28" s="72"/>
      <c r="W28" s="86" t="str">
        <f t="shared" si="0"/>
        <v xml:space="preserve"> </v>
      </c>
      <c r="X28" s="90" t="str">
        <f t="shared" si="1"/>
        <v xml:space="preserve"> </v>
      </c>
    </row>
    <row r="29" spans="1:24" ht="12" customHeight="1" x14ac:dyDescent="0.25">
      <c r="A29" s="15" t="str">
        <f>'Page 10 Maintenance'!A29</f>
        <v>Wall Sleeve Support</v>
      </c>
      <c r="B29" s="332">
        <f>'Page 10 Maintenance'!B29</f>
        <v>10.200000000000001</v>
      </c>
      <c r="C29" s="67">
        <f>'Page 10 Maintenance'!C29</f>
        <v>0.2</v>
      </c>
      <c r="D29" s="58"/>
      <c r="E29" s="332">
        <f>'Page 10 Maintenance'!D29</f>
        <v>11.5</v>
      </c>
      <c r="F29" s="67">
        <f>'Page 10 Maintenance'!E29</f>
        <v>0.3</v>
      </c>
      <c r="G29" s="58"/>
      <c r="I29" s="332"/>
      <c r="J29" s="67"/>
      <c r="K29" s="72"/>
      <c r="L29" s="332"/>
      <c r="M29" s="67"/>
      <c r="N29" s="72"/>
      <c r="O29" s="332"/>
      <c r="P29" s="67"/>
      <c r="Q29" s="72"/>
      <c r="S29" s="70"/>
      <c r="T29" s="43"/>
      <c r="U29" s="72"/>
      <c r="W29" s="86" t="str">
        <f t="shared" si="0"/>
        <v xml:space="preserve"> </v>
      </c>
      <c r="X29" s="90" t="str">
        <f t="shared" si="1"/>
        <v xml:space="preserve"> </v>
      </c>
    </row>
    <row r="30" spans="1:24" ht="12" customHeight="1" x14ac:dyDescent="0.25">
      <c r="A30" s="15" t="str">
        <f>'Page 10 Maintenance'!A30</f>
        <v>Inside Corner 90°</v>
      </c>
      <c r="B30" s="332">
        <f>'Page 10 Maintenance'!B30</f>
        <v>52.150000000000006</v>
      </c>
      <c r="C30" s="67">
        <f>'Page 10 Maintenance'!C30</f>
        <v>3.4</v>
      </c>
      <c r="D30" s="58"/>
      <c r="E30" s="332">
        <f>'Page 10 Maintenance'!D30</f>
        <v>61.7</v>
      </c>
      <c r="F30" s="67">
        <f>'Page 10 Maintenance'!E30</f>
        <v>5</v>
      </c>
      <c r="G30" s="58"/>
      <c r="I30" s="332">
        <f>'Page 10 Maintenance'!G30</f>
        <v>30.35</v>
      </c>
      <c r="J30" s="67">
        <f>'Page 10 Maintenance'!H30</f>
        <v>0.9</v>
      </c>
      <c r="K30" s="58"/>
      <c r="L30" s="332">
        <f>'Page 10 Maintenance'!I30</f>
        <v>33.300000000000004</v>
      </c>
      <c r="M30" s="67">
        <f>'Page 10 Maintenance'!J30</f>
        <v>1.3</v>
      </c>
      <c r="N30" s="58"/>
      <c r="O30" s="332">
        <f>'Page 10 Maintenance'!K30</f>
        <v>37.950000000000003</v>
      </c>
      <c r="P30" s="67">
        <f>'Page 10 Maintenance'!L30</f>
        <v>1.9</v>
      </c>
      <c r="Q30" s="58"/>
      <c r="S30" s="70"/>
      <c r="T30" s="67"/>
      <c r="U30" s="72"/>
      <c r="W30" s="86" t="str">
        <f t="shared" ref="W30:W32" si="3">IF(AND(D30=0,G30=0,K30=0,N30=0,Q30=0,U30=0)," ",D30*B30+G30*E30+K30*I30+N30*L30+Q30*O30+U30*S30)</f>
        <v xml:space="preserve"> </v>
      </c>
      <c r="X30" s="90" t="str">
        <f t="shared" si="1"/>
        <v xml:space="preserve"> </v>
      </c>
    </row>
    <row r="31" spans="1:24" ht="12" customHeight="1" x14ac:dyDescent="0.25">
      <c r="A31" s="15" t="str">
        <f>'Page 10 Maintenance'!A31</f>
        <v>Inside Corner 135°</v>
      </c>
      <c r="B31" s="332">
        <f>'Page 10 Maintenance'!B31</f>
        <v>80.600000000000009</v>
      </c>
      <c r="C31" s="67">
        <f>'Page 10 Maintenance'!C31</f>
        <v>3.7</v>
      </c>
      <c r="D31" s="58"/>
      <c r="E31" s="332">
        <f>'Page 10 Maintenance'!D31</f>
        <v>91.850000000000009</v>
      </c>
      <c r="F31" s="67">
        <f>'Page 10 Maintenance'!E31</f>
        <v>6.4</v>
      </c>
      <c r="G31" s="58"/>
      <c r="I31" s="332"/>
      <c r="J31" s="67"/>
      <c r="K31" s="72"/>
      <c r="L31" s="332"/>
      <c r="M31" s="67"/>
      <c r="N31" s="72"/>
      <c r="O31" s="332"/>
      <c r="P31" s="67"/>
      <c r="Q31" s="72"/>
      <c r="S31" s="70"/>
      <c r="T31" s="43"/>
      <c r="U31" s="72"/>
      <c r="W31" s="86" t="str">
        <f t="shared" si="3"/>
        <v xml:space="preserve"> </v>
      </c>
      <c r="X31" s="90" t="str">
        <f t="shared" si="1"/>
        <v xml:space="preserve"> </v>
      </c>
    </row>
    <row r="32" spans="1:24" ht="12" customHeight="1" x14ac:dyDescent="0.25">
      <c r="A32" s="15" t="str">
        <f>'Page 10 Maintenance'!A32</f>
        <v>Outside Corner 90°</v>
      </c>
      <c r="B32" s="332">
        <f>'Page 10 Maintenance'!B32</f>
        <v>48.150000000000006</v>
      </c>
      <c r="C32" s="67">
        <f>'Page 10 Maintenance'!C32</f>
        <v>3.7</v>
      </c>
      <c r="D32" s="58"/>
      <c r="E32" s="332">
        <f>'Page 10 Maintenance'!D32</f>
        <v>56.400000000000006</v>
      </c>
      <c r="F32" s="67">
        <f>'Page 10 Maintenance'!E32</f>
        <v>6.4</v>
      </c>
      <c r="G32" s="77"/>
      <c r="I32" s="332">
        <f>'Page 10 Maintenance'!G32</f>
        <v>32.200000000000003</v>
      </c>
      <c r="J32" s="67">
        <f>'Page 10 Maintenance'!H32</f>
        <v>1</v>
      </c>
      <c r="K32" s="58"/>
      <c r="L32" s="332">
        <f>'Page 10 Maintenance'!I32</f>
        <v>36.5</v>
      </c>
      <c r="M32" s="67">
        <f>'Page 10 Maintenance'!J32</f>
        <v>1.5</v>
      </c>
      <c r="N32" s="58"/>
      <c r="O32" s="332">
        <f>'Page 10 Maintenance'!K32</f>
        <v>39.650000000000006</v>
      </c>
      <c r="P32" s="67">
        <f>'Page 10 Maintenance'!L32</f>
        <v>2</v>
      </c>
      <c r="Q32" s="58"/>
      <c r="S32" s="70"/>
      <c r="T32" s="67"/>
      <c r="U32" s="72"/>
      <c r="W32" s="86" t="str">
        <f t="shared" si="3"/>
        <v xml:space="preserve"> </v>
      </c>
      <c r="X32" s="90" t="str">
        <f t="shared" si="1"/>
        <v xml:space="preserve"> </v>
      </c>
    </row>
    <row r="33" spans="1:24" ht="12" customHeight="1" x14ac:dyDescent="0.25">
      <c r="A33" s="15" t="str">
        <f>'Page 10 Maintenance'!A33</f>
        <v>Outside Corner 135°</v>
      </c>
      <c r="B33" s="332">
        <f>'Page 10 Maintenance'!B33</f>
        <v>76.400000000000006</v>
      </c>
      <c r="C33" s="67">
        <f>'Page 10 Maintenance'!C33</f>
        <v>4</v>
      </c>
      <c r="D33" s="58"/>
      <c r="E33" s="332">
        <f>'Page 10 Maintenance'!D33</f>
        <v>89.100000000000009</v>
      </c>
      <c r="F33" s="67">
        <f>'Page 10 Maintenance'!E33</f>
        <v>6.9</v>
      </c>
      <c r="G33" s="58"/>
      <c r="I33" s="332"/>
      <c r="J33" s="67"/>
      <c r="K33" s="72"/>
      <c r="L33" s="332"/>
      <c r="M33" s="67"/>
      <c r="N33" s="72"/>
      <c r="O33" s="332"/>
      <c r="P33" s="67"/>
      <c r="Q33" s="72"/>
      <c r="S33" s="70"/>
      <c r="T33" s="43"/>
      <c r="U33" s="72"/>
      <c r="W33" s="86" t="str">
        <f>IF(AND(D33=0,G33=0,K33=0,N33=0,Q33=0,U33=0)," ",D33*B33+G33*E33+K33*I33+N33*L33+Q33*O33+U33*S33)</f>
        <v xml:space="preserve"> </v>
      </c>
      <c r="X33" s="90" t="str">
        <f t="shared" si="1"/>
        <v xml:space="preserve"> </v>
      </c>
    </row>
    <row r="34" spans="1:24" ht="12" customHeight="1" thickBot="1" x14ac:dyDescent="0.3">
      <c r="A34" s="15" t="str">
        <f>'Page 10 Maintenance'!A34</f>
        <v>Splice Plate</v>
      </c>
      <c r="B34" s="71"/>
      <c r="C34" s="68"/>
      <c r="D34" s="75"/>
      <c r="E34" s="71"/>
      <c r="F34" s="68"/>
      <c r="G34" s="75"/>
      <c r="I34" s="333">
        <f>'Page 10 Maintenance'!G34</f>
        <v>6.75</v>
      </c>
      <c r="J34" s="68">
        <f>'Page 10 Maintenance'!H34</f>
        <v>0.5</v>
      </c>
      <c r="K34" s="59"/>
      <c r="L34" s="333">
        <f>'Page 10 Maintenance'!I34</f>
        <v>7.25</v>
      </c>
      <c r="M34" s="68">
        <f>'Page 10 Maintenance'!J34</f>
        <v>0.5</v>
      </c>
      <c r="N34" s="59"/>
      <c r="O34" s="333">
        <f>'Page 10 Maintenance'!K34</f>
        <v>7.8000000000000007</v>
      </c>
      <c r="P34" s="68">
        <f>'Page 10 Maintenance'!L34</f>
        <v>0.8</v>
      </c>
      <c r="Q34" s="59"/>
      <c r="S34" s="71"/>
      <c r="T34" s="68"/>
      <c r="U34" s="75"/>
      <c r="W34" s="87" t="str">
        <f>IF(AND(D34=0,G34=0,K34=0,N34=0,Q34=0,U34=0)," ",D34*B34+G34*E34+K34*I34+N34*L34+Q34*O34+U34*S34)</f>
        <v xml:space="preserve"> </v>
      </c>
      <c r="X34" s="91" t="str">
        <f t="shared" si="1"/>
        <v xml:space="preserve"> </v>
      </c>
    </row>
    <row r="35" spans="1:24" ht="12" customHeight="1" x14ac:dyDescent="0.25">
      <c r="A35" s="10"/>
      <c r="B35" s="10"/>
      <c r="C35" s="10"/>
      <c r="D35" s="10"/>
      <c r="E35" s="10"/>
      <c r="F35" s="10"/>
      <c r="G35" s="10"/>
      <c r="I35" s="10"/>
      <c r="J35" s="10"/>
      <c r="K35" s="10"/>
      <c r="L35" s="10"/>
      <c r="M35" s="10"/>
    </row>
    <row r="36" spans="1:24" ht="12" customHeight="1" x14ac:dyDescent="0.25">
      <c r="A36" s="442" t="s">
        <v>51</v>
      </c>
      <c r="B36" s="442"/>
      <c r="C36" s="442"/>
      <c r="D36" s="442"/>
      <c r="E36" s="442"/>
      <c r="F36" s="442"/>
      <c r="G36" s="442"/>
      <c r="H36" s="442"/>
      <c r="I36" s="442"/>
      <c r="J36" s="442"/>
      <c r="K36" s="442"/>
      <c r="L36" s="442"/>
      <c r="M36" s="10"/>
    </row>
    <row r="37" spans="1:24" ht="12" customHeight="1" x14ac:dyDescent="0.25">
      <c r="A37" s="431" t="s">
        <v>52</v>
      </c>
      <c r="B37" s="431"/>
      <c r="C37" s="431"/>
      <c r="D37" s="431"/>
      <c r="E37" s="431"/>
      <c r="F37" s="431"/>
      <c r="G37" s="431"/>
      <c r="H37" s="431"/>
      <c r="I37" s="431"/>
      <c r="J37" s="431"/>
      <c r="K37" s="431"/>
      <c r="L37" s="431"/>
    </row>
    <row r="38" spans="1:24" ht="12" customHeight="1" thickBot="1" x14ac:dyDescent="0.3">
      <c r="A38" s="10"/>
    </row>
    <row r="39" spans="1:24" ht="12" customHeight="1" x14ac:dyDescent="0.25">
      <c r="A39" s="432" t="s">
        <v>34</v>
      </c>
      <c r="B39" s="438" t="s">
        <v>431</v>
      </c>
      <c r="C39" s="439"/>
      <c r="D39" s="440"/>
      <c r="E39" s="438" t="s">
        <v>432</v>
      </c>
      <c r="F39" s="439"/>
      <c r="G39" s="440"/>
      <c r="I39" s="438" t="s">
        <v>436</v>
      </c>
      <c r="J39" s="439"/>
      <c r="K39" s="440"/>
      <c r="L39" s="438" t="s">
        <v>435</v>
      </c>
      <c r="M39" s="439"/>
      <c r="N39" s="440"/>
      <c r="O39" s="438" t="s">
        <v>434</v>
      </c>
      <c r="P39" s="439"/>
      <c r="Q39" s="440"/>
      <c r="S39" s="438" t="s">
        <v>433</v>
      </c>
      <c r="T39" s="439"/>
      <c r="U39" s="440"/>
      <c r="W39" s="438" t="s">
        <v>46</v>
      </c>
      <c r="X39" s="461" t="s">
        <v>112</v>
      </c>
    </row>
    <row r="40" spans="1:24" ht="12" customHeight="1" x14ac:dyDescent="0.25">
      <c r="A40" s="432"/>
      <c r="B40" s="16" t="s">
        <v>45</v>
      </c>
      <c r="C40" s="14" t="s">
        <v>126</v>
      </c>
      <c r="D40" s="17" t="s">
        <v>9</v>
      </c>
      <c r="E40" s="16" t="s">
        <v>45</v>
      </c>
      <c r="F40" s="14" t="s">
        <v>126</v>
      </c>
      <c r="G40" s="17" t="s">
        <v>9</v>
      </c>
      <c r="I40" s="16" t="s">
        <v>45</v>
      </c>
      <c r="J40" s="14" t="s">
        <v>126</v>
      </c>
      <c r="K40" s="17" t="s">
        <v>9</v>
      </c>
      <c r="L40" s="16" t="s">
        <v>45</v>
      </c>
      <c r="M40" s="14" t="s">
        <v>126</v>
      </c>
      <c r="N40" s="17" t="s">
        <v>9</v>
      </c>
      <c r="O40" s="16" t="s">
        <v>45</v>
      </c>
      <c r="P40" s="14" t="s">
        <v>126</v>
      </c>
      <c r="Q40" s="17" t="s">
        <v>9</v>
      </c>
      <c r="S40" s="16" t="s">
        <v>45</v>
      </c>
      <c r="T40" s="14" t="s">
        <v>126</v>
      </c>
      <c r="U40" s="17" t="s">
        <v>9</v>
      </c>
      <c r="W40" s="460"/>
      <c r="X40" s="462"/>
    </row>
    <row r="41" spans="1:24" ht="12" customHeight="1" x14ac:dyDescent="0.25">
      <c r="A41" s="15" t="str">
        <f>'Page 10 Maintenance'!A42</f>
        <v>Enclosure 18 GA.</v>
      </c>
      <c r="B41" s="63">
        <f>'Page 10 Maintenance'!B42</f>
        <v>17.350000000000001</v>
      </c>
      <c r="C41" s="54">
        <f>'Page 10 Maintenance'!C42</f>
        <v>2.5</v>
      </c>
      <c r="D41" s="58"/>
      <c r="E41" s="63">
        <f>'Page 10 Maintenance'!D42</f>
        <v>22.85</v>
      </c>
      <c r="F41" s="54">
        <f>'Page 10 Maintenance'!E42</f>
        <v>3.7</v>
      </c>
      <c r="G41" s="84"/>
      <c r="I41" s="63">
        <f>'Page 10 Maintenance'!G42</f>
        <v>15.4</v>
      </c>
      <c r="J41" s="54">
        <f>'Page 10 Maintenance'!H42</f>
        <v>0.9</v>
      </c>
      <c r="K41" s="84"/>
      <c r="L41" s="63">
        <f>'Page 10 Maintenance'!I42</f>
        <v>23.55</v>
      </c>
      <c r="M41" s="54">
        <f>'Page 10 Maintenance'!J42</f>
        <v>1.1000000000000001</v>
      </c>
      <c r="N41" s="84"/>
      <c r="O41" s="63">
        <f>'Page 10 Maintenance'!K42</f>
        <v>30.05</v>
      </c>
      <c r="P41" s="54">
        <f>'Page 10 Maintenance'!L42</f>
        <v>1.3</v>
      </c>
      <c r="Q41" s="84"/>
      <c r="S41" s="63">
        <f>'Page 10 Maintenance'!N42</f>
        <v>28.55</v>
      </c>
      <c r="T41" s="54">
        <f>'Page 10 Maintenance'!O42</f>
        <v>1</v>
      </c>
      <c r="U41" s="58"/>
      <c r="W41" s="86" t="str">
        <f t="shared" ref="W41:W59" si="4">IF(AND(D41=0,G41=0,K41=0,N41=0,Q41=0,U41=0)," ",D41*B41+G41*E41+K41*I41+N41*L41+Q41*O41+U41*S41)</f>
        <v xml:space="preserve"> </v>
      </c>
      <c r="X41" s="90" t="str">
        <f>IF(W41=" "," ",C41*D41+F41*G41+J41*K41+M41*N41+Q41*P41+U41*T41)</f>
        <v xml:space="preserve"> </v>
      </c>
    </row>
    <row r="42" spans="1:24" ht="12" customHeight="1" x14ac:dyDescent="0.25">
      <c r="A42" s="15" t="str">
        <f>'Page 10 Maintenance'!A43</f>
        <v>Enclosure 16 GA.</v>
      </c>
      <c r="B42" s="332">
        <f>'Page 10 Maintenance'!B43</f>
        <v>18.75</v>
      </c>
      <c r="C42" s="54">
        <f>'Page 10 Maintenance'!C43</f>
        <v>2.8</v>
      </c>
      <c r="D42" s="58"/>
      <c r="E42" s="332">
        <f>'Page 10 Maintenance'!D43</f>
        <v>24.3</v>
      </c>
      <c r="F42" s="54">
        <f>'Page 10 Maintenance'!E43</f>
        <v>4</v>
      </c>
      <c r="G42" s="84"/>
      <c r="I42" s="70"/>
      <c r="J42" s="54"/>
      <c r="K42" s="76"/>
      <c r="L42" s="70"/>
      <c r="M42" s="54"/>
      <c r="N42" s="76"/>
      <c r="O42" s="70"/>
      <c r="P42" s="54"/>
      <c r="Q42" s="76"/>
      <c r="S42" s="70"/>
      <c r="T42" s="54"/>
      <c r="U42" s="72"/>
      <c r="W42" s="86" t="str">
        <f t="shared" si="4"/>
        <v xml:space="preserve"> </v>
      </c>
      <c r="X42" s="90" t="str">
        <f t="shared" ref="X42:X59" si="5">IF(W42=" "," ",C42*D42+F42*G42+J42*K42+M42*N42+Q42*P42+U42*T42)</f>
        <v xml:space="preserve"> </v>
      </c>
    </row>
    <row r="43" spans="1:24" ht="12" customHeight="1" x14ac:dyDescent="0.25">
      <c r="A43" s="15" t="str">
        <f>'Page 10 Maintenance'!A44</f>
        <v>Enclosure 14 GA.</v>
      </c>
      <c r="B43" s="332">
        <f>'Page 10 Maintenance'!B44</f>
        <v>23</v>
      </c>
      <c r="C43" s="54">
        <f>'Page 10 Maintenance'!C44</f>
        <v>3.2</v>
      </c>
      <c r="D43" s="58"/>
      <c r="E43" s="332">
        <f>'Page 10 Maintenance'!D44</f>
        <v>29.8</v>
      </c>
      <c r="F43" s="54">
        <f>'Page 10 Maintenance'!E44</f>
        <v>4.4000000000000004</v>
      </c>
      <c r="G43" s="84"/>
      <c r="I43" s="70"/>
      <c r="J43" s="54"/>
      <c r="K43" s="76"/>
      <c r="L43" s="70"/>
      <c r="M43" s="54"/>
      <c r="N43" s="76"/>
      <c r="O43" s="70"/>
      <c r="P43" s="54"/>
      <c r="Q43" s="76"/>
      <c r="S43" s="70"/>
      <c r="T43" s="54"/>
      <c r="U43" s="72"/>
      <c r="W43" s="86" t="str">
        <f t="shared" si="4"/>
        <v xml:space="preserve"> </v>
      </c>
      <c r="X43" s="90" t="str">
        <f t="shared" si="5"/>
        <v xml:space="preserve"> </v>
      </c>
    </row>
    <row r="44" spans="1:24" ht="12" customHeight="1" x14ac:dyDescent="0.25">
      <c r="A44" s="15" t="str">
        <f>'Page 10 Maintenance'!A45</f>
        <v>Baked Powder (standard colors)</v>
      </c>
      <c r="B44" s="332">
        <f>'Page 10 Maintenance'!B45</f>
        <v>3.4000000000000004</v>
      </c>
      <c r="C44" s="54" t="str">
        <f>'Page 10 Maintenance'!C45</f>
        <v>-</v>
      </c>
      <c r="D44" s="58"/>
      <c r="E44" s="332">
        <f>'Page 10 Maintenance'!D45</f>
        <v>4.6500000000000004</v>
      </c>
      <c r="F44" s="54" t="str">
        <f>'Page 10 Maintenance'!E45</f>
        <v>-</v>
      </c>
      <c r="G44" s="84"/>
      <c r="I44" s="332">
        <f>'Page 10 Maintenance'!G45</f>
        <v>3.4000000000000004</v>
      </c>
      <c r="J44" s="54" t="str">
        <f>'Page 10 Maintenance'!H45</f>
        <v>-</v>
      </c>
      <c r="K44" s="84"/>
      <c r="L44" s="332">
        <f>'Page 10 Maintenance'!I45</f>
        <v>4.6500000000000004</v>
      </c>
      <c r="M44" s="54" t="str">
        <f>'Page 10 Maintenance'!J45</f>
        <v>-</v>
      </c>
      <c r="N44" s="84"/>
      <c r="O44" s="332">
        <f>'Page 10 Maintenance'!K45</f>
        <v>7.15</v>
      </c>
      <c r="P44" s="54" t="str">
        <f>'Page 10 Maintenance'!L45</f>
        <v>-</v>
      </c>
      <c r="Q44" s="84"/>
      <c r="S44" s="332">
        <f>'Page 10 Maintenance'!N45</f>
        <v>3.7</v>
      </c>
      <c r="T44" s="54" t="str">
        <f>'Page 10 Maintenance'!O45</f>
        <v>-</v>
      </c>
      <c r="U44" s="58"/>
      <c r="W44" s="86" t="str">
        <f t="shared" si="4"/>
        <v xml:space="preserve"> </v>
      </c>
      <c r="X44" s="90"/>
    </row>
    <row r="45" spans="1:24" ht="12" customHeight="1" x14ac:dyDescent="0.25">
      <c r="A45" s="15" t="str">
        <f>'Page 10 Maintenance'!A46</f>
        <v>Baked Metallic (standard colors)</v>
      </c>
      <c r="B45" s="332">
        <f>'Page 10 Maintenance'!B46</f>
        <v>5</v>
      </c>
      <c r="C45" s="54" t="str">
        <f>'Page 10 Maintenance'!C46</f>
        <v>-</v>
      </c>
      <c r="D45" s="58"/>
      <c r="E45" s="332">
        <f>'Page 10 Maintenance'!D46</f>
        <v>6.8000000000000007</v>
      </c>
      <c r="F45" s="54" t="str">
        <f>'Page 10 Maintenance'!E46</f>
        <v>-</v>
      </c>
      <c r="G45" s="84"/>
      <c r="I45" s="332">
        <f>'Page 10 Maintenance'!G46</f>
        <v>5</v>
      </c>
      <c r="J45" s="54" t="str">
        <f>'Page 10 Maintenance'!H46</f>
        <v>-</v>
      </c>
      <c r="K45" s="84"/>
      <c r="L45" s="332">
        <f>'Page 10 Maintenance'!I46</f>
        <v>6.8000000000000007</v>
      </c>
      <c r="M45" s="54" t="str">
        <f>'Page 10 Maintenance'!J46</f>
        <v>-</v>
      </c>
      <c r="N45" s="84"/>
      <c r="O45" s="332">
        <f>'Page 10 Maintenance'!K46</f>
        <v>10.65</v>
      </c>
      <c r="P45" s="54" t="str">
        <f>'Page 10 Maintenance'!L46</f>
        <v>-</v>
      </c>
      <c r="Q45" s="84"/>
      <c r="S45" s="332">
        <f>'Page 10 Maintenance'!N46</f>
        <v>5.4</v>
      </c>
      <c r="T45" s="54" t="str">
        <f>'Page 10 Maintenance'!O46</f>
        <v>-</v>
      </c>
      <c r="U45" s="58"/>
      <c r="W45" s="86" t="str">
        <f t="shared" ref="W45" si="6">IF(AND(D45=0,G45=0,K45=0,N45=0,Q45=0,U45=0)," ",D45*B45+G45*E45+K45*I45+N45*L45+Q45*O45+U45*S45)</f>
        <v xml:space="preserve"> </v>
      </c>
      <c r="X45" s="90"/>
    </row>
    <row r="46" spans="1:24" ht="12" customHeight="1" x14ac:dyDescent="0.25">
      <c r="A46" s="15" t="str">
        <f>'Page 10 Maintenance'!A47</f>
        <v>Partial Backplate - 8' Lengths</v>
      </c>
      <c r="B46" s="332">
        <f>'Page 10 Maintenance'!B47</f>
        <v>4</v>
      </c>
      <c r="C46" s="54">
        <f>'Page 10 Maintenance'!C47</f>
        <v>0.4</v>
      </c>
      <c r="D46" s="58"/>
      <c r="E46" s="332">
        <f>'Page 10 Maintenance'!D47</f>
        <v>4</v>
      </c>
      <c r="F46" s="54">
        <f>'Page 10 Maintenance'!E47</f>
        <v>0.4</v>
      </c>
      <c r="G46" s="84"/>
      <c r="I46" s="70"/>
      <c r="J46" s="54"/>
      <c r="K46" s="76"/>
      <c r="L46" s="70"/>
      <c r="M46" s="54"/>
      <c r="N46" s="76"/>
      <c r="O46" s="70"/>
      <c r="P46" s="54"/>
      <c r="Q46" s="76"/>
      <c r="S46" s="70"/>
      <c r="T46" s="54"/>
      <c r="U46" s="72"/>
      <c r="W46" s="86" t="str">
        <f t="shared" si="4"/>
        <v xml:space="preserve"> </v>
      </c>
      <c r="X46" s="90" t="str">
        <f t="shared" si="5"/>
        <v xml:space="preserve"> </v>
      </c>
    </row>
    <row r="47" spans="1:24" ht="12" customHeight="1" x14ac:dyDescent="0.25">
      <c r="A47" s="15" t="str">
        <f>'Page 10 Maintenance'!A48</f>
        <v>Water Brackets</v>
      </c>
      <c r="B47" s="337">
        <f>'Page 10 Maintenance'!B48</f>
        <v>7.8000000000000007</v>
      </c>
      <c r="C47" s="54">
        <f>'Page 10 Maintenance'!C48</f>
        <v>0.3</v>
      </c>
      <c r="D47" s="58"/>
      <c r="E47" s="337">
        <f>'Page 10 Maintenance'!D48</f>
        <v>7.8000000000000007</v>
      </c>
      <c r="F47" s="54">
        <f>'Page 10 Maintenance'!E48</f>
        <v>0.3</v>
      </c>
      <c r="G47" s="84"/>
      <c r="I47" s="70"/>
      <c r="J47" s="54"/>
      <c r="K47" s="76"/>
      <c r="L47" s="70"/>
      <c r="M47" s="54"/>
      <c r="N47" s="76"/>
      <c r="O47" s="70"/>
      <c r="P47" s="54"/>
      <c r="Q47" s="76"/>
      <c r="S47" s="70"/>
      <c r="T47" s="54"/>
      <c r="U47" s="72"/>
      <c r="W47" s="86" t="str">
        <f t="shared" si="4"/>
        <v xml:space="preserve"> </v>
      </c>
      <c r="X47" s="90" t="str">
        <f t="shared" si="5"/>
        <v xml:space="preserve"> </v>
      </c>
    </row>
    <row r="48" spans="1:24" ht="12" customHeight="1" x14ac:dyDescent="0.25">
      <c r="A48" s="15" t="str">
        <f>'Page 10 Maintenance'!A49</f>
        <v>Wall Mtd. B.B. Hanger</v>
      </c>
      <c r="B48" s="70"/>
      <c r="C48" s="54"/>
      <c r="D48" s="72"/>
      <c r="E48" s="70"/>
      <c r="F48" s="54"/>
      <c r="G48" s="76"/>
      <c r="I48" s="337">
        <f>'Page 10 Maintenance'!G49</f>
        <v>7.25</v>
      </c>
      <c r="J48" s="54">
        <f>'Page 10 Maintenance'!H49</f>
        <v>0.4</v>
      </c>
      <c r="K48" s="84"/>
      <c r="L48" s="337">
        <f>'Page 10 Maintenance'!I49</f>
        <v>7.25</v>
      </c>
      <c r="M48" s="54">
        <f>'Page 10 Maintenance'!J49</f>
        <v>0.4</v>
      </c>
      <c r="N48" s="84"/>
      <c r="O48" s="337">
        <f>'Page 10 Maintenance'!K49</f>
        <v>7.25</v>
      </c>
      <c r="P48" s="54">
        <f>'Page 10 Maintenance'!L49</f>
        <v>0.4</v>
      </c>
      <c r="Q48" s="84"/>
      <c r="S48" s="70"/>
      <c r="T48" s="54"/>
      <c r="U48" s="72"/>
      <c r="W48" s="86" t="str">
        <f t="shared" si="4"/>
        <v xml:space="preserve"> </v>
      </c>
      <c r="X48" s="90" t="str">
        <f t="shared" si="5"/>
        <v xml:space="preserve"> </v>
      </c>
    </row>
    <row r="49" spans="1:24" ht="12" customHeight="1" x14ac:dyDescent="0.25">
      <c r="A49" s="15" t="str">
        <f>'Page 10 Maintenance'!A50</f>
        <v>Ceiling Hanger</v>
      </c>
      <c r="B49" s="70"/>
      <c r="C49" s="54"/>
      <c r="D49" s="72"/>
      <c r="E49" s="70"/>
      <c r="F49" s="54"/>
      <c r="G49" s="76"/>
      <c r="I49" s="70"/>
      <c r="J49" s="54"/>
      <c r="K49" s="76"/>
      <c r="L49" s="70"/>
      <c r="M49" s="54"/>
      <c r="N49" s="76"/>
      <c r="O49" s="70"/>
      <c r="P49" s="54"/>
      <c r="Q49" s="76"/>
      <c r="S49" s="337">
        <f>'Page 10 Maintenance'!N50</f>
        <v>8.25</v>
      </c>
      <c r="T49" s="54">
        <f>'Page 10 Maintenance'!O50</f>
        <v>0.3</v>
      </c>
      <c r="U49" s="58"/>
      <c r="W49" s="86" t="str">
        <f t="shared" si="4"/>
        <v xml:space="preserve"> </v>
      </c>
      <c r="X49" s="90" t="str">
        <f t="shared" si="5"/>
        <v xml:space="preserve"> </v>
      </c>
    </row>
    <row r="50" spans="1:24" ht="12" customHeight="1" x14ac:dyDescent="0.25">
      <c r="A50" s="15" t="str">
        <f>'Page 10 Maintenance'!A51</f>
        <v>Pipe &amp; Cover Supports</v>
      </c>
      <c r="B50" s="70"/>
      <c r="C50" s="54"/>
      <c r="D50" s="72"/>
      <c r="E50" s="70"/>
      <c r="F50" s="54"/>
      <c r="G50" s="76"/>
      <c r="I50" s="332">
        <f>'Page 10 Maintenance'!G51</f>
        <v>8.4</v>
      </c>
      <c r="J50" s="54">
        <f>'Page 10 Maintenance'!H51</f>
        <v>0.3</v>
      </c>
      <c r="K50" s="84"/>
      <c r="L50" s="332">
        <f>'Page 10 Maintenance'!I51</f>
        <v>8.4</v>
      </c>
      <c r="M50" s="54">
        <f>'Page 10 Maintenance'!J51</f>
        <v>0.3</v>
      </c>
      <c r="N50" s="84"/>
      <c r="O50" s="332">
        <f>'Page 10 Maintenance'!K51</f>
        <v>8.4</v>
      </c>
      <c r="P50" s="54">
        <f>'Page 10 Maintenance'!L51</f>
        <v>0.3</v>
      </c>
      <c r="Q50" s="84"/>
      <c r="S50" s="70"/>
      <c r="T50" s="54"/>
      <c r="U50" s="72"/>
      <c r="W50" s="86" t="str">
        <f t="shared" si="4"/>
        <v xml:space="preserve"> </v>
      </c>
      <c r="X50" s="90" t="str">
        <f t="shared" si="5"/>
        <v xml:space="preserve"> </v>
      </c>
    </row>
    <row r="51" spans="1:24" ht="12" customHeight="1" x14ac:dyDescent="0.25">
      <c r="A51" s="15" t="str">
        <f>'Page 10 Maintenance'!A52</f>
        <v>Rigid Element Hanger</v>
      </c>
      <c r="B51" s="70"/>
      <c r="C51" s="54"/>
      <c r="D51" s="72"/>
      <c r="E51" s="70"/>
      <c r="F51" s="54"/>
      <c r="G51" s="79"/>
      <c r="I51" s="332">
        <f>'Page 10 Maintenance'!G52</f>
        <v>4.75</v>
      </c>
      <c r="J51" s="54">
        <f>'Page 10 Maintenance'!H52</f>
        <v>0.3</v>
      </c>
      <c r="K51" s="84"/>
      <c r="L51" s="332">
        <f>'Page 10 Maintenance'!I52</f>
        <v>4.75</v>
      </c>
      <c r="M51" s="54">
        <f>'Page 10 Maintenance'!J52</f>
        <v>0.3</v>
      </c>
      <c r="N51" s="84"/>
      <c r="O51" s="332">
        <f>'Page 10 Maintenance'!K52</f>
        <v>4.75</v>
      </c>
      <c r="P51" s="54">
        <f>'Page 10 Maintenance'!L52</f>
        <v>0.3</v>
      </c>
      <c r="Q51" s="58"/>
      <c r="S51" s="73"/>
      <c r="T51" s="54"/>
      <c r="U51" s="72"/>
      <c r="W51" s="86" t="str">
        <f t="shared" si="4"/>
        <v xml:space="preserve"> </v>
      </c>
      <c r="X51" s="90" t="str">
        <f t="shared" si="5"/>
        <v xml:space="preserve"> </v>
      </c>
    </row>
    <row r="52" spans="1:24" ht="12" customHeight="1" x14ac:dyDescent="0.25">
      <c r="A52" s="15" t="str">
        <f>'Page 10 Maintenance'!A53</f>
        <v>3" End Cap</v>
      </c>
      <c r="B52" s="332">
        <f>'Page 10 Maintenance'!B53</f>
        <v>23</v>
      </c>
      <c r="C52" s="54">
        <f>'Page 10 Maintenance'!C53</f>
        <v>1</v>
      </c>
      <c r="D52" s="58"/>
      <c r="E52" s="332">
        <f>'Page 10 Maintenance'!D53</f>
        <v>26.25</v>
      </c>
      <c r="F52" s="54">
        <f>'Page 10 Maintenance'!E53</f>
        <v>1.5</v>
      </c>
      <c r="G52" s="84"/>
      <c r="I52" s="332">
        <f>'Page 10 Maintenance'!G53</f>
        <v>15.4</v>
      </c>
      <c r="J52" s="54">
        <f>'Page 10 Maintenance'!H53</f>
        <v>0.5</v>
      </c>
      <c r="K52" s="84"/>
      <c r="L52" s="332">
        <f>'Page 10 Maintenance'!I53</f>
        <v>21.400000000000002</v>
      </c>
      <c r="M52" s="54">
        <f>'Page 10 Maintenance'!J53</f>
        <v>0.8</v>
      </c>
      <c r="N52" s="84"/>
      <c r="O52" s="332">
        <f>'Page 10 Maintenance'!K53</f>
        <v>23.5</v>
      </c>
      <c r="P52" s="54">
        <f>'Page 10 Maintenance'!L53</f>
        <v>1</v>
      </c>
      <c r="Q52" s="84"/>
      <c r="S52" s="332">
        <f>'Page 10 Maintenance'!N53</f>
        <v>21.3</v>
      </c>
      <c r="T52" s="54">
        <f>'Page 10 Maintenance'!O53</f>
        <v>2.5</v>
      </c>
      <c r="U52" s="58"/>
      <c r="W52" s="86" t="str">
        <f t="shared" si="4"/>
        <v xml:space="preserve"> </v>
      </c>
      <c r="X52" s="90" t="str">
        <f t="shared" si="5"/>
        <v xml:space="preserve"> </v>
      </c>
    </row>
    <row r="53" spans="1:24" ht="12" customHeight="1" x14ac:dyDescent="0.25">
      <c r="A53" s="15" t="str">
        <f>'Page 10 Maintenance'!A54</f>
        <v>8-3/8" Wall Sleeve</v>
      </c>
      <c r="B53" s="332">
        <f>'Page 10 Maintenance'!B54</f>
        <v>17.55</v>
      </c>
      <c r="C53" s="54">
        <f>'Page 10 Maintenance'!C54</f>
        <v>1.2</v>
      </c>
      <c r="D53" s="58"/>
      <c r="E53" s="332">
        <f>'Page 10 Maintenance'!D54</f>
        <v>20.350000000000001</v>
      </c>
      <c r="F53" s="54">
        <f>'Page 10 Maintenance'!E54</f>
        <v>1.7</v>
      </c>
      <c r="G53" s="84"/>
      <c r="I53" s="332"/>
      <c r="J53" s="54"/>
      <c r="K53" s="76"/>
      <c r="L53" s="332"/>
      <c r="M53" s="54"/>
      <c r="N53" s="76"/>
      <c r="O53" s="332"/>
      <c r="P53" s="54"/>
      <c r="Q53" s="76"/>
      <c r="S53" s="70"/>
      <c r="T53" s="54"/>
      <c r="U53" s="72"/>
      <c r="W53" s="86" t="str">
        <f t="shared" si="4"/>
        <v xml:space="preserve"> </v>
      </c>
      <c r="X53" s="90" t="str">
        <f t="shared" si="5"/>
        <v xml:space="preserve"> </v>
      </c>
    </row>
    <row r="54" spans="1:24" ht="12" customHeight="1" x14ac:dyDescent="0.25">
      <c r="A54" s="15" t="str">
        <f>'Page 10 Maintenance'!A55</f>
        <v>Wall Sleeve Support</v>
      </c>
      <c r="B54" s="332">
        <f>'Page 10 Maintenance'!B55</f>
        <v>10.25</v>
      </c>
      <c r="C54" s="54">
        <f>'Page 10 Maintenance'!C55</f>
        <v>0.2</v>
      </c>
      <c r="D54" s="58"/>
      <c r="E54" s="332">
        <f>'Page 10 Maintenance'!D55</f>
        <v>11.700000000000001</v>
      </c>
      <c r="F54" s="54">
        <f>'Page 10 Maintenance'!E55</f>
        <v>0.3</v>
      </c>
      <c r="G54" s="84"/>
      <c r="I54" s="332"/>
      <c r="J54" s="54"/>
      <c r="K54" s="76"/>
      <c r="L54" s="332"/>
      <c r="M54" s="54"/>
      <c r="N54" s="76"/>
      <c r="O54" s="332"/>
      <c r="P54" s="54"/>
      <c r="Q54" s="76"/>
      <c r="S54" s="70"/>
      <c r="T54" s="54"/>
      <c r="U54" s="72"/>
      <c r="W54" s="86" t="str">
        <f t="shared" si="4"/>
        <v xml:space="preserve"> </v>
      </c>
      <c r="X54" s="90" t="str">
        <f t="shared" si="5"/>
        <v xml:space="preserve"> </v>
      </c>
    </row>
    <row r="55" spans="1:24" ht="12" customHeight="1" x14ac:dyDescent="0.25">
      <c r="A55" s="15" t="str">
        <f>'Page 10 Maintenance'!A56</f>
        <v>Inside Corner 90°</v>
      </c>
      <c r="B55" s="332">
        <f>'Page 10 Maintenance'!B56</f>
        <v>53.95</v>
      </c>
      <c r="C55" s="54">
        <f>'Page 10 Maintenance'!C56</f>
        <v>3.4</v>
      </c>
      <c r="D55" s="58"/>
      <c r="E55" s="332">
        <f>'Page 10 Maintenance'!D56</f>
        <v>64.3</v>
      </c>
      <c r="F55" s="54">
        <f>'Page 10 Maintenance'!E56</f>
        <v>5</v>
      </c>
      <c r="G55" s="84"/>
      <c r="I55" s="332">
        <f>'Page 10 Maintenance'!G56</f>
        <v>32.85</v>
      </c>
      <c r="J55" s="54">
        <f>'Page 10 Maintenance'!H56</f>
        <v>0.9</v>
      </c>
      <c r="K55" s="84"/>
      <c r="L55" s="332">
        <f>'Page 10 Maintenance'!I56</f>
        <v>36.65</v>
      </c>
      <c r="M55" s="54">
        <f>'Page 10 Maintenance'!J56</f>
        <v>1.3</v>
      </c>
      <c r="N55" s="84"/>
      <c r="O55" s="332">
        <f>'Page 10 Maintenance'!K56</f>
        <v>39.150000000000006</v>
      </c>
      <c r="P55" s="54">
        <f>'Page 10 Maintenance'!L56</f>
        <v>1.9</v>
      </c>
      <c r="Q55" s="84"/>
      <c r="S55" s="70"/>
      <c r="T55" s="54"/>
      <c r="U55" s="72"/>
      <c r="W55" s="86" t="str">
        <f t="shared" si="4"/>
        <v xml:space="preserve"> </v>
      </c>
      <c r="X55" s="90" t="str">
        <f t="shared" si="5"/>
        <v xml:space="preserve"> </v>
      </c>
    </row>
    <row r="56" spans="1:24" ht="12" customHeight="1" x14ac:dyDescent="0.25">
      <c r="A56" s="15" t="str">
        <f>'Page 10 Maintenance'!A57</f>
        <v>Inside Corner 135°</v>
      </c>
      <c r="B56" s="332">
        <f>'Page 10 Maintenance'!B57</f>
        <v>84.65</v>
      </c>
      <c r="C56" s="54">
        <f>'Page 10 Maintenance'!C57</f>
        <v>3.7</v>
      </c>
      <c r="D56" s="58"/>
      <c r="E56" s="332">
        <f>'Page 10 Maintenance'!D57</f>
        <v>96.75</v>
      </c>
      <c r="F56" s="54">
        <f>'Page 10 Maintenance'!E57</f>
        <v>6.4</v>
      </c>
      <c r="G56" s="84"/>
      <c r="I56" s="332"/>
      <c r="J56" s="54"/>
      <c r="K56" s="76"/>
      <c r="L56" s="332"/>
      <c r="M56" s="54"/>
      <c r="N56" s="76"/>
      <c r="O56" s="332"/>
      <c r="P56" s="54"/>
      <c r="Q56" s="76"/>
      <c r="S56" s="70"/>
      <c r="T56" s="54"/>
      <c r="U56" s="72"/>
      <c r="W56" s="86" t="str">
        <f t="shared" si="4"/>
        <v xml:space="preserve"> </v>
      </c>
      <c r="X56" s="90" t="str">
        <f t="shared" si="5"/>
        <v xml:space="preserve"> </v>
      </c>
    </row>
    <row r="57" spans="1:24" ht="12" customHeight="1" x14ac:dyDescent="0.25">
      <c r="A57" s="15" t="str">
        <f>'Page 10 Maintenance'!A58</f>
        <v>Outside Corner 90°</v>
      </c>
      <c r="B57" s="332">
        <f>'Page 10 Maintenance'!B58</f>
        <v>51.300000000000004</v>
      </c>
      <c r="C57" s="54">
        <f>'Page 10 Maintenance'!C58</f>
        <v>3.7</v>
      </c>
      <c r="D57" s="58"/>
      <c r="E57" s="332">
        <f>'Page 10 Maintenance'!D58</f>
        <v>58</v>
      </c>
      <c r="F57" s="54">
        <f>'Page 10 Maintenance'!E58</f>
        <v>6.4</v>
      </c>
      <c r="G57" s="84"/>
      <c r="I57" s="332">
        <f>'Page 10 Maintenance'!G58</f>
        <v>33.200000000000003</v>
      </c>
      <c r="J57" s="54">
        <f>'Page 10 Maintenance'!H58</f>
        <v>1</v>
      </c>
      <c r="K57" s="58"/>
      <c r="L57" s="332">
        <f>'Page 10 Maintenance'!I58</f>
        <v>37.4</v>
      </c>
      <c r="M57" s="54">
        <f>'Page 10 Maintenance'!J58</f>
        <v>1.5</v>
      </c>
      <c r="N57" s="58"/>
      <c r="O57" s="332">
        <f>'Page 10 Maintenance'!K58</f>
        <v>40.950000000000003</v>
      </c>
      <c r="P57" s="54">
        <f>'Page 10 Maintenance'!L58</f>
        <v>2</v>
      </c>
      <c r="Q57" s="84"/>
      <c r="S57" s="70"/>
      <c r="T57" s="54"/>
      <c r="U57" s="72"/>
      <c r="W57" s="86" t="str">
        <f t="shared" si="4"/>
        <v xml:space="preserve"> </v>
      </c>
      <c r="X57" s="90" t="str">
        <f t="shared" si="5"/>
        <v xml:space="preserve"> </v>
      </c>
    </row>
    <row r="58" spans="1:24" ht="12" customHeight="1" x14ac:dyDescent="0.25">
      <c r="A58" s="15" t="str">
        <f>'Page 10 Maintenance'!A59</f>
        <v>Outside Corner 135°</v>
      </c>
      <c r="B58" s="332">
        <f>'Page 10 Maintenance'!B59</f>
        <v>78.5</v>
      </c>
      <c r="C58" s="54">
        <f>'Page 10 Maintenance'!C59</f>
        <v>4</v>
      </c>
      <c r="D58" s="58"/>
      <c r="E58" s="332">
        <f>'Page 10 Maintenance'!D59</f>
        <v>91.350000000000009</v>
      </c>
      <c r="F58" s="54">
        <f>'Page 10 Maintenance'!E59</f>
        <v>6.9</v>
      </c>
      <c r="G58" s="84"/>
      <c r="I58" s="332"/>
      <c r="J58" s="54"/>
      <c r="K58" s="72"/>
      <c r="L58" s="332"/>
      <c r="M58" s="54"/>
      <c r="N58" s="72"/>
      <c r="O58" s="332"/>
      <c r="P58" s="54"/>
      <c r="Q58" s="76"/>
      <c r="S58" s="70"/>
      <c r="T58" s="54"/>
      <c r="U58" s="72"/>
      <c r="W58" s="86" t="str">
        <f t="shared" si="4"/>
        <v xml:space="preserve"> </v>
      </c>
      <c r="X58" s="90" t="str">
        <f t="shared" si="5"/>
        <v xml:space="preserve"> </v>
      </c>
    </row>
    <row r="59" spans="1:24" ht="12" customHeight="1" thickBot="1" x14ac:dyDescent="0.3">
      <c r="A59" s="15" t="str">
        <f>'Page 10 Maintenance'!A60</f>
        <v>Splice Plate</v>
      </c>
      <c r="B59" s="80"/>
      <c r="C59" s="81"/>
      <c r="D59" s="82"/>
      <c r="E59" s="80"/>
      <c r="F59" s="81"/>
      <c r="G59" s="83"/>
      <c r="I59" s="333">
        <f>'Page 10 Maintenance'!G60</f>
        <v>7.25</v>
      </c>
      <c r="J59" s="66">
        <f>'Page 10 Maintenance'!H60</f>
        <v>0.3</v>
      </c>
      <c r="K59" s="85"/>
      <c r="L59" s="333">
        <f>'Page 10 Maintenance'!I60</f>
        <v>7.5</v>
      </c>
      <c r="M59" s="66">
        <f>'Page 10 Maintenance'!J60</f>
        <v>0.5</v>
      </c>
      <c r="N59" s="85"/>
      <c r="O59" s="333">
        <f>'Page 10 Maintenance'!K60</f>
        <v>8</v>
      </c>
      <c r="P59" s="66">
        <f>'Page 10 Maintenance'!L60</f>
        <v>0.8</v>
      </c>
      <c r="Q59" s="59"/>
      <c r="S59" s="80"/>
      <c r="T59" s="81"/>
      <c r="U59" s="75"/>
      <c r="W59" s="87" t="str">
        <f t="shared" si="4"/>
        <v xml:space="preserve"> </v>
      </c>
      <c r="X59" s="91" t="str">
        <f t="shared" si="5"/>
        <v xml:space="preserve"> </v>
      </c>
    </row>
    <row r="61" spans="1:24" x14ac:dyDescent="0.25">
      <c r="A61" s="13" t="s">
        <v>47</v>
      </c>
    </row>
    <row r="62" spans="1:24" x14ac:dyDescent="0.25">
      <c r="A62" s="31" t="s">
        <v>48</v>
      </c>
    </row>
    <row r="63" spans="1:24" x14ac:dyDescent="0.25">
      <c r="A63" s="31"/>
    </row>
    <row r="64" spans="1:24" x14ac:dyDescent="0.25">
      <c r="A64" s="13" t="s">
        <v>169</v>
      </c>
    </row>
    <row r="66" spans="1:5" x14ac:dyDescent="0.25">
      <c r="A66" s="409" t="s">
        <v>116</v>
      </c>
      <c r="B66" s="409"/>
      <c r="C66" s="409"/>
      <c r="D66" s="403" t="s">
        <v>117</v>
      </c>
      <c r="E66" s="403"/>
    </row>
  </sheetData>
  <sheetProtection selectLockedCells="1"/>
  <mergeCells count="25">
    <mergeCell ref="A66:C66"/>
    <mergeCell ref="D66:E66"/>
    <mergeCell ref="O39:Q39"/>
    <mergeCell ref="W14:W15"/>
    <mergeCell ref="X14:X15"/>
    <mergeCell ref="A36:L36"/>
    <mergeCell ref="A39:A40"/>
    <mergeCell ref="B39:D39"/>
    <mergeCell ref="E39:G39"/>
    <mergeCell ref="S39:U39"/>
    <mergeCell ref="I39:K39"/>
    <mergeCell ref="L39:N39"/>
    <mergeCell ref="W39:W40"/>
    <mergeCell ref="X39:X40"/>
    <mergeCell ref="I14:K14"/>
    <mergeCell ref="L14:N14"/>
    <mergeCell ref="A37:L37"/>
    <mergeCell ref="E14:G14"/>
    <mergeCell ref="S14:U14"/>
    <mergeCell ref="O14:Q14"/>
    <mergeCell ref="A1:M1"/>
    <mergeCell ref="A11:L11"/>
    <mergeCell ref="A14:A15"/>
    <mergeCell ref="B14:D14"/>
    <mergeCell ref="A12:L12"/>
  </mergeCells>
  <hyperlinks>
    <hyperlink ref="A66" location="'Table of Contents'!A1" display="Return to Table of Contents" xr:uid="{00000000-0004-0000-1300-000000000000}"/>
    <hyperlink ref="D66" location="Summary!A1" display="Go to Summary" xr:uid="{00000000-0004-0000-1300-000001000000}"/>
  </hyperlinks>
  <pageMargins left="0.25" right="0.25" top="0.2" bottom="0.2" header="0.3" footer="0.3"/>
  <pageSetup scale="72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pageSetUpPr fitToPage="1"/>
  </sheetPr>
  <dimension ref="A1:W67"/>
  <sheetViews>
    <sheetView zoomScale="90" zoomScaleNormal="90" workbookViewId="0">
      <selection activeCell="B16" sqref="B16"/>
    </sheetView>
  </sheetViews>
  <sheetFormatPr defaultRowHeight="15" x14ac:dyDescent="0.25"/>
  <cols>
    <col min="1" max="1" width="25.7109375" customWidth="1"/>
    <col min="2" max="2" width="10.42578125" customWidth="1"/>
    <col min="3" max="3" width="6.7109375" customWidth="1"/>
    <col min="4" max="4" width="9.7109375" customWidth="1"/>
    <col min="5" max="5" width="8.7109375" customWidth="1"/>
    <col min="6" max="6" width="3.28515625" customWidth="1"/>
    <col min="7" max="7" width="10" customWidth="1"/>
    <col min="8" max="8" width="7.28515625" customWidth="1"/>
    <col min="9" max="9" width="10.140625" customWidth="1"/>
    <col min="10" max="10" width="6.7109375" customWidth="1"/>
    <col min="11" max="11" width="10" customWidth="1"/>
    <col min="12" max="12" width="8.7109375" customWidth="1"/>
    <col min="13" max="13" width="3.7109375" customWidth="1"/>
    <col min="14" max="14" width="10.5703125" customWidth="1"/>
    <col min="15" max="15" width="8.7109375" customWidth="1"/>
    <col min="16" max="17" width="6.7109375" customWidth="1"/>
    <col min="18" max="18" width="7.28515625" customWidth="1"/>
    <col min="19" max="19" width="8.7109375" customWidth="1"/>
    <col min="20" max="20" width="5.42578125" customWidth="1"/>
    <col min="21" max="21" width="4.7109375" customWidth="1"/>
    <col min="22" max="22" width="9.7109375" customWidth="1"/>
    <col min="23" max="23" width="7.28515625" customWidth="1"/>
    <col min="24" max="24" width="7.7109375" customWidth="1"/>
    <col min="25" max="25" width="5.42578125" customWidth="1"/>
    <col min="27" max="27" width="3.85546875" customWidth="1"/>
    <col min="28" max="28" width="4.5703125" customWidth="1"/>
  </cols>
  <sheetData>
    <row r="1" spans="1:18" ht="26.45" customHeight="1" x14ac:dyDescent="0.35">
      <c r="A1" s="415" t="s">
        <v>804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  <c r="M1" s="415"/>
    </row>
    <row r="2" spans="1:18" ht="12" customHeight="1" x14ac:dyDescent="0.25"/>
    <row r="3" spans="1:18" ht="12" customHeight="1" x14ac:dyDescent="0.25"/>
    <row r="4" spans="1:18" ht="12" customHeight="1" x14ac:dyDescent="0.25"/>
    <row r="5" spans="1:18" ht="12" customHeight="1" x14ac:dyDescent="0.25"/>
    <row r="6" spans="1:18" ht="12" customHeight="1" x14ac:dyDescent="0.25"/>
    <row r="7" spans="1:18" ht="12" customHeight="1" x14ac:dyDescent="0.25"/>
    <row r="8" spans="1:18" ht="12" customHeight="1" x14ac:dyDescent="0.25"/>
    <row r="9" spans="1:18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8" ht="12" customHeight="1" x14ac:dyDescent="0.25"/>
    <row r="11" spans="1:18" ht="12" customHeight="1" x14ac:dyDescent="0.25">
      <c r="A11" s="442" t="s">
        <v>51</v>
      </c>
      <c r="B11" s="442"/>
      <c r="C11" s="442"/>
      <c r="D11" s="442"/>
      <c r="E11" s="442"/>
      <c r="F11" s="442"/>
      <c r="G11" s="442"/>
      <c r="H11" s="442"/>
      <c r="I11" s="442"/>
      <c r="J11" s="442"/>
      <c r="K11" s="442"/>
      <c r="L11" s="442"/>
    </row>
    <row r="12" spans="1:18" ht="12" customHeight="1" x14ac:dyDescent="0.25">
      <c r="A12" s="431" t="s">
        <v>52</v>
      </c>
      <c r="B12" s="431"/>
      <c r="C12" s="431"/>
      <c r="D12" s="431"/>
      <c r="E12" s="431"/>
      <c r="F12" s="431"/>
      <c r="G12" s="431"/>
      <c r="H12" s="431"/>
      <c r="I12" s="431"/>
      <c r="J12" s="431"/>
      <c r="K12" s="431"/>
      <c r="L12" s="431"/>
    </row>
    <row r="13" spans="1:18" ht="12" customHeight="1" thickBot="1" x14ac:dyDescent="0.3"/>
    <row r="14" spans="1:18" ht="12" customHeight="1" x14ac:dyDescent="0.25">
      <c r="A14" s="463" t="s">
        <v>34</v>
      </c>
      <c r="B14" s="433" t="s">
        <v>429</v>
      </c>
      <c r="C14" s="434"/>
      <c r="D14" s="433" t="s">
        <v>430</v>
      </c>
      <c r="E14" s="435"/>
      <c r="G14" s="433" t="s">
        <v>437</v>
      </c>
      <c r="H14" s="434"/>
      <c r="I14" s="433" t="s">
        <v>438</v>
      </c>
      <c r="J14" s="434"/>
      <c r="K14" s="433" t="s">
        <v>439</v>
      </c>
      <c r="L14" s="435"/>
      <c r="N14" s="433" t="s">
        <v>440</v>
      </c>
      <c r="O14" s="435"/>
      <c r="R14" s="4"/>
    </row>
    <row r="15" spans="1:18" ht="12" customHeight="1" x14ac:dyDescent="0.25">
      <c r="A15" s="464"/>
      <c r="B15" s="16" t="s">
        <v>45</v>
      </c>
      <c r="C15" s="14" t="s">
        <v>126</v>
      </c>
      <c r="D15" s="16" t="s">
        <v>45</v>
      </c>
      <c r="E15" s="17" t="s">
        <v>126</v>
      </c>
      <c r="G15" s="16" t="s">
        <v>45</v>
      </c>
      <c r="H15" s="14" t="s">
        <v>126</v>
      </c>
      <c r="I15" s="16" t="s">
        <v>45</v>
      </c>
      <c r="J15" s="14" t="s">
        <v>126</v>
      </c>
      <c r="K15" s="16" t="s">
        <v>45</v>
      </c>
      <c r="L15" s="17" t="s">
        <v>126</v>
      </c>
      <c r="N15" s="16" t="s">
        <v>45</v>
      </c>
      <c r="O15" s="17" t="s">
        <v>126</v>
      </c>
      <c r="R15" s="52"/>
    </row>
    <row r="16" spans="1:18" ht="12" customHeight="1" x14ac:dyDescent="0.25">
      <c r="A16" s="15" t="s">
        <v>172</v>
      </c>
      <c r="B16" s="63">
        <v>15.950000000000001</v>
      </c>
      <c r="C16" s="67">
        <v>2.5</v>
      </c>
      <c r="D16" s="63">
        <v>22.05</v>
      </c>
      <c r="E16" s="90">
        <v>3.7</v>
      </c>
      <c r="G16" s="63">
        <v>15</v>
      </c>
      <c r="H16" s="67">
        <v>0.9</v>
      </c>
      <c r="I16" s="63">
        <v>22.900000000000002</v>
      </c>
      <c r="J16" s="67">
        <v>1.1000000000000001</v>
      </c>
      <c r="K16" s="63">
        <v>29.25</v>
      </c>
      <c r="L16" s="90">
        <v>1.3</v>
      </c>
      <c r="N16" s="63">
        <v>27.55</v>
      </c>
      <c r="O16" s="90">
        <v>1</v>
      </c>
      <c r="R16" s="74"/>
    </row>
    <row r="17" spans="1:18" ht="12" customHeight="1" x14ac:dyDescent="0.25">
      <c r="A17" s="15" t="s">
        <v>173</v>
      </c>
      <c r="B17" s="332">
        <v>17.5</v>
      </c>
      <c r="C17" s="67">
        <v>2.8</v>
      </c>
      <c r="D17" s="332">
        <v>23.85</v>
      </c>
      <c r="E17" s="90">
        <v>4</v>
      </c>
      <c r="G17" s="73"/>
      <c r="H17" s="69"/>
      <c r="I17" s="73"/>
      <c r="J17" s="69"/>
      <c r="K17" s="73"/>
      <c r="L17" s="172"/>
      <c r="N17" s="70"/>
      <c r="O17" s="79"/>
      <c r="R17" s="74"/>
    </row>
    <row r="18" spans="1:18" ht="12" customHeight="1" x14ac:dyDescent="0.25">
      <c r="A18" s="15" t="s">
        <v>174</v>
      </c>
      <c r="B18" s="332">
        <v>21.400000000000002</v>
      </c>
      <c r="C18" s="67">
        <v>3.2</v>
      </c>
      <c r="D18" s="332">
        <v>29.05</v>
      </c>
      <c r="E18" s="90">
        <v>4.4000000000000004</v>
      </c>
      <c r="G18" s="73"/>
      <c r="H18" s="69"/>
      <c r="I18" s="73"/>
      <c r="J18" s="69"/>
      <c r="K18" s="73"/>
      <c r="L18" s="172"/>
      <c r="N18" s="70"/>
      <c r="O18" s="79"/>
      <c r="R18" s="74"/>
    </row>
    <row r="19" spans="1:18" ht="12" customHeight="1" x14ac:dyDescent="0.25">
      <c r="A19" s="15" t="s">
        <v>828</v>
      </c>
      <c r="B19" s="332">
        <v>3.25</v>
      </c>
      <c r="C19" s="90" t="s">
        <v>133</v>
      </c>
      <c r="D19" s="332">
        <v>4.6000000000000005</v>
      </c>
      <c r="E19" s="90" t="s">
        <v>133</v>
      </c>
      <c r="G19" s="332">
        <v>3.25</v>
      </c>
      <c r="H19" s="90" t="s">
        <v>133</v>
      </c>
      <c r="I19" s="332">
        <v>4.6000000000000005</v>
      </c>
      <c r="J19" s="90" t="s">
        <v>133</v>
      </c>
      <c r="K19" s="332">
        <v>6.8000000000000007</v>
      </c>
      <c r="L19" s="90" t="s">
        <v>133</v>
      </c>
      <c r="N19" s="332">
        <v>3.6</v>
      </c>
      <c r="O19" s="90" t="s">
        <v>133</v>
      </c>
      <c r="R19" s="74"/>
    </row>
    <row r="20" spans="1:18" ht="12" customHeight="1" x14ac:dyDescent="0.25">
      <c r="A20" s="15" t="s">
        <v>751</v>
      </c>
      <c r="B20" s="332">
        <v>4.8000000000000007</v>
      </c>
      <c r="C20" s="90" t="s">
        <v>133</v>
      </c>
      <c r="D20" s="332">
        <v>6.75</v>
      </c>
      <c r="E20" s="90" t="s">
        <v>133</v>
      </c>
      <c r="G20" s="332">
        <v>4.8000000000000007</v>
      </c>
      <c r="H20" s="90" t="s">
        <v>133</v>
      </c>
      <c r="I20" s="332">
        <v>6.75</v>
      </c>
      <c r="J20" s="90" t="s">
        <v>133</v>
      </c>
      <c r="K20" s="332">
        <v>10.200000000000001</v>
      </c>
      <c r="L20" s="90" t="s">
        <v>133</v>
      </c>
      <c r="N20" s="332">
        <v>5.15</v>
      </c>
      <c r="O20" s="90" t="s">
        <v>133</v>
      </c>
      <c r="R20" s="74"/>
    </row>
    <row r="21" spans="1:18" ht="12" customHeight="1" x14ac:dyDescent="0.25">
      <c r="A21" s="15" t="s">
        <v>152</v>
      </c>
      <c r="B21" s="332">
        <v>4</v>
      </c>
      <c r="C21" s="67">
        <v>0.4</v>
      </c>
      <c r="D21" s="332">
        <v>4</v>
      </c>
      <c r="E21" s="90">
        <v>0.4</v>
      </c>
      <c r="G21" s="73"/>
      <c r="H21" s="69"/>
      <c r="I21" s="73"/>
      <c r="J21" s="69"/>
      <c r="K21" s="73"/>
      <c r="L21" s="172"/>
      <c r="N21" s="70"/>
      <c r="O21" s="79"/>
      <c r="R21" s="74"/>
    </row>
    <row r="22" spans="1:18" ht="12" customHeight="1" x14ac:dyDescent="0.25">
      <c r="A22" s="15" t="s">
        <v>175</v>
      </c>
      <c r="B22" s="337">
        <v>7.7</v>
      </c>
      <c r="C22" s="67">
        <v>0.3</v>
      </c>
      <c r="D22" s="337">
        <v>8.85</v>
      </c>
      <c r="E22" s="90">
        <v>0.3</v>
      </c>
      <c r="G22" s="73"/>
      <c r="H22" s="69"/>
      <c r="I22" s="73"/>
      <c r="J22" s="69"/>
      <c r="K22" s="337"/>
      <c r="L22" s="172"/>
      <c r="N22" s="70"/>
      <c r="O22" s="79"/>
      <c r="R22" s="74"/>
    </row>
    <row r="23" spans="1:18" ht="12" customHeight="1" x14ac:dyDescent="0.25">
      <c r="A23" s="15" t="s">
        <v>282</v>
      </c>
      <c r="B23" s="70"/>
      <c r="C23" s="67"/>
      <c r="D23" s="70"/>
      <c r="E23" s="90"/>
      <c r="G23" s="337">
        <v>7.25</v>
      </c>
      <c r="H23" s="67">
        <v>0.4</v>
      </c>
      <c r="I23" s="337">
        <v>7.25</v>
      </c>
      <c r="J23" s="67">
        <v>0.4</v>
      </c>
      <c r="K23" s="337">
        <v>7.25</v>
      </c>
      <c r="L23" s="90">
        <v>0.4</v>
      </c>
      <c r="N23" s="70"/>
      <c r="O23" s="90"/>
      <c r="R23" s="74"/>
    </row>
    <row r="24" spans="1:18" ht="12" customHeight="1" x14ac:dyDescent="0.25">
      <c r="A24" s="15" t="s">
        <v>283</v>
      </c>
      <c r="B24" s="70"/>
      <c r="C24" s="67"/>
      <c r="D24" s="70"/>
      <c r="E24" s="90"/>
      <c r="G24" s="73"/>
      <c r="H24" s="67"/>
      <c r="I24" s="73"/>
      <c r="J24" s="67"/>
      <c r="K24" s="73"/>
      <c r="L24" s="90"/>
      <c r="N24" s="337">
        <v>8.25</v>
      </c>
      <c r="O24" s="90">
        <v>0.3</v>
      </c>
      <c r="R24" s="74"/>
    </row>
    <row r="25" spans="1:18" ht="12" customHeight="1" x14ac:dyDescent="0.25">
      <c r="A25" s="15" t="s">
        <v>176</v>
      </c>
      <c r="B25" s="70"/>
      <c r="C25" s="67"/>
      <c r="D25" s="70"/>
      <c r="E25" s="90"/>
      <c r="G25" s="332">
        <v>8.25</v>
      </c>
      <c r="H25" s="67">
        <v>0.3</v>
      </c>
      <c r="I25" s="332">
        <v>8.25</v>
      </c>
      <c r="J25" s="67">
        <v>0.3</v>
      </c>
      <c r="K25" s="332">
        <v>8.25</v>
      </c>
      <c r="L25" s="90">
        <v>0.3</v>
      </c>
      <c r="N25" s="70"/>
      <c r="O25" s="90"/>
      <c r="R25" s="74"/>
    </row>
    <row r="26" spans="1:18" ht="12" customHeight="1" x14ac:dyDescent="0.25">
      <c r="A26" s="15" t="s">
        <v>284</v>
      </c>
      <c r="B26" s="70"/>
      <c r="C26" s="67"/>
      <c r="D26" s="70"/>
      <c r="E26" s="90"/>
      <c r="G26" s="332">
        <v>4.6500000000000004</v>
      </c>
      <c r="H26" s="67">
        <v>0.3</v>
      </c>
      <c r="I26" s="332">
        <v>4.6500000000000004</v>
      </c>
      <c r="J26" s="67">
        <v>0.3</v>
      </c>
      <c r="K26" s="332">
        <v>4.6500000000000004</v>
      </c>
      <c r="L26" s="90">
        <v>0.3</v>
      </c>
      <c r="N26" s="70"/>
      <c r="O26" s="90"/>
    </row>
    <row r="27" spans="1:18" ht="12" customHeight="1" x14ac:dyDescent="0.25">
      <c r="A27" s="15" t="s">
        <v>263</v>
      </c>
      <c r="B27" s="332">
        <v>21.900000000000002</v>
      </c>
      <c r="C27" s="67">
        <v>1</v>
      </c>
      <c r="D27" s="332">
        <v>24.3</v>
      </c>
      <c r="E27" s="90">
        <v>1.5</v>
      </c>
      <c r="G27" s="332">
        <v>15</v>
      </c>
      <c r="H27" s="67">
        <v>0.5</v>
      </c>
      <c r="I27" s="332">
        <v>20.75</v>
      </c>
      <c r="J27" s="67">
        <v>0.8</v>
      </c>
      <c r="K27" s="332">
        <v>22.55</v>
      </c>
      <c r="L27" s="90">
        <v>1</v>
      </c>
      <c r="N27" s="332">
        <v>20.25</v>
      </c>
      <c r="O27" s="90">
        <v>2.2999999999999998</v>
      </c>
    </row>
    <row r="28" spans="1:18" ht="12" customHeight="1" x14ac:dyDescent="0.25">
      <c r="A28" s="15" t="s">
        <v>177</v>
      </c>
      <c r="B28" s="332">
        <v>17.100000000000001</v>
      </c>
      <c r="C28" s="67">
        <v>1.2</v>
      </c>
      <c r="D28" s="332">
        <v>19.850000000000001</v>
      </c>
      <c r="E28" s="90">
        <v>1.7</v>
      </c>
      <c r="G28" s="332"/>
      <c r="H28" s="69"/>
      <c r="I28" s="332"/>
      <c r="J28" s="69"/>
      <c r="K28" s="332"/>
      <c r="L28" s="172"/>
      <c r="N28" s="70"/>
      <c r="O28" s="72"/>
    </row>
    <row r="29" spans="1:18" ht="12" customHeight="1" x14ac:dyDescent="0.25">
      <c r="A29" s="15" t="s">
        <v>162</v>
      </c>
      <c r="B29" s="332">
        <v>10.200000000000001</v>
      </c>
      <c r="C29" s="67">
        <v>0.2</v>
      </c>
      <c r="D29" s="332">
        <v>11.5</v>
      </c>
      <c r="E29" s="90">
        <v>0.3</v>
      </c>
      <c r="G29" s="332"/>
      <c r="H29" s="69"/>
      <c r="I29" s="332"/>
      <c r="J29" s="69"/>
      <c r="K29" s="332"/>
      <c r="L29" s="172"/>
      <c r="N29" s="70"/>
      <c r="O29" s="79"/>
    </row>
    <row r="30" spans="1:18" ht="12" customHeight="1" x14ac:dyDescent="0.25">
      <c r="A30" s="15" t="s">
        <v>163</v>
      </c>
      <c r="B30" s="332">
        <v>52.150000000000006</v>
      </c>
      <c r="C30" s="67">
        <v>3.4</v>
      </c>
      <c r="D30" s="332">
        <v>61.7</v>
      </c>
      <c r="E30" s="90">
        <v>5</v>
      </c>
      <c r="G30" s="332">
        <v>30.35</v>
      </c>
      <c r="H30" s="67">
        <v>0.9</v>
      </c>
      <c r="I30" s="332">
        <v>33.300000000000004</v>
      </c>
      <c r="J30" s="67">
        <v>1.3</v>
      </c>
      <c r="K30" s="332">
        <v>37.950000000000003</v>
      </c>
      <c r="L30" s="90">
        <v>1.9</v>
      </c>
      <c r="N30" s="70"/>
      <c r="O30" s="90"/>
    </row>
    <row r="31" spans="1:18" ht="12" customHeight="1" x14ac:dyDescent="0.25">
      <c r="A31" s="15" t="s">
        <v>164</v>
      </c>
      <c r="B31" s="332">
        <v>80.600000000000009</v>
      </c>
      <c r="C31" s="67">
        <v>3.7</v>
      </c>
      <c r="D31" s="332">
        <v>91.850000000000009</v>
      </c>
      <c r="E31" s="90">
        <v>6.4</v>
      </c>
      <c r="G31" s="332"/>
      <c r="H31" s="69"/>
      <c r="I31" s="332"/>
      <c r="J31" s="69"/>
      <c r="K31" s="332"/>
      <c r="L31" s="172"/>
      <c r="N31" s="70"/>
      <c r="O31" s="79"/>
    </row>
    <row r="32" spans="1:18" ht="12" customHeight="1" x14ac:dyDescent="0.25">
      <c r="A32" s="15" t="s">
        <v>165</v>
      </c>
      <c r="B32" s="332">
        <v>48.150000000000006</v>
      </c>
      <c r="C32" s="67">
        <v>3.7</v>
      </c>
      <c r="D32" s="332">
        <v>56.400000000000006</v>
      </c>
      <c r="E32" s="90">
        <v>6.4</v>
      </c>
      <c r="G32" s="332">
        <v>32.200000000000003</v>
      </c>
      <c r="H32" s="67">
        <v>1</v>
      </c>
      <c r="I32" s="332">
        <v>36.5</v>
      </c>
      <c r="J32" s="67">
        <v>1.5</v>
      </c>
      <c r="K32" s="332">
        <v>39.650000000000006</v>
      </c>
      <c r="L32" s="90">
        <v>2</v>
      </c>
      <c r="N32" s="70"/>
      <c r="O32" s="90"/>
    </row>
    <row r="33" spans="1:23" ht="12" customHeight="1" x14ac:dyDescent="0.25">
      <c r="A33" s="15" t="s">
        <v>166</v>
      </c>
      <c r="B33" s="332">
        <v>76.400000000000006</v>
      </c>
      <c r="C33" s="67">
        <v>4</v>
      </c>
      <c r="D33" s="332">
        <v>89.100000000000009</v>
      </c>
      <c r="E33" s="90">
        <v>6.9</v>
      </c>
      <c r="G33" s="332"/>
      <c r="H33" s="69"/>
      <c r="I33" s="332"/>
      <c r="J33" s="69"/>
      <c r="K33" s="332"/>
      <c r="L33" s="172"/>
      <c r="N33" s="70"/>
      <c r="O33" s="79"/>
    </row>
    <row r="34" spans="1:23" ht="12" customHeight="1" thickBot="1" x14ac:dyDescent="0.3">
      <c r="A34" s="15" t="s">
        <v>178</v>
      </c>
      <c r="B34" s="71"/>
      <c r="C34" s="68"/>
      <c r="D34" s="71"/>
      <c r="E34" s="91"/>
      <c r="G34" s="333">
        <v>6.75</v>
      </c>
      <c r="H34" s="68">
        <v>0.5</v>
      </c>
      <c r="I34" s="333">
        <v>7.25</v>
      </c>
      <c r="J34" s="68">
        <v>0.5</v>
      </c>
      <c r="K34" s="333">
        <v>7.8000000000000007</v>
      </c>
      <c r="L34" s="91">
        <v>0.8</v>
      </c>
      <c r="N34" s="71"/>
      <c r="O34" s="91"/>
    </row>
    <row r="35" spans="1:23" ht="12" customHeigh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M35" s="10"/>
    </row>
    <row r="36" spans="1:23" ht="12" customHeight="1" x14ac:dyDescent="0.25">
      <c r="A36" s="442" t="s">
        <v>51</v>
      </c>
      <c r="B36" s="442"/>
      <c r="C36" s="442"/>
      <c r="D36" s="442"/>
      <c r="E36" s="442"/>
      <c r="F36" s="442"/>
      <c r="G36" s="442"/>
      <c r="H36" s="442"/>
      <c r="I36" s="442"/>
      <c r="J36" s="442"/>
      <c r="K36" s="442"/>
      <c r="L36" s="442"/>
      <c r="M36" s="10"/>
    </row>
    <row r="37" spans="1:23" ht="12" customHeight="1" x14ac:dyDescent="0.25">
      <c r="A37" s="431" t="s">
        <v>52</v>
      </c>
      <c r="B37" s="431"/>
      <c r="C37" s="431"/>
      <c r="D37" s="431"/>
      <c r="E37" s="431"/>
      <c r="F37" s="431"/>
      <c r="G37" s="431"/>
      <c r="H37" s="431"/>
      <c r="I37" s="431"/>
      <c r="J37" s="431"/>
      <c r="K37" s="431"/>
      <c r="L37" s="431"/>
    </row>
    <row r="38" spans="1:23" ht="12" customHeight="1" x14ac:dyDescent="0.25"/>
    <row r="39" spans="1:23" ht="12" customHeight="1" thickBot="1" x14ac:dyDescent="0.3">
      <c r="A39" s="10"/>
    </row>
    <row r="40" spans="1:23" ht="12" customHeight="1" x14ac:dyDescent="0.25">
      <c r="A40" s="432" t="s">
        <v>34</v>
      </c>
      <c r="B40" s="433" t="s">
        <v>431</v>
      </c>
      <c r="C40" s="434"/>
      <c r="D40" s="433" t="s">
        <v>432</v>
      </c>
      <c r="E40" s="435"/>
      <c r="G40" s="433" t="s">
        <v>436</v>
      </c>
      <c r="H40" s="434"/>
      <c r="I40" s="433" t="s">
        <v>435</v>
      </c>
      <c r="J40" s="434"/>
      <c r="K40" s="433" t="s">
        <v>434</v>
      </c>
      <c r="L40" s="435"/>
      <c r="N40" s="433" t="s">
        <v>433</v>
      </c>
      <c r="O40" s="435"/>
      <c r="U40" s="4"/>
      <c r="W40" s="4"/>
    </row>
    <row r="41" spans="1:23" ht="12" customHeight="1" x14ac:dyDescent="0.25">
      <c r="A41" s="432"/>
      <c r="B41" s="16" t="s">
        <v>45</v>
      </c>
      <c r="C41" s="14" t="s">
        <v>126</v>
      </c>
      <c r="D41" s="16" t="s">
        <v>45</v>
      </c>
      <c r="E41" s="17" t="s">
        <v>126</v>
      </c>
      <c r="G41" s="16" t="s">
        <v>45</v>
      </c>
      <c r="H41" s="14" t="s">
        <v>126</v>
      </c>
      <c r="I41" s="16" t="s">
        <v>45</v>
      </c>
      <c r="J41" s="14" t="s">
        <v>126</v>
      </c>
      <c r="K41" s="16" t="s">
        <v>45</v>
      </c>
      <c r="L41" s="17" t="s">
        <v>126</v>
      </c>
      <c r="N41" s="16" t="s">
        <v>45</v>
      </c>
      <c r="O41" s="17" t="s">
        <v>126</v>
      </c>
      <c r="U41" s="52"/>
      <c r="W41" s="4"/>
    </row>
    <row r="42" spans="1:23" ht="12" customHeight="1" x14ac:dyDescent="0.25">
      <c r="A42" s="15" t="s">
        <v>172</v>
      </c>
      <c r="B42" s="63">
        <v>17.350000000000001</v>
      </c>
      <c r="C42" s="54">
        <v>2.5</v>
      </c>
      <c r="D42" s="63">
        <v>22.85</v>
      </c>
      <c r="E42" s="97">
        <v>3.7</v>
      </c>
      <c r="G42" s="63">
        <v>15.4</v>
      </c>
      <c r="H42" s="54">
        <v>0.9</v>
      </c>
      <c r="I42" s="63">
        <v>23.55</v>
      </c>
      <c r="J42" s="54">
        <v>1.1000000000000001</v>
      </c>
      <c r="K42" s="63">
        <v>30.05</v>
      </c>
      <c r="L42" s="97">
        <v>1.3</v>
      </c>
      <c r="N42" s="63">
        <v>28.55</v>
      </c>
      <c r="O42" s="97">
        <v>1</v>
      </c>
      <c r="R42" s="74"/>
    </row>
    <row r="43" spans="1:23" ht="12" customHeight="1" x14ac:dyDescent="0.25">
      <c r="A43" s="15" t="s">
        <v>173</v>
      </c>
      <c r="B43" s="332">
        <v>18.75</v>
      </c>
      <c r="C43" s="54">
        <v>2.8</v>
      </c>
      <c r="D43" s="332">
        <v>24.3</v>
      </c>
      <c r="E43" s="97">
        <v>4</v>
      </c>
      <c r="G43" s="70"/>
      <c r="H43" s="54"/>
      <c r="I43" s="70"/>
      <c r="J43" s="54"/>
      <c r="K43" s="70"/>
      <c r="L43" s="97"/>
      <c r="N43" s="70"/>
      <c r="O43" s="97"/>
      <c r="R43" s="74"/>
    </row>
    <row r="44" spans="1:23" ht="12" customHeight="1" x14ac:dyDescent="0.25">
      <c r="A44" s="15" t="s">
        <v>174</v>
      </c>
      <c r="B44" s="332">
        <v>23</v>
      </c>
      <c r="C44" s="54">
        <v>3.2</v>
      </c>
      <c r="D44" s="332">
        <v>29.8</v>
      </c>
      <c r="E44" s="97">
        <v>4.4000000000000004</v>
      </c>
      <c r="G44" s="70"/>
      <c r="H44" s="54"/>
      <c r="I44" s="70"/>
      <c r="J44" s="54"/>
      <c r="K44" s="70"/>
      <c r="L44" s="97"/>
      <c r="N44" s="70"/>
      <c r="O44" s="97"/>
      <c r="R44" s="74"/>
    </row>
    <row r="45" spans="1:23" ht="12" customHeight="1" x14ac:dyDescent="0.25">
      <c r="A45" s="15" t="s">
        <v>828</v>
      </c>
      <c r="B45" s="332">
        <v>3.4000000000000004</v>
      </c>
      <c r="C45" s="90" t="s">
        <v>133</v>
      </c>
      <c r="D45" s="332">
        <v>4.6500000000000004</v>
      </c>
      <c r="E45" s="90" t="s">
        <v>133</v>
      </c>
      <c r="G45" s="332">
        <v>3.4000000000000004</v>
      </c>
      <c r="H45" s="90" t="s">
        <v>133</v>
      </c>
      <c r="I45" s="332">
        <v>4.6500000000000004</v>
      </c>
      <c r="J45" s="90" t="s">
        <v>133</v>
      </c>
      <c r="K45" s="332">
        <v>7.15</v>
      </c>
      <c r="L45" s="90" t="s">
        <v>133</v>
      </c>
      <c r="N45" s="332">
        <v>3.7</v>
      </c>
      <c r="O45" s="90" t="s">
        <v>133</v>
      </c>
      <c r="R45" s="74"/>
    </row>
    <row r="46" spans="1:23" ht="12" customHeight="1" x14ac:dyDescent="0.25">
      <c r="A46" s="15" t="s">
        <v>751</v>
      </c>
      <c r="B46" s="332">
        <v>5</v>
      </c>
      <c r="C46" s="90" t="s">
        <v>133</v>
      </c>
      <c r="D46" s="332">
        <v>6.8000000000000007</v>
      </c>
      <c r="E46" s="90" t="s">
        <v>133</v>
      </c>
      <c r="G46" s="332">
        <v>5</v>
      </c>
      <c r="H46" s="90" t="s">
        <v>133</v>
      </c>
      <c r="I46" s="332">
        <v>6.8000000000000007</v>
      </c>
      <c r="J46" s="90" t="s">
        <v>133</v>
      </c>
      <c r="K46" s="332">
        <v>10.65</v>
      </c>
      <c r="L46" s="90" t="s">
        <v>133</v>
      </c>
      <c r="N46" s="332">
        <v>5.4</v>
      </c>
      <c r="O46" s="90" t="s">
        <v>133</v>
      </c>
      <c r="R46" s="74"/>
    </row>
    <row r="47" spans="1:23" ht="12" customHeight="1" x14ac:dyDescent="0.25">
      <c r="A47" s="15" t="s">
        <v>152</v>
      </c>
      <c r="B47" s="332">
        <v>4</v>
      </c>
      <c r="C47" s="54">
        <v>0.4</v>
      </c>
      <c r="D47" s="332">
        <v>4</v>
      </c>
      <c r="E47" s="97">
        <v>0.4</v>
      </c>
      <c r="G47" s="70"/>
      <c r="H47" s="54"/>
      <c r="I47" s="70"/>
      <c r="J47" s="54"/>
      <c r="K47" s="70"/>
      <c r="L47" s="97"/>
      <c r="N47" s="70"/>
      <c r="O47" s="97"/>
      <c r="R47" s="74"/>
    </row>
    <row r="48" spans="1:23" ht="12" customHeight="1" x14ac:dyDescent="0.25">
      <c r="A48" s="15" t="s">
        <v>175</v>
      </c>
      <c r="B48" s="337">
        <v>7.8000000000000007</v>
      </c>
      <c r="C48" s="54">
        <v>0.3</v>
      </c>
      <c r="D48" s="337">
        <v>7.8000000000000007</v>
      </c>
      <c r="E48" s="97">
        <v>0.3</v>
      </c>
      <c r="G48" s="70"/>
      <c r="H48" s="54"/>
      <c r="I48" s="70"/>
      <c r="J48" s="54"/>
      <c r="K48" s="70"/>
      <c r="L48" s="97"/>
      <c r="N48" s="70"/>
      <c r="O48" s="97"/>
      <c r="R48" s="74"/>
    </row>
    <row r="49" spans="1:18" ht="12" customHeight="1" x14ac:dyDescent="0.25">
      <c r="A49" s="15" t="s">
        <v>285</v>
      </c>
      <c r="B49" s="70"/>
      <c r="C49" s="54"/>
      <c r="D49" s="70"/>
      <c r="E49" s="97"/>
      <c r="G49" s="337">
        <v>7.25</v>
      </c>
      <c r="H49" s="54">
        <v>0.4</v>
      </c>
      <c r="I49" s="337">
        <v>7.25</v>
      </c>
      <c r="J49" s="54">
        <v>0.4</v>
      </c>
      <c r="K49" s="337">
        <v>7.25</v>
      </c>
      <c r="L49" s="97">
        <v>0.4</v>
      </c>
      <c r="N49" s="70"/>
      <c r="O49" s="97"/>
      <c r="R49" s="74"/>
    </row>
    <row r="50" spans="1:18" ht="12" customHeight="1" x14ac:dyDescent="0.25">
      <c r="A50" s="15" t="s">
        <v>283</v>
      </c>
      <c r="B50" s="70"/>
      <c r="C50" s="54"/>
      <c r="D50" s="70"/>
      <c r="E50" s="97"/>
      <c r="G50" s="70"/>
      <c r="H50" s="54"/>
      <c r="I50" s="70"/>
      <c r="J50" s="54"/>
      <c r="K50" s="70"/>
      <c r="L50" s="97"/>
      <c r="N50" s="337">
        <v>8.25</v>
      </c>
      <c r="O50" s="97">
        <v>0.3</v>
      </c>
      <c r="R50" s="74"/>
    </row>
    <row r="51" spans="1:18" ht="12" customHeight="1" x14ac:dyDescent="0.25">
      <c r="A51" s="15" t="s">
        <v>176</v>
      </c>
      <c r="B51" s="70"/>
      <c r="C51" s="54"/>
      <c r="D51" s="70"/>
      <c r="E51" s="97"/>
      <c r="G51" s="332">
        <v>8.4</v>
      </c>
      <c r="H51" s="54">
        <v>0.3</v>
      </c>
      <c r="I51" s="332">
        <v>8.4</v>
      </c>
      <c r="J51" s="54">
        <v>0.3</v>
      </c>
      <c r="K51" s="332">
        <v>8.4</v>
      </c>
      <c r="L51" s="97">
        <v>0.3</v>
      </c>
      <c r="N51" s="70"/>
      <c r="O51" s="97"/>
      <c r="R51" s="74"/>
    </row>
    <row r="52" spans="1:18" ht="12" customHeight="1" x14ac:dyDescent="0.25">
      <c r="A52" s="15" t="s">
        <v>284</v>
      </c>
      <c r="B52" s="70"/>
      <c r="C52" s="78"/>
      <c r="D52" s="70"/>
      <c r="E52" s="97"/>
      <c r="G52" s="332">
        <v>4.75</v>
      </c>
      <c r="H52" s="54">
        <v>0.3</v>
      </c>
      <c r="I52" s="332">
        <v>4.75</v>
      </c>
      <c r="J52" s="54">
        <v>0.3</v>
      </c>
      <c r="K52" s="332">
        <v>4.75</v>
      </c>
      <c r="L52" s="97">
        <v>0.3</v>
      </c>
      <c r="N52" s="73"/>
      <c r="O52" s="97"/>
    </row>
    <row r="53" spans="1:18" ht="12" customHeight="1" x14ac:dyDescent="0.25">
      <c r="A53" s="15" t="s">
        <v>263</v>
      </c>
      <c r="B53" s="332">
        <v>23</v>
      </c>
      <c r="C53" s="54">
        <v>1</v>
      </c>
      <c r="D53" s="332">
        <v>26.25</v>
      </c>
      <c r="E53" s="97">
        <v>1.5</v>
      </c>
      <c r="G53" s="332">
        <v>15.4</v>
      </c>
      <c r="H53" s="54">
        <v>0.5</v>
      </c>
      <c r="I53" s="332">
        <v>21.400000000000002</v>
      </c>
      <c r="J53" s="54">
        <v>0.8</v>
      </c>
      <c r="K53" s="332">
        <v>23.5</v>
      </c>
      <c r="L53" s="97">
        <v>1</v>
      </c>
      <c r="N53" s="332">
        <v>21.3</v>
      </c>
      <c r="O53" s="97">
        <v>2.5</v>
      </c>
    </row>
    <row r="54" spans="1:18" ht="12" customHeight="1" x14ac:dyDescent="0.25">
      <c r="A54" s="15" t="s">
        <v>158</v>
      </c>
      <c r="B54" s="332">
        <v>17.55</v>
      </c>
      <c r="C54" s="54">
        <v>1.2</v>
      </c>
      <c r="D54" s="332">
        <v>20.350000000000001</v>
      </c>
      <c r="E54" s="97">
        <v>1.7</v>
      </c>
      <c r="G54" s="332"/>
      <c r="H54" s="54"/>
      <c r="I54" s="332"/>
      <c r="J54" s="54"/>
      <c r="K54" s="332"/>
      <c r="L54" s="97"/>
      <c r="N54" s="70"/>
      <c r="O54" s="97"/>
    </row>
    <row r="55" spans="1:18" ht="12" customHeight="1" x14ac:dyDescent="0.25">
      <c r="A55" s="15" t="s">
        <v>162</v>
      </c>
      <c r="B55" s="332">
        <v>10.25</v>
      </c>
      <c r="C55" s="54">
        <v>0.2</v>
      </c>
      <c r="D55" s="332">
        <v>11.700000000000001</v>
      </c>
      <c r="E55" s="97">
        <v>0.3</v>
      </c>
      <c r="G55" s="332"/>
      <c r="H55" s="54"/>
      <c r="I55" s="332"/>
      <c r="J55" s="54"/>
      <c r="K55" s="332"/>
      <c r="L55" s="97"/>
      <c r="N55" s="70"/>
      <c r="O55" s="97"/>
    </row>
    <row r="56" spans="1:18" ht="12" customHeight="1" x14ac:dyDescent="0.25">
      <c r="A56" s="15" t="s">
        <v>163</v>
      </c>
      <c r="B56" s="332">
        <v>53.95</v>
      </c>
      <c r="C56" s="54">
        <v>3.4</v>
      </c>
      <c r="D56" s="332">
        <v>64.3</v>
      </c>
      <c r="E56" s="97">
        <v>5</v>
      </c>
      <c r="G56" s="332">
        <v>32.85</v>
      </c>
      <c r="H56" s="54">
        <v>0.9</v>
      </c>
      <c r="I56" s="332">
        <v>36.65</v>
      </c>
      <c r="J56" s="54">
        <v>1.3</v>
      </c>
      <c r="K56" s="332">
        <v>39.150000000000006</v>
      </c>
      <c r="L56" s="97">
        <v>1.9</v>
      </c>
      <c r="N56" s="70"/>
      <c r="O56" s="97"/>
    </row>
    <row r="57" spans="1:18" ht="12" customHeight="1" x14ac:dyDescent="0.25">
      <c r="A57" s="15" t="s">
        <v>164</v>
      </c>
      <c r="B57" s="332">
        <v>84.65</v>
      </c>
      <c r="C57" s="54">
        <v>3.7</v>
      </c>
      <c r="D57" s="332">
        <v>96.75</v>
      </c>
      <c r="E57" s="97">
        <v>6.4</v>
      </c>
      <c r="G57" s="332"/>
      <c r="H57" s="54"/>
      <c r="I57" s="332"/>
      <c r="J57" s="54"/>
      <c r="K57" s="332"/>
      <c r="L57" s="97"/>
      <c r="N57" s="70"/>
      <c r="O57" s="97"/>
    </row>
    <row r="58" spans="1:18" ht="12" customHeight="1" x14ac:dyDescent="0.25">
      <c r="A58" s="15" t="s">
        <v>165</v>
      </c>
      <c r="B58" s="332">
        <v>51.300000000000004</v>
      </c>
      <c r="C58" s="54">
        <v>3.7</v>
      </c>
      <c r="D58" s="332">
        <v>58</v>
      </c>
      <c r="E58" s="97">
        <v>6.4</v>
      </c>
      <c r="G58" s="332">
        <v>33.200000000000003</v>
      </c>
      <c r="H58" s="54">
        <v>1</v>
      </c>
      <c r="I58" s="332">
        <v>37.4</v>
      </c>
      <c r="J58" s="54">
        <v>1.5</v>
      </c>
      <c r="K58" s="332">
        <v>40.950000000000003</v>
      </c>
      <c r="L58" s="97">
        <v>2</v>
      </c>
      <c r="N58" s="70"/>
      <c r="O58" s="97"/>
    </row>
    <row r="59" spans="1:18" ht="12" customHeight="1" x14ac:dyDescent="0.25">
      <c r="A59" s="15" t="s">
        <v>166</v>
      </c>
      <c r="B59" s="332">
        <v>78.5</v>
      </c>
      <c r="C59" s="54">
        <v>4</v>
      </c>
      <c r="D59" s="332">
        <v>91.350000000000009</v>
      </c>
      <c r="E59" s="97">
        <v>6.9</v>
      </c>
      <c r="G59" s="332"/>
      <c r="H59" s="78"/>
      <c r="I59" s="332"/>
      <c r="J59" s="78"/>
      <c r="K59" s="332"/>
      <c r="L59" s="97"/>
      <c r="N59" s="70"/>
      <c r="O59" s="97"/>
    </row>
    <row r="60" spans="1:18" ht="12" customHeight="1" thickBot="1" x14ac:dyDescent="0.3">
      <c r="A60" s="15" t="s">
        <v>178</v>
      </c>
      <c r="B60" s="80"/>
      <c r="C60" s="81"/>
      <c r="D60" s="71"/>
      <c r="E60" s="173"/>
      <c r="G60" s="333">
        <v>7.25</v>
      </c>
      <c r="H60" s="66">
        <v>0.3</v>
      </c>
      <c r="I60" s="333">
        <v>7.5</v>
      </c>
      <c r="J60" s="66">
        <v>0.5</v>
      </c>
      <c r="K60" s="333">
        <v>8</v>
      </c>
      <c r="L60" s="98">
        <v>0.8</v>
      </c>
      <c r="N60" s="80"/>
      <c r="O60" s="173"/>
    </row>
    <row r="62" spans="1:18" x14ac:dyDescent="0.25">
      <c r="A62" s="13" t="s">
        <v>47</v>
      </c>
    </row>
    <row r="63" spans="1:18" x14ac:dyDescent="0.25">
      <c r="A63" s="31" t="s">
        <v>48</v>
      </c>
    </row>
    <row r="64" spans="1:18" x14ac:dyDescent="0.25">
      <c r="A64" s="31"/>
    </row>
    <row r="65" spans="1:5" x14ac:dyDescent="0.25">
      <c r="A65" s="13" t="s">
        <v>169</v>
      </c>
    </row>
    <row r="67" spans="1:5" x14ac:dyDescent="0.25">
      <c r="A67" s="409"/>
      <c r="B67" s="409"/>
      <c r="C67" s="409"/>
      <c r="D67" s="403"/>
      <c r="E67" s="403"/>
    </row>
  </sheetData>
  <sheetProtection selectLockedCells="1"/>
  <mergeCells count="21">
    <mergeCell ref="A1:M1"/>
    <mergeCell ref="A11:L11"/>
    <mergeCell ref="A14:A15"/>
    <mergeCell ref="B14:C14"/>
    <mergeCell ref="D14:E14"/>
    <mergeCell ref="G14:H14"/>
    <mergeCell ref="I14:J14"/>
    <mergeCell ref="K14:L14"/>
    <mergeCell ref="A12:L12"/>
    <mergeCell ref="A67:C67"/>
    <mergeCell ref="D67:E67"/>
    <mergeCell ref="N40:O40"/>
    <mergeCell ref="A36:L36"/>
    <mergeCell ref="A40:A41"/>
    <mergeCell ref="N14:O14"/>
    <mergeCell ref="B40:C40"/>
    <mergeCell ref="D40:E40"/>
    <mergeCell ref="G40:H40"/>
    <mergeCell ref="I40:J40"/>
    <mergeCell ref="K40:L40"/>
    <mergeCell ref="A37:L37"/>
  </mergeCells>
  <pageMargins left="0.25" right="0.25" top="0.2" bottom="0.2" header="0.3" footer="0.3"/>
  <pageSetup scale="56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2">
    <pageSetUpPr fitToPage="1"/>
  </sheetPr>
  <dimension ref="A1:L57"/>
  <sheetViews>
    <sheetView zoomScaleNormal="100" workbookViewId="0">
      <selection activeCell="D46" sqref="D46"/>
    </sheetView>
  </sheetViews>
  <sheetFormatPr defaultRowHeight="15" x14ac:dyDescent="0.25"/>
  <cols>
    <col min="1" max="1" width="53.28515625" customWidth="1"/>
    <col min="2" max="2" width="9.85546875" bestFit="1" customWidth="1"/>
    <col min="3" max="4" width="6.7109375" customWidth="1"/>
    <col min="5" max="5" width="3.7109375" customWidth="1"/>
    <col min="6" max="6" width="29.5703125" customWidth="1"/>
    <col min="7" max="7" width="9.140625" bestFit="1" customWidth="1"/>
    <col min="8" max="9" width="6.7109375" customWidth="1"/>
    <col min="10" max="10" width="3.28515625" customWidth="1"/>
    <col min="11" max="11" width="10.7109375" customWidth="1"/>
    <col min="12" max="12" width="8.7109375" customWidth="1"/>
  </cols>
  <sheetData>
    <row r="1" spans="1:12" ht="19.149999999999999" customHeight="1" x14ac:dyDescent="0.35">
      <c r="A1" s="11" t="s">
        <v>441</v>
      </c>
      <c r="B1" s="11"/>
      <c r="C1" s="11"/>
      <c r="D1" s="11"/>
      <c r="E1" s="11"/>
      <c r="F1" s="11"/>
      <c r="G1" s="11"/>
      <c r="H1" s="11"/>
      <c r="I1" s="11"/>
      <c r="J1" s="11"/>
    </row>
    <row r="2" spans="1:12" ht="12" customHeight="1" x14ac:dyDescent="0.25"/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</row>
    <row r="9" spans="1:12" ht="12" customHeight="1" x14ac:dyDescent="0.25"/>
    <row r="10" spans="1:12" ht="12" customHeight="1" thickBot="1" x14ac:dyDescent="0.3">
      <c r="A10" s="31" t="s">
        <v>441</v>
      </c>
      <c r="B10" s="31"/>
      <c r="C10" s="31"/>
      <c r="D10" s="31"/>
      <c r="E10" s="31"/>
      <c r="F10" s="31"/>
      <c r="G10" s="31"/>
      <c r="H10" s="31"/>
      <c r="I10" s="31"/>
      <c r="J10" s="31"/>
    </row>
    <row r="11" spans="1:12" ht="12" customHeight="1" thickBot="1" x14ac:dyDescent="0.3">
      <c r="K11" s="468" t="s">
        <v>46</v>
      </c>
      <c r="L11" s="470" t="s">
        <v>112</v>
      </c>
    </row>
    <row r="12" spans="1:12" ht="12" customHeight="1" x14ac:dyDescent="0.25">
      <c r="A12" s="213" t="s">
        <v>34</v>
      </c>
      <c r="B12" s="207" t="s">
        <v>45</v>
      </c>
      <c r="C12" s="207" t="s">
        <v>126</v>
      </c>
      <c r="D12" s="208" t="s">
        <v>9</v>
      </c>
      <c r="F12" s="213" t="s">
        <v>34</v>
      </c>
      <c r="G12" s="207" t="s">
        <v>45</v>
      </c>
      <c r="H12" s="207" t="s">
        <v>126</v>
      </c>
      <c r="I12" s="208" t="s">
        <v>9</v>
      </c>
      <c r="K12" s="469"/>
      <c r="L12" s="471"/>
    </row>
    <row r="13" spans="1:12" ht="12" customHeight="1" x14ac:dyDescent="0.25">
      <c r="A13" s="214" t="str">
        <f>'Page 11 Maintenance'!A13</f>
        <v>Enclosure 18 GA.</v>
      </c>
      <c r="B13" s="63">
        <f>'Page 11 Maintenance'!B13</f>
        <v>14.350000000000001</v>
      </c>
      <c r="C13" s="88">
        <f>'Page 11 Maintenance'!C13</f>
        <v>2.1</v>
      </c>
      <c r="D13" s="58"/>
      <c r="F13" s="214" t="str">
        <f>'Page 11 Maintenance'!E13</f>
        <v>3" End Cap</v>
      </c>
      <c r="G13" s="340">
        <f>'Page 11 Maintenance'!F13</f>
        <v>16.150000000000002</v>
      </c>
      <c r="H13" s="88">
        <f>'Page 11 Maintenance'!G13</f>
        <v>0.7</v>
      </c>
      <c r="I13" s="58"/>
      <c r="K13" s="99" t="str">
        <f>IF(AND(D13=0,I13=0)," ",D13*B13+I13*G13)</f>
        <v xml:space="preserve"> </v>
      </c>
      <c r="L13" s="94" t="str">
        <f>IF(K13=" "," ",D13*C13+I13*H13)</f>
        <v xml:space="preserve"> </v>
      </c>
    </row>
    <row r="14" spans="1:12" ht="12" customHeight="1" x14ac:dyDescent="0.25">
      <c r="A14" s="214" t="str">
        <f>'Page 11 Maintenance'!A14</f>
        <v xml:space="preserve">Enclosure 16 GA. </v>
      </c>
      <c r="B14" s="332">
        <f>'Page 11 Maintenance'!B14</f>
        <v>16.600000000000001</v>
      </c>
      <c r="C14" s="88">
        <f>'Page 11 Maintenance'!C14</f>
        <v>2.4</v>
      </c>
      <c r="D14" s="58"/>
      <c r="F14" s="214" t="str">
        <f>'Page 11 Maintenance'!E14</f>
        <v>6" End Cap</v>
      </c>
      <c r="G14" s="332">
        <f>'Page 11 Maintenance'!F14</f>
        <v>20.25</v>
      </c>
      <c r="H14" s="88">
        <f>'Page 11 Maintenance'!G14</f>
        <v>0.8</v>
      </c>
      <c r="I14" s="58"/>
      <c r="K14" s="99" t="str">
        <f t="shared" ref="K14:K15" si="0">IF(AND(D14=0,I14=0)," ",D14*B14+I14*G14)</f>
        <v xml:space="preserve"> </v>
      </c>
      <c r="L14" s="94" t="str">
        <f t="shared" ref="L14" si="1">IF(K14=" "," ",D14*C14+I14*H14)</f>
        <v xml:space="preserve"> </v>
      </c>
    </row>
    <row r="15" spans="1:12" ht="12" customHeight="1" x14ac:dyDescent="0.25">
      <c r="A15" s="214" t="str">
        <f>'Page 11 Maintenance'!A15</f>
        <v>Baked Powder (standard colors)</v>
      </c>
      <c r="B15" s="332">
        <f>'Page 11 Maintenance'!B15</f>
        <v>2.8000000000000003</v>
      </c>
      <c r="C15" s="88" t="str">
        <f>'Page 11 Maintenance'!C15</f>
        <v>-</v>
      </c>
      <c r="D15" s="58"/>
      <c r="F15" s="214" t="str">
        <f>'Page 11 Maintenance'!E15</f>
        <v>6" End Cap w/Access Door</v>
      </c>
      <c r="G15" s="332">
        <f>'Page 11 Maintenance'!F15</f>
        <v>25.650000000000002</v>
      </c>
      <c r="H15" s="88">
        <f>'Page 11 Maintenance'!G15</f>
        <v>0.8</v>
      </c>
      <c r="I15" s="58"/>
      <c r="K15" s="99" t="str">
        <f t="shared" si="0"/>
        <v xml:space="preserve"> </v>
      </c>
      <c r="L15" s="94" t="str">
        <f>IF(K15=" "," ",I15*H15)</f>
        <v xml:space="preserve"> </v>
      </c>
    </row>
    <row r="16" spans="1:12" ht="12" customHeight="1" x14ac:dyDescent="0.25">
      <c r="A16" s="214" t="str">
        <f>'Page 11 Maintenance'!A16</f>
        <v>Baked Metallic (standard colors)</v>
      </c>
      <c r="B16" s="332">
        <f>'Page 11 Maintenance'!B16</f>
        <v>4.05</v>
      </c>
      <c r="C16" s="88" t="str">
        <f>'Page 11 Maintenance'!C16</f>
        <v>-</v>
      </c>
      <c r="D16" s="58"/>
      <c r="F16" s="214" t="str">
        <f>'Page 11 Maintenance'!E16</f>
        <v>2" Splice Piece</v>
      </c>
      <c r="G16" s="332">
        <f>'Page 11 Maintenance'!F16</f>
        <v>9.5500000000000007</v>
      </c>
      <c r="H16" s="88">
        <f>'Page 11 Maintenance'!G16</f>
        <v>0.2</v>
      </c>
      <c r="I16" s="58"/>
      <c r="K16" s="99" t="str">
        <f t="shared" ref="K16:K21" si="2">IF(AND(D16=0,I16=0)," ",D16*B16+I16*G16)</f>
        <v xml:space="preserve"> </v>
      </c>
      <c r="L16" s="94" t="str">
        <f>IF(K16=" "," ",I16*H16)</f>
        <v xml:space="preserve"> </v>
      </c>
    </row>
    <row r="17" spans="1:12" ht="12" customHeight="1" x14ac:dyDescent="0.25">
      <c r="A17" s="214" t="str">
        <f>'Page 11 Maintenance'!A17</f>
        <v>B-610 Mounting Strip 8' Only</v>
      </c>
      <c r="B17" s="332">
        <f>'Page 11 Maintenance'!B17</f>
        <v>4.3</v>
      </c>
      <c r="C17" s="88">
        <f>'Page 11 Maintenance'!C17</f>
        <v>1.5</v>
      </c>
      <c r="D17" s="58"/>
      <c r="F17" s="214" t="str">
        <f>'Page 11 Maintenance'!E17</f>
        <v xml:space="preserve">3" Wall Sleeve </v>
      </c>
      <c r="G17" s="332">
        <f>'Page 11 Maintenance'!F17</f>
        <v>11.75</v>
      </c>
      <c r="H17" s="88">
        <f>'Page 11 Maintenance'!G17</f>
        <v>0.3</v>
      </c>
      <c r="I17" s="58"/>
      <c r="K17" s="99" t="str">
        <f t="shared" si="2"/>
        <v xml:space="preserve"> </v>
      </c>
      <c r="L17" s="94" t="str">
        <f t="shared" ref="L17:L21" si="3">IF(K17=" "," ",D17*C17+I17*H17)</f>
        <v xml:space="preserve"> </v>
      </c>
    </row>
    <row r="18" spans="1:12" ht="12" customHeight="1" x14ac:dyDescent="0.25">
      <c r="A18" s="214" t="str">
        <f>'Page 11 Maintenance'!A18</f>
        <v>Full Backplate</v>
      </c>
      <c r="B18" s="332">
        <f>'Page 11 Maintenance'!B18</f>
        <v>10.600000000000001</v>
      </c>
      <c r="C18" s="88">
        <f>'Page 11 Maintenance'!C18</f>
        <v>1.4</v>
      </c>
      <c r="D18" s="58"/>
      <c r="F18" s="214" t="str">
        <f>'Page 11 Maintenance'!E18</f>
        <v>6" Wall Sleeve</v>
      </c>
      <c r="G18" s="332">
        <f>'Page 11 Maintenance'!F18</f>
        <v>12.75</v>
      </c>
      <c r="H18" s="88">
        <f>'Page 11 Maintenance'!G18</f>
        <v>0.6</v>
      </c>
      <c r="I18" s="58"/>
      <c r="K18" s="99" t="str">
        <f t="shared" si="2"/>
        <v xml:space="preserve"> </v>
      </c>
      <c r="L18" s="94" t="str">
        <f t="shared" si="3"/>
        <v xml:space="preserve"> </v>
      </c>
    </row>
    <row r="19" spans="1:12" ht="12" customHeight="1" x14ac:dyDescent="0.25">
      <c r="A19" s="214" t="str">
        <f>'Page 11 Maintenance'!A19</f>
        <v>Bracket</v>
      </c>
      <c r="B19" s="337">
        <f>'Page 11 Maintenance'!B19</f>
        <v>8.4</v>
      </c>
      <c r="C19" s="88">
        <f>'Page 11 Maintenance'!C19</f>
        <v>0.4</v>
      </c>
      <c r="D19" s="58"/>
      <c r="F19" s="214" t="str">
        <f>'Page 11 Maintenance'!E19</f>
        <v>14" Fill-In Section</v>
      </c>
      <c r="G19" s="332">
        <f>'Page 11 Maintenance'!F19</f>
        <v>22.55</v>
      </c>
      <c r="H19" s="88">
        <f>'Page 11 Maintenance'!G19</f>
        <v>1.2</v>
      </c>
      <c r="I19" s="58"/>
      <c r="K19" s="99" t="str">
        <f t="shared" si="2"/>
        <v xml:space="preserve"> </v>
      </c>
      <c r="L19" s="94" t="str">
        <f t="shared" si="3"/>
        <v xml:space="preserve"> </v>
      </c>
    </row>
    <row r="20" spans="1:12" ht="12" customHeight="1" x14ac:dyDescent="0.25">
      <c r="A20" s="214" t="str">
        <f>'Page 11 Maintenance'!A20</f>
        <v>Adjustable Rod Hanger Upper with Clutch Nut</v>
      </c>
      <c r="B20" s="332">
        <f>'Page 11 Maintenance'!B20</f>
        <v>7.25</v>
      </c>
      <c r="C20" s="88">
        <f>'Page 11 Maintenance'!C20</f>
        <v>0.1</v>
      </c>
      <c r="D20" s="58"/>
      <c r="F20" s="214" t="str">
        <f>'Page 11 Maintenance'!E20</f>
        <v>Inside Corner 90°</v>
      </c>
      <c r="G20" s="332">
        <f>'Page 11 Maintenance'!F20</f>
        <v>14.9</v>
      </c>
      <c r="H20" s="88">
        <f>'Page 11 Maintenance'!G20</f>
        <v>0.3</v>
      </c>
      <c r="I20" s="58"/>
      <c r="K20" s="99" t="str">
        <f t="shared" si="2"/>
        <v xml:space="preserve"> </v>
      </c>
      <c r="L20" s="94" t="str">
        <f t="shared" si="3"/>
        <v xml:space="preserve"> </v>
      </c>
    </row>
    <row r="21" spans="1:12" ht="12" customHeight="1" x14ac:dyDescent="0.25">
      <c r="A21" s="214" t="str">
        <f>'Page 11 Maintenance'!A21</f>
        <v>Adjustable Rod Hanger Lower w/Clutch Nut</v>
      </c>
      <c r="B21" s="332">
        <f>'Page 11 Maintenance'!B21</f>
        <v>7.25</v>
      </c>
      <c r="C21" s="88">
        <f>'Page 11 Maintenance'!C21</f>
        <v>0.1</v>
      </c>
      <c r="D21" s="58"/>
      <c r="F21" s="214" t="str">
        <f>'Page 11 Maintenance'!E21</f>
        <v>Inside Corner 135°</v>
      </c>
      <c r="G21" s="332">
        <f>'Page 11 Maintenance'!F21</f>
        <v>64.7</v>
      </c>
      <c r="H21" s="88">
        <f>'Page 11 Maintenance'!G21</f>
        <v>0.3</v>
      </c>
      <c r="I21" s="58"/>
      <c r="K21" s="99" t="str">
        <f t="shared" si="2"/>
        <v xml:space="preserve"> </v>
      </c>
      <c r="L21" s="94" t="str">
        <f t="shared" si="3"/>
        <v xml:space="preserve"> </v>
      </c>
    </row>
    <row r="22" spans="1:12" ht="12" customHeight="1" x14ac:dyDescent="0.25">
      <c r="A22" s="214" t="str">
        <f>'Page 11 Maintenance'!A22</f>
        <v>Slide Shoe - For R01, R02, R03 Element Only</v>
      </c>
      <c r="B22" s="332">
        <f>'Page 11 Maintenance'!B22</f>
        <v>2.4500000000000002</v>
      </c>
      <c r="C22" s="88">
        <f>'Page 11 Maintenance'!C22</f>
        <v>0.1</v>
      </c>
      <c r="D22" s="58"/>
      <c r="F22" s="214" t="str">
        <f>'Page 11 Maintenance'!E22</f>
        <v>Outside Corner 90°</v>
      </c>
      <c r="G22" s="332">
        <f>'Page 11 Maintenance'!F22</f>
        <v>29.650000000000002</v>
      </c>
      <c r="H22" s="88">
        <f>'Page 11 Maintenance'!G22</f>
        <v>0.9</v>
      </c>
      <c r="I22" s="58"/>
      <c r="K22" s="99" t="str">
        <f>IF(AND(D22=0,I22=0)," ",D22*B22+I22*G22)</f>
        <v xml:space="preserve"> </v>
      </c>
      <c r="L22" s="94" t="str">
        <f>IF(K22=" "," ",D22*C22+I22*H22)</f>
        <v xml:space="preserve"> </v>
      </c>
    </row>
    <row r="23" spans="1:12" ht="13.5" customHeight="1" thickBot="1" x14ac:dyDescent="0.3">
      <c r="A23" s="215" t="str">
        <f>'Page 11 Maintenance'!A23</f>
        <v>8" Wall Sleeve w/Access Door, Return to Wall</v>
      </c>
      <c r="B23" s="333">
        <f>'Page 11 Maintenance'!B23</f>
        <v>27.900000000000002</v>
      </c>
      <c r="C23" s="89">
        <f>'Page 11 Maintenance'!C23</f>
        <v>1</v>
      </c>
      <c r="D23" s="59"/>
      <c r="F23" s="214" t="str">
        <f>'Page 11 Maintenance'!E23</f>
        <v>Outside Corner 135°</v>
      </c>
      <c r="G23" s="332">
        <f>'Page 11 Maintenance'!F23</f>
        <v>75.3</v>
      </c>
      <c r="H23" s="88">
        <f>'Page 11 Maintenance'!G23</f>
        <v>0.9</v>
      </c>
      <c r="I23" s="58"/>
      <c r="K23" s="99" t="str">
        <f>IF(AND(D23=0,I23=0)," ",D23*B23+I23*G23)</f>
        <v xml:space="preserve"> </v>
      </c>
      <c r="L23" s="94" t="str">
        <f>IF(K23=" "," ",D23*C23+I23*H23)</f>
        <v xml:space="preserve"> </v>
      </c>
    </row>
    <row r="24" spans="1:12" ht="12" customHeight="1" thickBot="1" x14ac:dyDescent="0.3">
      <c r="F24" s="214" t="str">
        <f>'Page 11 Maintenance'!E24</f>
        <v>8" Valve Compartment - Overlapping</v>
      </c>
      <c r="G24" s="333">
        <f>'Page 11 Maintenance'!F24</f>
        <v>27.75</v>
      </c>
      <c r="H24" s="89">
        <f>'Page 11 Maintenance'!G24</f>
        <v>1</v>
      </c>
      <c r="I24" s="59"/>
      <c r="K24" s="99" t="str">
        <f>IF(I24=0," ",I24*G24)</f>
        <v xml:space="preserve"> </v>
      </c>
      <c r="L24" s="94" t="str">
        <f>IF(K24=" "," ",I24*H24)</f>
        <v xml:space="preserve"> </v>
      </c>
    </row>
    <row r="25" spans="1:12" ht="12" customHeight="1" x14ac:dyDescent="0.25">
      <c r="A25" s="13" t="s">
        <v>827</v>
      </c>
      <c r="K25" s="61"/>
      <c r="L25" s="115"/>
    </row>
    <row r="26" spans="1:12" ht="12" customHeight="1" x14ac:dyDescent="0.25">
      <c r="A26" s="321" t="s">
        <v>807</v>
      </c>
      <c r="K26" s="61"/>
      <c r="L26" s="115"/>
    </row>
    <row r="27" spans="1:12" ht="31.15" customHeight="1" x14ac:dyDescent="0.35">
      <c r="A27" s="11" t="s">
        <v>445</v>
      </c>
      <c r="B27" s="11"/>
      <c r="C27" s="11"/>
      <c r="D27" s="11"/>
      <c r="E27" s="11"/>
      <c r="F27" s="11"/>
      <c r="G27" s="11"/>
      <c r="H27" s="11"/>
      <c r="I27" s="11"/>
      <c r="J27" s="11"/>
    </row>
    <row r="28" spans="1:12" ht="12" customHeight="1" x14ac:dyDescent="0.25"/>
    <row r="29" spans="1:12" ht="12" customHeight="1" x14ac:dyDescent="0.25"/>
    <row r="30" spans="1:12" ht="12" customHeight="1" x14ac:dyDescent="0.25"/>
    <row r="31" spans="1:12" ht="12" customHeight="1" x14ac:dyDescent="0.25"/>
    <row r="32" spans="1:12" ht="12" customHeight="1" x14ac:dyDescent="0.25"/>
    <row r="33" spans="1:12" ht="12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2" ht="12" customHeight="1" x14ac:dyDescent="0.25"/>
    <row r="35" spans="1:12" ht="12" customHeight="1" thickBot="1" x14ac:dyDescent="0.3">
      <c r="A35" s="31" t="s">
        <v>445</v>
      </c>
      <c r="B35" s="31"/>
      <c r="C35" s="31"/>
      <c r="D35" s="31"/>
      <c r="E35" s="31"/>
      <c r="F35" s="31"/>
      <c r="G35" s="31"/>
      <c r="H35" s="31"/>
    </row>
    <row r="36" spans="1:12" ht="12" customHeight="1" thickBot="1" x14ac:dyDescent="0.3">
      <c r="K36" s="468" t="s">
        <v>46</v>
      </c>
      <c r="L36" s="470" t="s">
        <v>112</v>
      </c>
    </row>
    <row r="37" spans="1:12" ht="12" customHeight="1" x14ac:dyDescent="0.25">
      <c r="A37" s="213" t="s">
        <v>34</v>
      </c>
      <c r="B37" s="207" t="s">
        <v>45</v>
      </c>
      <c r="C37" s="207" t="s">
        <v>126</v>
      </c>
      <c r="D37" s="208" t="s">
        <v>9</v>
      </c>
      <c r="F37" s="213" t="s">
        <v>34</v>
      </c>
      <c r="G37" s="207" t="s">
        <v>45</v>
      </c>
      <c r="H37" s="207" t="s">
        <v>126</v>
      </c>
      <c r="I37" s="208" t="s">
        <v>9</v>
      </c>
      <c r="K37" s="469"/>
      <c r="L37" s="471"/>
    </row>
    <row r="38" spans="1:12" ht="12" customHeight="1" x14ac:dyDescent="0.25">
      <c r="A38" s="214" t="str">
        <f>'Page 11 Maintenance'!A38</f>
        <v>Enclosure 18 gauge (Does not include backplate or hgrs.)</v>
      </c>
      <c r="B38" s="339">
        <f>'Page 11 Maintenance'!B38</f>
        <v>14.55</v>
      </c>
      <c r="C38" s="54">
        <f>'Page 11 Maintenance'!C38</f>
        <v>2</v>
      </c>
      <c r="D38" s="58"/>
      <c r="F38" s="214" t="str">
        <f>'Page 11 Maintenance'!E38</f>
        <v>2" End Cap</v>
      </c>
      <c r="G38" s="341">
        <f>'Page 11 Maintenance'!F38</f>
        <v>20.25</v>
      </c>
      <c r="H38" s="54">
        <f>'Page 11 Maintenance'!G38</f>
        <v>0.6</v>
      </c>
      <c r="I38" s="58"/>
      <c r="K38" s="99" t="str">
        <f>IF(AND(D38=0,I38=0)," ",D38*B38+I38*G38)</f>
        <v xml:space="preserve"> </v>
      </c>
      <c r="L38" s="94" t="str">
        <f>IF(K38=" "," ",D38*C38+I38*H38)</f>
        <v xml:space="preserve"> </v>
      </c>
    </row>
    <row r="39" spans="1:12" ht="12" customHeight="1" x14ac:dyDescent="0.25">
      <c r="A39" s="214" t="str">
        <f>'Page 11 Maintenance'!A39</f>
        <v>Enclosure 16 gauge (Does not include backplate or hgrs.)</v>
      </c>
      <c r="B39" s="332">
        <f>'Page 11 Maintenance'!B39</f>
        <v>15.75</v>
      </c>
      <c r="C39" s="54">
        <f>'Page 11 Maintenance'!C39</f>
        <v>2.5</v>
      </c>
      <c r="D39" s="58"/>
      <c r="F39" s="214" t="str">
        <f>'Page 11 Maintenance'!E39</f>
        <v>6" End Cap to floor</v>
      </c>
      <c r="G39" s="342">
        <f>'Page 11 Maintenance'!F39</f>
        <v>22.650000000000002</v>
      </c>
      <c r="H39" s="54">
        <f>'Page 11 Maintenance'!G39</f>
        <v>1.2</v>
      </c>
      <c r="I39" s="58"/>
      <c r="K39" s="99" t="str">
        <f t="shared" ref="K39:K42" si="4">IF(AND(D39=0,I39=0)," ",D39*B39+I39*G39)</f>
        <v xml:space="preserve"> </v>
      </c>
      <c r="L39" s="94" t="str">
        <f t="shared" ref="L39:L42" si="5">IF(K39=" "," ",D39*C39+I39*H39)</f>
        <v xml:space="preserve"> </v>
      </c>
    </row>
    <row r="40" spans="1:12" ht="12" customHeight="1" x14ac:dyDescent="0.25">
      <c r="A40" s="214" t="str">
        <f>'Page 11 Maintenance'!A40</f>
        <v>Enclosure 14 gauge (Does not include backplate or hgrs.)</v>
      </c>
      <c r="B40" s="332">
        <f>'Page 11 Maintenance'!B40</f>
        <v>18.5</v>
      </c>
      <c r="C40" s="54">
        <f>'Page 11 Maintenance'!C40</f>
        <v>3</v>
      </c>
      <c r="D40" s="58"/>
      <c r="F40" s="214" t="str">
        <f>'Page 11 Maintenance'!E40</f>
        <v>6" End Cap to floor w/Access Door</v>
      </c>
      <c r="G40" s="342">
        <f>'Page 11 Maintenance'!F40</f>
        <v>29.85</v>
      </c>
      <c r="H40" s="54">
        <f>'Page 11 Maintenance'!G40</f>
        <v>1.2</v>
      </c>
      <c r="I40" s="58"/>
      <c r="K40" s="99" t="str">
        <f t="shared" si="4"/>
        <v xml:space="preserve"> </v>
      </c>
      <c r="L40" s="94" t="str">
        <f t="shared" si="5"/>
        <v xml:space="preserve"> </v>
      </c>
    </row>
    <row r="41" spans="1:12" ht="12" customHeight="1" x14ac:dyDescent="0.25">
      <c r="A41" s="214" t="str">
        <f>'Page 11 Maintenance'!A41</f>
        <v>Add for standard modulating damper</v>
      </c>
      <c r="B41" s="332">
        <f>'Page 11 Maintenance'!B41</f>
        <v>6.8000000000000007</v>
      </c>
      <c r="C41" s="54">
        <f>'Page 11 Maintenance'!C41</f>
        <v>0.3</v>
      </c>
      <c r="D41" s="58"/>
      <c r="F41" s="214" t="str">
        <f>'Page 11 Maintenance'!E41</f>
        <v>4" Wall Sleeve</v>
      </c>
      <c r="G41" s="342">
        <f>'Page 11 Maintenance'!F41</f>
        <v>11.8</v>
      </c>
      <c r="H41" s="54">
        <f>'Page 11 Maintenance'!G41</f>
        <v>0.9</v>
      </c>
      <c r="I41" s="58"/>
      <c r="K41" s="99" t="str">
        <f t="shared" si="4"/>
        <v xml:space="preserve"> </v>
      </c>
      <c r="L41" s="94" t="str">
        <f t="shared" si="5"/>
        <v xml:space="preserve"> </v>
      </c>
    </row>
    <row r="42" spans="1:12" ht="12" customHeight="1" x14ac:dyDescent="0.25">
      <c r="A42" s="214" t="str">
        <f>'Page 11 Maintenance'!A42</f>
        <v>Add for tamper resistant modulating damper</v>
      </c>
      <c r="B42" s="332">
        <f>'Page 11 Maintenance'!B42</f>
        <v>8.9</v>
      </c>
      <c r="C42" s="54">
        <f>'Page 11 Maintenance'!C42</f>
        <v>0.3</v>
      </c>
      <c r="D42" s="58"/>
      <c r="F42" s="214" t="str">
        <f>'Page 11 Maintenance'!E42</f>
        <v>6" Wall Sleeve</v>
      </c>
      <c r="G42" s="342">
        <f>'Page 11 Maintenance'!F42</f>
        <v>13.100000000000001</v>
      </c>
      <c r="H42" s="54">
        <f>'Page 11 Maintenance'!G42</f>
        <v>1.1000000000000001</v>
      </c>
      <c r="I42" s="58"/>
      <c r="K42" s="99" t="str">
        <f t="shared" si="4"/>
        <v xml:space="preserve"> </v>
      </c>
      <c r="L42" s="94" t="str">
        <f t="shared" si="5"/>
        <v xml:space="preserve"> </v>
      </c>
    </row>
    <row r="43" spans="1:12" ht="12" customHeight="1" x14ac:dyDescent="0.25">
      <c r="A43" s="214" t="str">
        <f>'Page 11 Maintenance'!A43</f>
        <v>Full Backplate 20 gauge</v>
      </c>
      <c r="B43" s="332">
        <f>'Page 11 Maintenance'!B43</f>
        <v>10.25</v>
      </c>
      <c r="C43" s="54">
        <f>'Page 11 Maintenance'!C43</f>
        <v>1.4</v>
      </c>
      <c r="D43" s="58"/>
      <c r="F43" s="214" t="str">
        <f>'Page 11 Maintenance'!E43</f>
        <v>8 3/8" Wall Sleeve</v>
      </c>
      <c r="G43" s="342">
        <f>'Page 11 Maintenance'!F43</f>
        <v>15</v>
      </c>
      <c r="H43" s="54">
        <f>'Page 11 Maintenance'!G43</f>
        <v>1.3</v>
      </c>
      <c r="I43" s="58"/>
      <c r="K43" s="99" t="str">
        <f t="shared" ref="K43:K49" si="6">IF(AND(D43=0,I43=0)," ",D43*B43+I43*G43)</f>
        <v xml:space="preserve"> </v>
      </c>
      <c r="L43" s="94" t="str">
        <f t="shared" ref="L43:L49" si="7">IF(K43=" "," ",D43*C43+I43*H43)</f>
        <v xml:space="preserve"> </v>
      </c>
    </row>
    <row r="44" spans="1:12" ht="12" customHeight="1" x14ac:dyDescent="0.25">
      <c r="A44" s="214" t="str">
        <f>'Page 11 Maintenance'!A44</f>
        <v>Partial Backplate - 8' Lengths</v>
      </c>
      <c r="B44" s="332">
        <f>'Page 11 Maintenance'!B44</f>
        <v>4</v>
      </c>
      <c r="C44" s="54">
        <f>'Page 11 Maintenance'!C44</f>
        <v>1.5</v>
      </c>
      <c r="D44" s="58"/>
      <c r="F44" s="214" t="str">
        <f>'Page 11 Maintenance'!E44</f>
        <v>8-3/8 Wall Sleeve w/Access Door</v>
      </c>
      <c r="G44" s="342">
        <f>'Page 11 Maintenance'!F44</f>
        <v>21.6</v>
      </c>
      <c r="H44" s="54">
        <f>'Page 11 Maintenance'!G44</f>
        <v>1.3</v>
      </c>
      <c r="I44" s="58"/>
      <c r="K44" s="99" t="str">
        <f t="shared" si="6"/>
        <v xml:space="preserve"> </v>
      </c>
      <c r="L44" s="94" t="str">
        <f t="shared" si="7"/>
        <v xml:space="preserve"> </v>
      </c>
    </row>
    <row r="45" spans="1:12" ht="12" customHeight="1" x14ac:dyDescent="0.25">
      <c r="A45" s="214" t="str">
        <f>'Page 11 Maintenance'!A45</f>
        <v>Baked Powder (standard colors)</v>
      </c>
      <c r="B45" s="332">
        <f>'Page 11 Maintenance'!B45</f>
        <v>4.3</v>
      </c>
      <c r="C45" s="54" t="str">
        <f>'Page 11 Maintenance'!C45</f>
        <v>-</v>
      </c>
      <c r="D45" s="58"/>
      <c r="F45" s="214" t="str">
        <f>'Page 11 Maintenance'!E45</f>
        <v>Wall Sleeve Support</v>
      </c>
      <c r="G45" s="342">
        <f>'Page 11 Maintenance'!F45</f>
        <v>10.200000000000001</v>
      </c>
      <c r="H45" s="54">
        <f>'Page 11 Maintenance'!G45</f>
        <v>0.4</v>
      </c>
      <c r="I45" s="58"/>
      <c r="K45" s="99" t="str">
        <f t="shared" si="6"/>
        <v xml:space="preserve"> </v>
      </c>
      <c r="L45" s="94" t="str">
        <f>IF(K45=" "," ",I45*H45)</f>
        <v xml:space="preserve"> </v>
      </c>
    </row>
    <row r="46" spans="1:12" ht="12" customHeight="1" x14ac:dyDescent="0.25">
      <c r="A46" s="214" t="str">
        <f>'Page 11 Maintenance'!A46</f>
        <v>Baked Metallic (standard colors)</v>
      </c>
      <c r="B46" s="332">
        <f>'Page 11 Maintenance'!B46</f>
        <v>5.5500000000000007</v>
      </c>
      <c r="C46" s="54" t="str">
        <f>'Page 11 Maintenance'!C46</f>
        <v>-</v>
      </c>
      <c r="D46" s="58"/>
      <c r="F46" s="214" t="str">
        <f>'Page 11 Maintenance'!E46</f>
        <v>Inside Corner 90°</v>
      </c>
      <c r="G46" s="342">
        <f>'Page 11 Maintenance'!F46</f>
        <v>29.150000000000002</v>
      </c>
      <c r="H46" s="54">
        <f>'Page 11 Maintenance'!G46</f>
        <v>0.9</v>
      </c>
      <c r="I46" s="58"/>
      <c r="K46" s="99" t="str">
        <f t="shared" si="6"/>
        <v xml:space="preserve"> </v>
      </c>
      <c r="L46" s="94" t="str">
        <f>IF(K46=" "," ",I46*H46)</f>
        <v xml:space="preserve"> </v>
      </c>
    </row>
    <row r="47" spans="1:12" ht="12" customHeight="1" x14ac:dyDescent="0.25">
      <c r="A47" s="214" t="str">
        <f>'Page 11 Maintenance'!A47</f>
        <v>Adjustable Hanger w/Clutch Nut (For Element or Return Pipe)</v>
      </c>
      <c r="B47" s="387">
        <f>'Page 11 Maintenance'!B47</f>
        <v>7.25</v>
      </c>
      <c r="C47" s="388">
        <f>'Page 11 Maintenance'!C47</f>
        <v>0.1</v>
      </c>
      <c r="D47" s="389"/>
      <c r="F47" s="214" t="str">
        <f>'Page 11 Maintenance'!E47</f>
        <v>Inside Corner 135°</v>
      </c>
      <c r="G47" s="342">
        <f>'Page 11 Maintenance'!F47</f>
        <v>75.100000000000009</v>
      </c>
      <c r="H47" s="54">
        <f>'Page 11 Maintenance'!G47</f>
        <v>1.3</v>
      </c>
      <c r="I47" s="58"/>
      <c r="K47" s="99" t="str">
        <f t="shared" si="6"/>
        <v xml:space="preserve"> </v>
      </c>
      <c r="L47" s="94" t="str">
        <f t="shared" si="7"/>
        <v xml:space="preserve"> </v>
      </c>
    </row>
    <row r="48" spans="1:12" ht="12" customHeight="1" x14ac:dyDescent="0.25">
      <c r="A48" s="214" t="str">
        <f>'Page 11 Maintenance'!A48</f>
        <v xml:space="preserve">Standard Rod Hanger </v>
      </c>
      <c r="B48" s="332">
        <f>'Page 11 Maintenance'!B48</f>
        <v>4.6000000000000005</v>
      </c>
      <c r="C48" s="54">
        <f>'Page 11 Maintenance'!C48</f>
        <v>0.1</v>
      </c>
      <c r="D48" s="58"/>
      <c r="F48" s="214" t="str">
        <f>'Page 11 Maintenance'!E48</f>
        <v>Outside Corner 90°</v>
      </c>
      <c r="G48" s="342">
        <f>'Page 11 Maintenance'!F48</f>
        <v>31.05</v>
      </c>
      <c r="H48" s="54">
        <f>'Page 11 Maintenance'!G48</f>
        <v>1.3</v>
      </c>
      <c r="I48" s="58"/>
      <c r="K48" s="99" t="str">
        <f t="shared" si="6"/>
        <v xml:space="preserve"> </v>
      </c>
      <c r="L48" s="94" t="str">
        <f t="shared" si="7"/>
        <v xml:space="preserve"> </v>
      </c>
    </row>
    <row r="49" spans="1:12" ht="12" customHeight="1" thickBot="1" x14ac:dyDescent="0.3">
      <c r="A49" s="214" t="str">
        <f>'Page 11 Maintenance'!A49</f>
        <v>Intermediate Bottom Support w/Ball Bearings</v>
      </c>
      <c r="B49" s="332">
        <f>'Page 11 Maintenance'!B49</f>
        <v>7.5500000000000007</v>
      </c>
      <c r="C49" s="54">
        <f>'Page 11 Maintenance'!C49</f>
        <v>0.2</v>
      </c>
      <c r="D49" s="58"/>
      <c r="F49" s="214" t="str">
        <f>'Page 11 Maintenance'!E49</f>
        <v>Outside Corner 135°</v>
      </c>
      <c r="G49" s="343">
        <f>'Page 11 Maintenance'!F49</f>
        <v>76</v>
      </c>
      <c r="H49" s="107">
        <f>'Page 11 Maintenance'!G49</f>
        <v>1.7</v>
      </c>
      <c r="I49" s="59"/>
      <c r="K49" s="99" t="str">
        <f t="shared" si="6"/>
        <v xml:space="preserve"> </v>
      </c>
      <c r="L49" s="94" t="str">
        <f t="shared" si="7"/>
        <v xml:space="preserve"> </v>
      </c>
    </row>
    <row r="50" spans="1:12" ht="12" customHeight="1" x14ac:dyDescent="0.25">
      <c r="A50" s="214" t="str">
        <f>'Page 11 Maintenance'!A50</f>
        <v>Intermediate Bottom Support</v>
      </c>
      <c r="B50" s="332">
        <f>'Page 11 Maintenance'!B50</f>
        <v>3.6500000000000004</v>
      </c>
      <c r="C50" s="54">
        <f>'Page 11 Maintenance'!C50</f>
        <v>0.2</v>
      </c>
      <c r="D50" s="58"/>
      <c r="F50" s="10"/>
      <c r="G50" s="168"/>
      <c r="H50" s="108"/>
      <c r="I50" s="167"/>
      <c r="K50" s="99" t="str">
        <f>IF(D50=0," ",D50*B50)</f>
        <v xml:space="preserve"> </v>
      </c>
      <c r="L50" s="94" t="str">
        <f>IF(K50=" "," ",D50*C50)</f>
        <v xml:space="preserve"> </v>
      </c>
    </row>
    <row r="51" spans="1:12" ht="12" customHeight="1" thickBot="1" x14ac:dyDescent="0.3">
      <c r="A51" s="215" t="str">
        <f>'Page 11 Maintenance'!A51</f>
        <v>Option Gauging Tool (For Locating Bottom Support)</v>
      </c>
      <c r="B51" s="333">
        <f>'Page 11 Maintenance'!B51</f>
        <v>4.3500000000000005</v>
      </c>
      <c r="C51" s="66">
        <f>'Page 11 Maintenance'!C51</f>
        <v>0.3</v>
      </c>
      <c r="D51" s="59"/>
      <c r="F51" s="10"/>
      <c r="G51" s="10"/>
      <c r="H51" s="10"/>
      <c r="I51" s="10"/>
      <c r="K51" s="100" t="str">
        <f>IF(D51=0," ",D51*B51)</f>
        <v xml:space="preserve"> </v>
      </c>
      <c r="L51" s="95" t="str">
        <f>IF(K51=" "," ",D51*C51)</f>
        <v xml:space="preserve"> </v>
      </c>
    </row>
    <row r="52" spans="1:12" ht="12" customHeight="1" x14ac:dyDescent="0.25"/>
    <row r="53" spans="1:12" ht="12" customHeight="1" x14ac:dyDescent="0.25">
      <c r="K53" s="10"/>
      <c r="L53" s="10"/>
    </row>
    <row r="54" spans="1:12" ht="12" customHeight="1" x14ac:dyDescent="0.25">
      <c r="A54" s="13" t="s">
        <v>47</v>
      </c>
      <c r="B54" s="13"/>
      <c r="C54" s="25"/>
      <c r="D54" s="25"/>
      <c r="E54" s="25"/>
      <c r="F54" s="25"/>
      <c r="G54" s="25"/>
      <c r="H54" s="25"/>
      <c r="I54" s="25"/>
      <c r="J54" s="25"/>
      <c r="K54" s="25"/>
      <c r="L54" s="25"/>
    </row>
    <row r="55" spans="1:12" ht="12" customHeight="1" x14ac:dyDescent="0.25">
      <c r="A55" s="13" t="s">
        <v>70</v>
      </c>
      <c r="B55" s="13"/>
      <c r="C55" s="25"/>
      <c r="D55" s="25"/>
      <c r="E55" s="25"/>
      <c r="F55" s="25"/>
      <c r="G55" s="25"/>
      <c r="H55" s="25"/>
      <c r="I55" s="25"/>
      <c r="J55" s="25"/>
      <c r="K55" s="25"/>
      <c r="L55" s="25"/>
    </row>
    <row r="56" spans="1:12" ht="12" customHeight="1" x14ac:dyDescent="0.25">
      <c r="A56" s="321" t="s">
        <v>807</v>
      </c>
    </row>
    <row r="57" spans="1:12" x14ac:dyDescent="0.25">
      <c r="A57" s="120" t="s">
        <v>116</v>
      </c>
      <c r="B57" s="403" t="s">
        <v>117</v>
      </c>
      <c r="C57" s="403"/>
    </row>
  </sheetData>
  <sheetProtection selectLockedCells="1"/>
  <mergeCells count="5">
    <mergeCell ref="B57:C57"/>
    <mergeCell ref="K11:K12"/>
    <mergeCell ref="L11:L12"/>
    <mergeCell ref="K36:K37"/>
    <mergeCell ref="L36:L37"/>
  </mergeCells>
  <hyperlinks>
    <hyperlink ref="A57" location="'Table of Contents'!A1" display="Return to Table of Contents" xr:uid="{00000000-0004-0000-1500-000000000000}"/>
    <hyperlink ref="B57" location="Summary!A1" display="Go to Summary" xr:uid="{00000000-0004-0000-1500-000001000000}"/>
  </hyperlinks>
  <pageMargins left="0.25" right="0.25" top="0.2" bottom="0.2" header="0.3" footer="0.3"/>
  <pageSetup scale="86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3">
    <pageSetUpPr fitToPage="1"/>
  </sheetPr>
  <dimension ref="A1:N57"/>
  <sheetViews>
    <sheetView topLeftCell="A18" zoomScale="110" zoomScaleNormal="110" workbookViewId="0">
      <selection activeCell="B13" sqref="B13"/>
    </sheetView>
  </sheetViews>
  <sheetFormatPr defaultRowHeight="15" x14ac:dyDescent="0.25"/>
  <cols>
    <col min="1" max="1" width="53.28515625" customWidth="1"/>
    <col min="2" max="2" width="9.85546875" customWidth="1"/>
    <col min="3" max="3" width="6.7109375" customWidth="1"/>
    <col min="4" max="4" width="3.7109375" customWidth="1"/>
    <col min="5" max="5" width="29.5703125" customWidth="1"/>
    <col min="6" max="6" width="9.7109375" customWidth="1"/>
    <col min="7" max="7" width="6.7109375" customWidth="1"/>
    <col min="8" max="8" width="3.28515625" customWidth="1"/>
    <col min="9" max="9" width="6.5703125" customWidth="1"/>
    <col min="10" max="10" width="8.7109375" customWidth="1"/>
    <col min="11" max="11" width="3.85546875" customWidth="1"/>
    <col min="12" max="12" width="3.7109375" customWidth="1"/>
    <col min="13" max="13" width="3.85546875" customWidth="1"/>
  </cols>
  <sheetData>
    <row r="1" spans="1:14" ht="19.149999999999999" customHeight="1" x14ac:dyDescent="0.35">
      <c r="A1" s="11" t="s">
        <v>441</v>
      </c>
      <c r="B1" s="11"/>
      <c r="C1" s="11"/>
      <c r="D1" s="11"/>
      <c r="E1" s="11"/>
      <c r="F1" s="11"/>
      <c r="G1" s="11"/>
      <c r="H1" s="11"/>
    </row>
    <row r="2" spans="1:14" ht="12" customHeight="1" x14ac:dyDescent="0.25"/>
    <row r="3" spans="1:14" ht="12" customHeight="1" x14ac:dyDescent="0.25"/>
    <row r="4" spans="1:14" ht="12" customHeight="1" x14ac:dyDescent="0.25"/>
    <row r="5" spans="1:14" ht="12" customHeight="1" x14ac:dyDescent="0.25"/>
    <row r="6" spans="1:14" ht="12" customHeight="1" x14ac:dyDescent="0.25"/>
    <row r="7" spans="1:14" ht="12" customHeight="1" x14ac:dyDescent="0.25"/>
    <row r="8" spans="1:14" ht="12" customHeight="1" x14ac:dyDescent="0.25">
      <c r="A8" s="1"/>
      <c r="B8" s="1"/>
      <c r="C8" s="1"/>
      <c r="D8" s="1"/>
      <c r="E8" s="1"/>
      <c r="F8" s="1"/>
      <c r="G8" s="1"/>
      <c r="H8" s="1"/>
    </row>
    <row r="9" spans="1:14" ht="12" customHeight="1" x14ac:dyDescent="0.25"/>
    <row r="10" spans="1:14" ht="12" customHeight="1" x14ac:dyDescent="0.25">
      <c r="A10" s="31" t="s">
        <v>441</v>
      </c>
      <c r="B10" s="31"/>
      <c r="C10" s="31"/>
      <c r="D10" s="31"/>
      <c r="E10" s="31"/>
      <c r="F10" s="31"/>
      <c r="G10" s="31"/>
      <c r="H10" s="31"/>
    </row>
    <row r="11" spans="1:14" ht="12" customHeight="1" thickBot="1" x14ac:dyDescent="0.3">
      <c r="I11" s="4"/>
      <c r="J11" s="171"/>
    </row>
    <row r="12" spans="1:14" ht="12" customHeight="1" x14ac:dyDescent="0.25">
      <c r="A12" s="116" t="s">
        <v>34</v>
      </c>
      <c r="B12" s="326" t="s">
        <v>45</v>
      </c>
      <c r="C12" s="208" t="s">
        <v>126</v>
      </c>
      <c r="E12" s="116" t="s">
        <v>34</v>
      </c>
      <c r="F12" s="326" t="s">
        <v>45</v>
      </c>
      <c r="G12" s="208" t="s">
        <v>126</v>
      </c>
      <c r="I12" s="4"/>
      <c r="J12" s="171"/>
    </row>
    <row r="13" spans="1:14" ht="12" customHeight="1" x14ac:dyDescent="0.25">
      <c r="A13" s="118" t="s">
        <v>172</v>
      </c>
      <c r="B13" s="63">
        <v>14.350000000000001</v>
      </c>
      <c r="C13" s="94">
        <v>2.1</v>
      </c>
      <c r="E13" s="118" t="s">
        <v>263</v>
      </c>
      <c r="F13" s="340">
        <v>16.150000000000002</v>
      </c>
      <c r="G13" s="94">
        <v>0.7</v>
      </c>
      <c r="I13" s="61"/>
      <c r="J13" s="115"/>
      <c r="M13" s="61"/>
      <c r="N13" s="115"/>
    </row>
    <row r="14" spans="1:14" ht="12" customHeight="1" x14ac:dyDescent="0.25">
      <c r="A14" s="118" t="s">
        <v>442</v>
      </c>
      <c r="B14" s="332">
        <v>16.600000000000001</v>
      </c>
      <c r="C14" s="94">
        <v>2.4</v>
      </c>
      <c r="E14" s="118" t="s">
        <v>278</v>
      </c>
      <c r="F14" s="332">
        <v>20.25</v>
      </c>
      <c r="G14" s="94">
        <v>0.8</v>
      </c>
      <c r="I14" s="61"/>
      <c r="J14" s="115"/>
      <c r="M14" s="61"/>
      <c r="N14" s="115"/>
    </row>
    <row r="15" spans="1:14" ht="12" customHeight="1" x14ac:dyDescent="0.25">
      <c r="A15" s="118" t="s">
        <v>828</v>
      </c>
      <c r="B15" s="332">
        <v>2.8000000000000003</v>
      </c>
      <c r="C15" s="94" t="s">
        <v>133</v>
      </c>
      <c r="E15" s="118" t="s">
        <v>279</v>
      </c>
      <c r="F15" s="332">
        <v>25.650000000000002</v>
      </c>
      <c r="G15" s="94">
        <v>0.8</v>
      </c>
      <c r="I15" s="61"/>
      <c r="J15" s="115"/>
      <c r="M15" s="61"/>
      <c r="N15" s="115"/>
    </row>
    <row r="16" spans="1:14" ht="12" customHeight="1" x14ac:dyDescent="0.25">
      <c r="A16" s="118" t="s">
        <v>751</v>
      </c>
      <c r="B16" s="332">
        <v>4.05</v>
      </c>
      <c r="C16" s="94" t="s">
        <v>133</v>
      </c>
      <c r="E16" s="118" t="s">
        <v>203</v>
      </c>
      <c r="F16" s="332">
        <v>9.5500000000000007</v>
      </c>
      <c r="G16" s="94">
        <v>0.2</v>
      </c>
      <c r="I16" s="61"/>
      <c r="J16" s="115"/>
      <c r="M16" s="61"/>
      <c r="N16" s="115"/>
    </row>
    <row r="17" spans="1:14" ht="12" customHeight="1" x14ac:dyDescent="0.25">
      <c r="A17" s="118" t="s">
        <v>443</v>
      </c>
      <c r="B17" s="332">
        <v>4.3</v>
      </c>
      <c r="C17" s="94">
        <v>1.5</v>
      </c>
      <c r="E17" s="118" t="s">
        <v>202</v>
      </c>
      <c r="F17" s="332">
        <v>11.75</v>
      </c>
      <c r="G17" s="94">
        <v>0.3</v>
      </c>
      <c r="I17" s="61"/>
      <c r="J17" s="115"/>
      <c r="M17" s="61"/>
      <c r="N17" s="115"/>
    </row>
    <row r="18" spans="1:14" ht="12" customHeight="1" x14ac:dyDescent="0.25">
      <c r="A18" s="118" t="s">
        <v>520</v>
      </c>
      <c r="B18" s="332">
        <v>10.600000000000001</v>
      </c>
      <c r="C18" s="94">
        <v>1.4</v>
      </c>
      <c r="E18" s="118" t="s">
        <v>159</v>
      </c>
      <c r="F18" s="332">
        <v>12.75</v>
      </c>
      <c r="G18" s="94">
        <v>0.6</v>
      </c>
      <c r="I18" s="61"/>
      <c r="J18" s="115"/>
      <c r="M18" s="61"/>
      <c r="N18" s="115"/>
    </row>
    <row r="19" spans="1:14" ht="12" customHeight="1" x14ac:dyDescent="0.25">
      <c r="A19" s="118" t="s">
        <v>521</v>
      </c>
      <c r="B19" s="337">
        <v>8.4</v>
      </c>
      <c r="C19" s="94">
        <v>0.4</v>
      </c>
      <c r="E19" s="118" t="s">
        <v>204</v>
      </c>
      <c r="F19" s="332">
        <v>22.55</v>
      </c>
      <c r="G19" s="94">
        <v>1.2</v>
      </c>
      <c r="I19" s="61"/>
      <c r="J19" s="115"/>
      <c r="M19" s="61"/>
      <c r="N19" s="115"/>
    </row>
    <row r="20" spans="1:14" ht="12" customHeight="1" x14ac:dyDescent="0.25">
      <c r="A20" s="118" t="s">
        <v>205</v>
      </c>
      <c r="B20" s="332">
        <v>7.25</v>
      </c>
      <c r="C20" s="94">
        <v>0.1</v>
      </c>
      <c r="E20" s="211" t="s">
        <v>163</v>
      </c>
      <c r="F20" s="332">
        <v>14.9</v>
      </c>
      <c r="G20" s="212">
        <v>0.3</v>
      </c>
      <c r="I20" s="61"/>
      <c r="J20" s="115"/>
      <c r="M20" s="61"/>
      <c r="N20" s="115"/>
    </row>
    <row r="21" spans="1:14" ht="12" customHeight="1" x14ac:dyDescent="0.25">
      <c r="A21" s="118" t="s">
        <v>206</v>
      </c>
      <c r="B21" s="332">
        <v>7.25</v>
      </c>
      <c r="C21" s="94">
        <v>0.1</v>
      </c>
      <c r="E21" s="118" t="s">
        <v>164</v>
      </c>
      <c r="F21" s="332">
        <v>64.7</v>
      </c>
      <c r="G21" s="94">
        <v>0.3</v>
      </c>
      <c r="I21" s="61"/>
      <c r="J21" s="115"/>
      <c r="M21" s="61"/>
      <c r="N21" s="115"/>
    </row>
    <row r="22" spans="1:14" ht="12" customHeight="1" x14ac:dyDescent="0.25">
      <c r="A22" s="118" t="s">
        <v>444</v>
      </c>
      <c r="B22" s="332">
        <v>2.4500000000000002</v>
      </c>
      <c r="C22" s="94">
        <v>0.1</v>
      </c>
      <c r="E22" s="118" t="s">
        <v>165</v>
      </c>
      <c r="F22" s="332">
        <v>29.650000000000002</v>
      </c>
      <c r="G22" s="94">
        <v>0.9</v>
      </c>
      <c r="I22" s="61"/>
      <c r="J22" s="115"/>
      <c r="M22" s="61"/>
      <c r="N22" s="115"/>
    </row>
    <row r="23" spans="1:14" ht="12" customHeight="1" thickBot="1" x14ac:dyDescent="0.3">
      <c r="A23" s="119" t="s">
        <v>207</v>
      </c>
      <c r="B23" s="333">
        <v>27.900000000000002</v>
      </c>
      <c r="C23" s="95">
        <v>1</v>
      </c>
      <c r="E23" s="118" t="s">
        <v>166</v>
      </c>
      <c r="F23" s="332">
        <v>75.3</v>
      </c>
      <c r="G23" s="94">
        <v>0.9</v>
      </c>
      <c r="I23" s="61"/>
      <c r="J23" s="115"/>
      <c r="M23" s="61"/>
      <c r="N23" s="115"/>
    </row>
    <row r="24" spans="1:14" ht="12" customHeight="1" thickBot="1" x14ac:dyDescent="0.3">
      <c r="E24" s="119" t="s">
        <v>889</v>
      </c>
      <c r="F24" s="333">
        <v>27.75</v>
      </c>
      <c r="G24" s="95">
        <v>1</v>
      </c>
      <c r="I24" s="61"/>
      <c r="J24" s="115"/>
      <c r="M24" s="61"/>
      <c r="N24" s="115"/>
    </row>
    <row r="25" spans="1:14" ht="12" customHeight="1" x14ac:dyDescent="0.25">
      <c r="A25" s="189" t="s">
        <v>807</v>
      </c>
      <c r="I25" s="61"/>
      <c r="J25" s="115"/>
    </row>
    <row r="26" spans="1:14" ht="12" customHeight="1" x14ac:dyDescent="0.25">
      <c r="I26" s="61"/>
      <c r="J26" s="115"/>
    </row>
    <row r="27" spans="1:14" ht="31.15" customHeight="1" x14ac:dyDescent="0.35">
      <c r="A27" s="11" t="s">
        <v>445</v>
      </c>
      <c r="B27" s="11"/>
      <c r="C27" s="11"/>
      <c r="D27" s="11"/>
      <c r="E27" s="11"/>
      <c r="F27" s="11"/>
      <c r="G27" s="11"/>
      <c r="H27" s="11"/>
    </row>
    <row r="28" spans="1:14" ht="12" customHeight="1" x14ac:dyDescent="0.25"/>
    <row r="29" spans="1:14" ht="12" customHeight="1" x14ac:dyDescent="0.25"/>
    <row r="30" spans="1:14" ht="12" customHeight="1" x14ac:dyDescent="0.25"/>
    <row r="31" spans="1:14" ht="12" customHeight="1" x14ac:dyDescent="0.25"/>
    <row r="32" spans="1:14" ht="12" customHeight="1" x14ac:dyDescent="0.25"/>
    <row r="33" spans="1:14" ht="12" customHeight="1" x14ac:dyDescent="0.25">
      <c r="A33" s="1"/>
      <c r="B33" s="1"/>
      <c r="C33" s="1"/>
      <c r="D33" s="1"/>
      <c r="E33" s="1"/>
      <c r="F33" s="1"/>
      <c r="G33" s="1"/>
      <c r="H33" s="1"/>
    </row>
    <row r="34" spans="1:14" ht="12" customHeight="1" x14ac:dyDescent="0.25"/>
    <row r="35" spans="1:14" ht="12" customHeight="1" x14ac:dyDescent="0.25">
      <c r="A35" s="31" t="s">
        <v>445</v>
      </c>
      <c r="B35" s="31"/>
      <c r="C35" s="31"/>
      <c r="D35" s="31"/>
    </row>
    <row r="36" spans="1:14" ht="12" customHeight="1" thickBot="1" x14ac:dyDescent="0.3">
      <c r="I36" s="4"/>
      <c r="J36" s="171"/>
    </row>
    <row r="37" spans="1:14" ht="12" customHeight="1" x14ac:dyDescent="0.25">
      <c r="A37" s="338" t="s">
        <v>34</v>
      </c>
      <c r="B37" s="117" t="s">
        <v>45</v>
      </c>
      <c r="C37" s="117" t="s">
        <v>126</v>
      </c>
      <c r="E37" s="338" t="s">
        <v>34</v>
      </c>
      <c r="F37" s="117" t="s">
        <v>45</v>
      </c>
      <c r="G37" s="117" t="s">
        <v>126</v>
      </c>
      <c r="I37" s="4"/>
      <c r="J37" s="171"/>
    </row>
    <row r="38" spans="1:14" ht="12" customHeight="1" x14ac:dyDescent="0.25">
      <c r="A38" s="118" t="s">
        <v>209</v>
      </c>
      <c r="B38" s="339">
        <v>14.55</v>
      </c>
      <c r="C38" s="178">
        <v>2</v>
      </c>
      <c r="E38" s="118" t="s">
        <v>280</v>
      </c>
      <c r="F38" s="341">
        <v>20.25</v>
      </c>
      <c r="G38" s="178">
        <v>0.6</v>
      </c>
      <c r="I38" s="61"/>
      <c r="J38" s="115"/>
      <c r="M38" s="61"/>
      <c r="N38" s="115"/>
    </row>
    <row r="39" spans="1:14" ht="12" customHeight="1" x14ac:dyDescent="0.25">
      <c r="A39" s="118" t="s">
        <v>210</v>
      </c>
      <c r="B39" s="332">
        <v>15.75</v>
      </c>
      <c r="C39" s="178">
        <v>2.5</v>
      </c>
      <c r="E39" s="118" t="s">
        <v>281</v>
      </c>
      <c r="F39" s="342">
        <v>22.650000000000002</v>
      </c>
      <c r="G39" s="178">
        <v>1.2</v>
      </c>
      <c r="I39" s="61"/>
      <c r="J39" s="115"/>
      <c r="M39" s="61"/>
      <c r="N39" s="115"/>
    </row>
    <row r="40" spans="1:14" ht="12" customHeight="1" x14ac:dyDescent="0.25">
      <c r="A40" s="118" t="s">
        <v>211</v>
      </c>
      <c r="B40" s="332">
        <v>18.5</v>
      </c>
      <c r="C40" s="178">
        <v>3</v>
      </c>
      <c r="E40" s="118" t="s">
        <v>891</v>
      </c>
      <c r="F40" s="342">
        <v>29.85</v>
      </c>
      <c r="G40" s="178">
        <v>1.2</v>
      </c>
      <c r="I40" s="61"/>
      <c r="J40" s="115"/>
      <c r="M40" s="61"/>
      <c r="N40" s="115"/>
    </row>
    <row r="41" spans="1:14" ht="12" customHeight="1" x14ac:dyDescent="0.25">
      <c r="A41" s="118" t="s">
        <v>212</v>
      </c>
      <c r="B41" s="332">
        <v>6.8000000000000007</v>
      </c>
      <c r="C41" s="178">
        <v>0.3</v>
      </c>
      <c r="E41" s="118" t="s">
        <v>160</v>
      </c>
      <c r="F41" s="342">
        <v>11.8</v>
      </c>
      <c r="G41" s="178">
        <v>0.9</v>
      </c>
      <c r="I41" s="61"/>
      <c r="J41" s="115"/>
      <c r="M41" s="61"/>
      <c r="N41" s="115"/>
    </row>
    <row r="42" spans="1:14" ht="12" customHeight="1" x14ac:dyDescent="0.25">
      <c r="A42" s="118" t="s">
        <v>866</v>
      </c>
      <c r="B42" s="332">
        <v>8.9</v>
      </c>
      <c r="C42" s="178">
        <v>0.3</v>
      </c>
      <c r="E42" s="118" t="s">
        <v>159</v>
      </c>
      <c r="F42" s="342">
        <v>13.100000000000001</v>
      </c>
      <c r="G42" s="178">
        <v>1.1000000000000001</v>
      </c>
      <c r="I42" s="61"/>
      <c r="J42" s="115"/>
      <c r="M42" s="61"/>
      <c r="N42" s="115"/>
    </row>
    <row r="43" spans="1:14" ht="12" customHeight="1" x14ac:dyDescent="0.25">
      <c r="A43" s="118" t="s">
        <v>213</v>
      </c>
      <c r="B43" s="332">
        <v>10.25</v>
      </c>
      <c r="C43" s="178">
        <v>1.4</v>
      </c>
      <c r="E43" s="118" t="s">
        <v>208</v>
      </c>
      <c r="F43" s="342">
        <v>15</v>
      </c>
      <c r="G43" s="178">
        <v>1.3</v>
      </c>
      <c r="I43" s="61"/>
      <c r="J43" s="115"/>
      <c r="M43" s="61"/>
      <c r="N43" s="115"/>
    </row>
    <row r="44" spans="1:14" ht="12" customHeight="1" x14ac:dyDescent="0.25">
      <c r="A44" s="118" t="s">
        <v>152</v>
      </c>
      <c r="B44" s="332">
        <v>4</v>
      </c>
      <c r="C44" s="178">
        <v>1.5</v>
      </c>
      <c r="E44" s="118" t="s">
        <v>161</v>
      </c>
      <c r="F44" s="342">
        <v>21.6</v>
      </c>
      <c r="G44" s="178">
        <v>1.3</v>
      </c>
      <c r="I44" s="61"/>
      <c r="J44" s="115"/>
      <c r="M44" s="61"/>
      <c r="N44" s="115"/>
    </row>
    <row r="45" spans="1:14" ht="12" customHeight="1" x14ac:dyDescent="0.25">
      <c r="A45" s="118" t="s">
        <v>828</v>
      </c>
      <c r="B45" s="332">
        <v>4.3</v>
      </c>
      <c r="C45" s="178" t="s">
        <v>133</v>
      </c>
      <c r="E45" s="118" t="s">
        <v>162</v>
      </c>
      <c r="F45" s="342">
        <v>10.200000000000001</v>
      </c>
      <c r="G45" s="178">
        <v>0.4</v>
      </c>
      <c r="I45" s="61"/>
      <c r="J45" s="115"/>
      <c r="M45" s="61"/>
      <c r="N45" s="115"/>
    </row>
    <row r="46" spans="1:14" ht="12" customHeight="1" x14ac:dyDescent="0.25">
      <c r="A46" s="118" t="s">
        <v>751</v>
      </c>
      <c r="B46" s="332">
        <v>5.5500000000000007</v>
      </c>
      <c r="C46" s="178" t="s">
        <v>133</v>
      </c>
      <c r="E46" s="118" t="s">
        <v>163</v>
      </c>
      <c r="F46" s="342">
        <v>29.150000000000002</v>
      </c>
      <c r="G46" s="178">
        <v>0.9</v>
      </c>
      <c r="I46" s="61"/>
      <c r="J46" s="115"/>
      <c r="M46" s="61"/>
      <c r="N46" s="115"/>
    </row>
    <row r="47" spans="1:14" ht="12" customHeight="1" x14ac:dyDescent="0.25">
      <c r="A47" s="118" t="s">
        <v>214</v>
      </c>
      <c r="B47" s="337">
        <v>7.25</v>
      </c>
      <c r="C47" s="178">
        <v>0.1</v>
      </c>
      <c r="E47" s="118" t="s">
        <v>164</v>
      </c>
      <c r="F47" s="342">
        <v>75.100000000000009</v>
      </c>
      <c r="G47" s="178">
        <v>1.3</v>
      </c>
      <c r="I47" s="61"/>
      <c r="J47" s="115"/>
      <c r="M47" s="61"/>
      <c r="N47" s="115"/>
    </row>
    <row r="48" spans="1:14" ht="12" customHeight="1" x14ac:dyDescent="0.25">
      <c r="A48" s="118" t="s">
        <v>215</v>
      </c>
      <c r="B48" s="342">
        <v>4.6000000000000005</v>
      </c>
      <c r="C48" s="178">
        <v>0.1</v>
      </c>
      <c r="E48" s="118" t="s">
        <v>165</v>
      </c>
      <c r="F48" s="342">
        <v>31.05</v>
      </c>
      <c r="G48" s="178">
        <v>1.3</v>
      </c>
      <c r="I48" s="61"/>
      <c r="J48" s="115"/>
      <c r="M48" s="61"/>
      <c r="N48" s="115"/>
    </row>
    <row r="49" spans="1:14" ht="12" customHeight="1" thickBot="1" x14ac:dyDescent="0.3">
      <c r="A49" s="118" t="s">
        <v>216</v>
      </c>
      <c r="B49" s="342">
        <v>7.5500000000000007</v>
      </c>
      <c r="C49" s="178">
        <v>0.2</v>
      </c>
      <c r="E49" s="119" t="s">
        <v>166</v>
      </c>
      <c r="F49" s="343">
        <v>76</v>
      </c>
      <c r="G49" s="184">
        <v>1.7</v>
      </c>
      <c r="I49" s="61"/>
      <c r="J49" s="115"/>
      <c r="M49" s="61"/>
      <c r="N49" s="115"/>
    </row>
    <row r="50" spans="1:14" ht="12" customHeight="1" x14ac:dyDescent="0.25">
      <c r="A50" s="118" t="s">
        <v>217</v>
      </c>
      <c r="B50" s="342">
        <v>3.6500000000000004</v>
      </c>
      <c r="C50" s="178">
        <v>0.2</v>
      </c>
      <c r="E50" s="10"/>
      <c r="F50" s="168"/>
      <c r="G50" s="108"/>
      <c r="I50" s="61"/>
      <c r="J50" s="115"/>
      <c r="M50" s="61"/>
    </row>
    <row r="51" spans="1:14" ht="12" customHeight="1" thickBot="1" x14ac:dyDescent="0.3">
      <c r="A51" s="119" t="s">
        <v>218</v>
      </c>
      <c r="B51" s="343">
        <v>4.3500000000000005</v>
      </c>
      <c r="C51" s="184">
        <v>0.3</v>
      </c>
      <c r="E51" s="10"/>
      <c r="F51" s="10"/>
      <c r="G51" s="10"/>
      <c r="I51" s="61"/>
      <c r="J51" s="115"/>
      <c r="M51" s="61"/>
    </row>
    <row r="52" spans="1:14" ht="12" customHeight="1" x14ac:dyDescent="0.25">
      <c r="I52" s="61"/>
      <c r="J52" s="115"/>
    </row>
    <row r="53" spans="1:14" ht="12" customHeight="1" x14ac:dyDescent="0.25">
      <c r="I53" s="10"/>
      <c r="J53" s="10"/>
    </row>
    <row r="54" spans="1:14" ht="12" customHeight="1" x14ac:dyDescent="0.25">
      <c r="A54" s="13" t="s">
        <v>47</v>
      </c>
      <c r="B54" s="13"/>
      <c r="C54" s="25"/>
      <c r="D54" s="25"/>
      <c r="E54" s="25"/>
      <c r="F54" s="25"/>
      <c r="G54" s="25"/>
      <c r="H54" s="25"/>
      <c r="I54" s="25"/>
      <c r="J54" s="25"/>
    </row>
    <row r="55" spans="1:14" ht="12" customHeight="1" x14ac:dyDescent="0.25">
      <c r="A55" s="13" t="s">
        <v>70</v>
      </c>
      <c r="B55" s="13"/>
      <c r="C55" s="25"/>
      <c r="D55" s="25"/>
      <c r="E55" s="25"/>
      <c r="F55" s="25"/>
      <c r="G55" s="25"/>
      <c r="H55" s="25"/>
      <c r="I55" s="25"/>
      <c r="J55" s="25"/>
    </row>
    <row r="56" spans="1:14" ht="12" customHeight="1" x14ac:dyDescent="0.25">
      <c r="A56" s="322" t="s">
        <v>807</v>
      </c>
    </row>
    <row r="57" spans="1:14" x14ac:dyDescent="0.25">
      <c r="A57" s="120"/>
      <c r="B57" s="403"/>
      <c r="C57" s="403"/>
    </row>
  </sheetData>
  <sheetProtection selectLockedCells="1"/>
  <mergeCells count="1">
    <mergeCell ref="B57:C57"/>
  </mergeCells>
  <pageMargins left="0.25" right="0.25" top="0.2" bottom="0.2" header="0.3" footer="0.3"/>
  <pageSetup scale="8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>
    <pageSetUpPr fitToPage="1"/>
  </sheetPr>
  <dimension ref="A1:Y49"/>
  <sheetViews>
    <sheetView zoomScale="80" zoomScaleNormal="80" workbookViewId="0">
      <selection activeCell="D16" sqref="D16"/>
    </sheetView>
  </sheetViews>
  <sheetFormatPr defaultRowHeight="15" x14ac:dyDescent="0.25"/>
  <cols>
    <col min="1" max="1" width="30" customWidth="1"/>
    <col min="2" max="2" width="11.28515625" bestFit="1" customWidth="1"/>
    <col min="3" max="4" width="6.7109375" customWidth="1"/>
    <col min="5" max="5" width="10.85546875" bestFit="1" customWidth="1"/>
    <col min="6" max="7" width="6.7109375" customWidth="1"/>
    <col min="8" max="8" width="11.28515625" bestFit="1" customWidth="1"/>
    <col min="9" max="10" width="6.7109375" customWidth="1"/>
    <col min="11" max="11" width="11.28515625" bestFit="1" customWidth="1"/>
    <col min="12" max="13" width="6.7109375" customWidth="1"/>
    <col min="14" max="14" width="11.28515625" bestFit="1" customWidth="1"/>
    <col min="15" max="16" width="6.7109375" customWidth="1"/>
    <col min="17" max="17" width="11.28515625" bestFit="1" customWidth="1"/>
    <col min="18" max="19" width="6.7109375" customWidth="1"/>
    <col min="20" max="20" width="11.28515625" bestFit="1" customWidth="1"/>
    <col min="21" max="22" width="6.7109375" customWidth="1"/>
    <col min="23" max="23" width="2.42578125" customWidth="1"/>
    <col min="24" max="24" width="10.7109375" customWidth="1"/>
    <col min="25" max="25" width="9.7109375" customWidth="1"/>
  </cols>
  <sheetData>
    <row r="1" spans="1:25" ht="21" x14ac:dyDescent="0.35">
      <c r="A1" s="415" t="s">
        <v>808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25" ht="1.9" customHeight="1" x14ac:dyDescent="0.25"/>
    <row r="3" spans="1:25" ht="12" customHeight="1" x14ac:dyDescent="0.25"/>
    <row r="4" spans="1:25" ht="12" customHeight="1" x14ac:dyDescent="0.25"/>
    <row r="5" spans="1:25" ht="12" customHeight="1" x14ac:dyDescent="0.25"/>
    <row r="6" spans="1:25" ht="12" customHeight="1" x14ac:dyDescent="0.25"/>
    <row r="7" spans="1:25" ht="12" customHeight="1" x14ac:dyDescent="0.25"/>
    <row r="8" spans="1:25" ht="12" customHeight="1" x14ac:dyDescent="0.25"/>
    <row r="9" spans="1:25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25" ht="12" customHeight="1" x14ac:dyDescent="0.25"/>
    <row r="11" spans="1:25" ht="12" customHeight="1" x14ac:dyDescent="0.25">
      <c r="A11" s="472" t="s">
        <v>522</v>
      </c>
      <c r="B11" s="472"/>
      <c r="C11" s="472"/>
      <c r="D11" s="472"/>
      <c r="E11" s="472"/>
      <c r="F11" s="472"/>
      <c r="G11" s="472"/>
      <c r="H11" s="472"/>
      <c r="I11" s="472"/>
      <c r="J11" s="472"/>
      <c r="K11" s="472"/>
    </row>
    <row r="12" spans="1:25" ht="12" customHeight="1" x14ac:dyDescent="0.25">
      <c r="A12" s="473" t="s">
        <v>809</v>
      </c>
      <c r="B12" s="473"/>
      <c r="C12" s="473"/>
      <c r="D12" s="473"/>
      <c r="E12" s="473"/>
      <c r="F12" s="473"/>
      <c r="G12" s="473"/>
      <c r="H12" s="473"/>
      <c r="I12" s="473"/>
      <c r="J12" s="473"/>
      <c r="K12" s="473"/>
      <c r="L12" s="473"/>
    </row>
    <row r="13" spans="1:25" ht="12" customHeight="1" thickBot="1" x14ac:dyDescent="0.3"/>
    <row r="14" spans="1:25" ht="12" customHeight="1" x14ac:dyDescent="0.25">
      <c r="A14" s="463" t="s">
        <v>34</v>
      </c>
      <c r="B14" s="433" t="s">
        <v>447</v>
      </c>
      <c r="C14" s="434"/>
      <c r="D14" s="435"/>
      <c r="E14" s="433" t="s">
        <v>448</v>
      </c>
      <c r="F14" s="434"/>
      <c r="G14" s="435"/>
      <c r="H14" s="433" t="s">
        <v>449</v>
      </c>
      <c r="I14" s="434"/>
      <c r="J14" s="435"/>
      <c r="K14" s="433" t="s">
        <v>450</v>
      </c>
      <c r="L14" s="434"/>
      <c r="M14" s="435"/>
      <c r="N14" s="433" t="s">
        <v>451</v>
      </c>
      <c r="O14" s="434"/>
      <c r="P14" s="435"/>
      <c r="Q14" s="433" t="s">
        <v>452</v>
      </c>
      <c r="R14" s="434"/>
      <c r="S14" s="435"/>
      <c r="T14" s="433" t="s">
        <v>453</v>
      </c>
      <c r="U14" s="434"/>
      <c r="V14" s="435"/>
      <c r="X14" s="468" t="s">
        <v>46</v>
      </c>
      <c r="Y14" s="470" t="s">
        <v>112</v>
      </c>
    </row>
    <row r="15" spans="1:25" ht="12" customHeight="1" x14ac:dyDescent="0.25">
      <c r="A15" s="464"/>
      <c r="B15" s="16" t="s">
        <v>45</v>
      </c>
      <c r="C15" s="96" t="s">
        <v>126</v>
      </c>
      <c r="D15" s="101" t="s">
        <v>9</v>
      </c>
      <c r="E15" s="16" t="s">
        <v>45</v>
      </c>
      <c r="F15" s="96" t="s">
        <v>126</v>
      </c>
      <c r="G15" s="101" t="s">
        <v>9</v>
      </c>
      <c r="H15" s="16" t="s">
        <v>45</v>
      </c>
      <c r="I15" s="96" t="s">
        <v>126</v>
      </c>
      <c r="J15" s="101" t="s">
        <v>9</v>
      </c>
      <c r="K15" s="16" t="s">
        <v>45</v>
      </c>
      <c r="L15" s="96" t="s">
        <v>126</v>
      </c>
      <c r="M15" s="101" t="s">
        <v>9</v>
      </c>
      <c r="N15" s="16" t="s">
        <v>45</v>
      </c>
      <c r="O15" s="96" t="s">
        <v>126</v>
      </c>
      <c r="P15" s="101" t="s">
        <v>9</v>
      </c>
      <c r="Q15" s="16" t="s">
        <v>45</v>
      </c>
      <c r="R15" s="96" t="s">
        <v>126</v>
      </c>
      <c r="S15" s="101" t="s">
        <v>9</v>
      </c>
      <c r="T15" s="16" t="s">
        <v>45</v>
      </c>
      <c r="U15" s="96" t="s">
        <v>126</v>
      </c>
      <c r="V15" s="101" t="s">
        <v>9</v>
      </c>
      <c r="X15" s="469"/>
      <c r="Y15" s="471"/>
    </row>
    <row r="16" spans="1:25" ht="12" customHeight="1" x14ac:dyDescent="0.25">
      <c r="A16" s="299" t="str">
        <f>'Page 12 Maintenance'!A16</f>
        <v>Enclosure 16 GA.</v>
      </c>
      <c r="B16" s="63">
        <f>'Page 12 Maintenance'!B16</f>
        <v>41.95</v>
      </c>
      <c r="C16" s="177">
        <f>'Page 12 Maintenance'!C16</f>
        <v>3.6</v>
      </c>
      <c r="D16" s="300"/>
      <c r="E16" s="63">
        <f>'Page 12 Maintenance'!E16</f>
        <v>41.150000000000006</v>
      </c>
      <c r="F16" s="177">
        <f>'Page 12 Maintenance'!F16</f>
        <v>3</v>
      </c>
      <c r="G16" s="300"/>
      <c r="H16" s="63">
        <f>'Page 12 Maintenance'!G16</f>
        <v>47.900000000000006</v>
      </c>
      <c r="I16" s="177">
        <f>'Page 12 Maintenance'!H16</f>
        <v>4.5</v>
      </c>
      <c r="J16" s="300"/>
      <c r="K16" s="63">
        <f>'Page 12 Maintenance'!J16</f>
        <v>42.85</v>
      </c>
      <c r="L16" s="177">
        <f>'Page 12 Maintenance'!K16</f>
        <v>3.1</v>
      </c>
      <c r="M16" s="300"/>
      <c r="N16" s="63">
        <f>'Page 12 Maintenance'!L16</f>
        <v>49.25</v>
      </c>
      <c r="O16" s="177">
        <f>'Page 12 Maintenance'!M16</f>
        <v>4.5</v>
      </c>
      <c r="P16" s="300"/>
      <c r="Q16" s="63">
        <f>'Page 12 Maintenance'!N16</f>
        <v>52.6</v>
      </c>
      <c r="R16" s="177">
        <f>'Page 12 Maintenance'!O16</f>
        <v>6.1</v>
      </c>
      <c r="S16" s="300"/>
      <c r="T16" s="63">
        <f>'Page 12 Maintenance'!P16</f>
        <v>58.7</v>
      </c>
      <c r="U16" s="177">
        <f>'Page 12 Maintenance'!Q16</f>
        <v>7.5</v>
      </c>
      <c r="V16" s="300"/>
      <c r="W16" s="253"/>
      <c r="X16" s="301" t="str">
        <f>IF(AND(D16=0,G16=0,J16=0,M16=0,P16=0,S16=0,V16=0)," ",D16*B16+G16*E16+J16*H16+M16*K16+P16*N16+S16*Q16+V16*T16)</f>
        <v xml:space="preserve"> </v>
      </c>
      <c r="Y16" s="302" t="str">
        <f>IF(X16=" "," ",D16*C16+G16*F16+J16*I16+M16*L16+P16*O16+S16*R16+V16*U16)</f>
        <v xml:space="preserve"> </v>
      </c>
    </row>
    <row r="17" spans="1:25" ht="12" customHeight="1" x14ac:dyDescent="0.25">
      <c r="A17" s="299" t="str">
        <f>'Page 12 Maintenance'!A17</f>
        <v>Enclosure 14 GA.</v>
      </c>
      <c r="B17" s="332">
        <f>'Page 12 Maintenance'!B17</f>
        <v>47.050000000000004</v>
      </c>
      <c r="C17" s="177">
        <f>'Page 12 Maintenance'!C17</f>
        <v>4.8</v>
      </c>
      <c r="D17" s="300"/>
      <c r="E17" s="332">
        <f>'Page 12 Maintenance'!E17</f>
        <v>45.25</v>
      </c>
      <c r="F17" s="177">
        <f>'Page 12 Maintenance'!F17</f>
        <v>3.7</v>
      </c>
      <c r="G17" s="300"/>
      <c r="H17" s="332">
        <f>'Page 12 Maintenance'!G17</f>
        <v>53.150000000000006</v>
      </c>
      <c r="I17" s="177">
        <f>'Page 12 Maintenance'!H17</f>
        <v>5.7</v>
      </c>
      <c r="J17" s="300"/>
      <c r="K17" s="332">
        <f>'Page 12 Maintenance'!J17</f>
        <v>47.050000000000004</v>
      </c>
      <c r="L17" s="177">
        <f>'Page 12 Maintenance'!K17</f>
        <v>3.8</v>
      </c>
      <c r="M17" s="300"/>
      <c r="N17" s="332">
        <f>'Page 12 Maintenance'!L17</f>
        <v>54.6</v>
      </c>
      <c r="O17" s="177">
        <f>'Page 12 Maintenance'!M17</f>
        <v>5.7</v>
      </c>
      <c r="P17" s="300"/>
      <c r="Q17" s="332">
        <f>'Page 12 Maintenance'!N17</f>
        <v>58.6</v>
      </c>
      <c r="R17" s="177">
        <f>'Page 12 Maintenance'!O17</f>
        <v>7.5</v>
      </c>
      <c r="S17" s="300"/>
      <c r="T17" s="332">
        <f>'Page 12 Maintenance'!P17</f>
        <v>65.2</v>
      </c>
      <c r="U17" s="177">
        <f>'Page 12 Maintenance'!Q17</f>
        <v>8.6</v>
      </c>
      <c r="V17" s="300"/>
      <c r="W17" s="253"/>
      <c r="X17" s="301" t="str">
        <f t="shared" ref="X17:X36" si="0">IF(AND(D17=0,G17=0,J17=0,M17=0,P17=0,S17=0,V17=0)," ",D17*B17+G17*E17+J17*H17+M17*K17+P17*N17+S17*Q17+V17*T17)</f>
        <v xml:space="preserve"> </v>
      </c>
      <c r="Y17" s="302" t="str">
        <f t="shared" ref="Y17:Y36" si="1">IF(X17=" "," ",D17*C17+G17*F17+J17*I17+M17*L17+P17*O17+S17*R17+V17*U17)</f>
        <v xml:space="preserve"> </v>
      </c>
    </row>
    <row r="18" spans="1:25" ht="12" customHeight="1" x14ac:dyDescent="0.25">
      <c r="A18" s="299" t="str">
        <f>'Page 12 Maintenance'!A18</f>
        <v>Baked Metallic (standard colors)</v>
      </c>
      <c r="B18" s="332">
        <f>'Page 12 Maintenance'!B18</f>
        <v>1.9000000000000001</v>
      </c>
      <c r="C18" s="177" t="str">
        <f>'Page 12 Maintenance'!C18</f>
        <v>-</v>
      </c>
      <c r="D18" s="300"/>
      <c r="E18" s="332">
        <f>'Page 12 Maintenance'!E18</f>
        <v>1.75</v>
      </c>
      <c r="F18" s="177" t="str">
        <f>'Page 12 Maintenance'!F18</f>
        <v>-</v>
      </c>
      <c r="G18" s="300"/>
      <c r="H18" s="332">
        <f>'Page 12 Maintenance'!G18</f>
        <v>2.5500000000000003</v>
      </c>
      <c r="I18" s="177" t="str">
        <f>'Page 12 Maintenance'!H18</f>
        <v>-</v>
      </c>
      <c r="J18" s="300"/>
      <c r="K18" s="332">
        <f>'Page 12 Maintenance'!J18</f>
        <v>1.75</v>
      </c>
      <c r="L18" s="177" t="str">
        <f>'Page 12 Maintenance'!K18</f>
        <v>-</v>
      </c>
      <c r="M18" s="300"/>
      <c r="N18" s="332">
        <f>'Page 12 Maintenance'!L18</f>
        <v>2.5500000000000003</v>
      </c>
      <c r="O18" s="177" t="str">
        <f>'Page 12 Maintenance'!M18</f>
        <v>-</v>
      </c>
      <c r="P18" s="300"/>
      <c r="Q18" s="332">
        <f>'Page 12 Maintenance'!N18</f>
        <v>2.7</v>
      </c>
      <c r="R18" s="177" t="str">
        <f>'Page 12 Maintenance'!O18</f>
        <v>-</v>
      </c>
      <c r="S18" s="300"/>
      <c r="T18" s="332">
        <f>'Page 12 Maintenance'!P18</f>
        <v>3.1500000000000004</v>
      </c>
      <c r="U18" s="177" t="str">
        <f>'Page 12 Maintenance'!Q18</f>
        <v>-</v>
      </c>
      <c r="V18" s="300"/>
      <c r="W18" s="253"/>
      <c r="X18" s="301" t="str">
        <f t="shared" ref="X18" si="2">IF(AND(D18=0,G18=0,J18=0,M18=0,P18=0,S18=0,V18=0)," ",D18*B18+G18*E18+J18*H18+M18*K18+P18*N18+S18*Q18+V18*T18)</f>
        <v xml:space="preserve"> </v>
      </c>
      <c r="Y18" s="302"/>
    </row>
    <row r="19" spans="1:25" ht="12" customHeight="1" x14ac:dyDescent="0.25">
      <c r="A19" s="299" t="str">
        <f>'Page 12 Maintenance'!A19</f>
        <v xml:space="preserve">Dial Damper  </v>
      </c>
      <c r="B19" s="332">
        <f>'Page 12 Maintenance'!B19</f>
        <v>9.8500000000000014</v>
      </c>
      <c r="C19" s="177">
        <f>'Page 12 Maintenance'!C19</f>
        <v>0.5</v>
      </c>
      <c r="D19" s="300"/>
      <c r="E19" s="332">
        <f>'Page 12 Maintenance'!E19</f>
        <v>0</v>
      </c>
      <c r="F19" s="177" t="str">
        <f>'Page 12 Maintenance'!F19</f>
        <v>-</v>
      </c>
      <c r="G19" s="303"/>
      <c r="H19" s="332">
        <f>'Page 12 Maintenance'!G19</f>
        <v>9.8500000000000014</v>
      </c>
      <c r="I19" s="177">
        <f>'Page 12 Maintenance'!H19</f>
        <v>0.5</v>
      </c>
      <c r="J19" s="300"/>
      <c r="K19" s="332">
        <f>'Page 12 Maintenance'!J19</f>
        <v>0</v>
      </c>
      <c r="L19" s="177" t="str">
        <f>'Page 12 Maintenance'!K19</f>
        <v>-</v>
      </c>
      <c r="M19" s="303"/>
      <c r="N19" s="332">
        <f>'Page 12 Maintenance'!L19</f>
        <v>9.8500000000000014</v>
      </c>
      <c r="O19" s="177">
        <f>'Page 12 Maintenance'!M19</f>
        <v>0.5</v>
      </c>
      <c r="P19" s="300"/>
      <c r="Q19" s="332">
        <f>'Page 12 Maintenance'!N19</f>
        <v>9.8500000000000014</v>
      </c>
      <c r="R19" s="177">
        <f>'Page 12 Maintenance'!O19</f>
        <v>0.5</v>
      </c>
      <c r="S19" s="300"/>
      <c r="T19" s="332">
        <f>'Page 12 Maintenance'!P19</f>
        <v>9.8500000000000014</v>
      </c>
      <c r="U19" s="177">
        <f>'Page 12 Maintenance'!Q19</f>
        <v>0.5</v>
      </c>
      <c r="V19" s="300"/>
      <c r="W19" s="253"/>
      <c r="X19" s="301" t="str">
        <f>IF(AND(D19=0,G19=0,J19=0,M19=0,P19=0,S19=0,V19=0)," ",D19*B19+J19*H19+P19*N19+S19*Q19+V19*T19)</f>
        <v xml:space="preserve"> </v>
      </c>
      <c r="Y19" s="302" t="str">
        <f>IF(X19=" "," ",D19*C19+J19*I19+P19*O19+S19*R19+V19*U19)</f>
        <v xml:space="preserve"> </v>
      </c>
    </row>
    <row r="20" spans="1:25" ht="12" customHeight="1" x14ac:dyDescent="0.25">
      <c r="A20" s="299" t="str">
        <f>'Page 12 Maintenance'!A20</f>
        <v xml:space="preserve">Tamper Resistant Damper  </v>
      </c>
      <c r="B20" s="332">
        <f>'Page 12 Maintenance'!B20</f>
        <v>13.65</v>
      </c>
      <c r="C20" s="177">
        <f>'Page 12 Maintenance'!C20</f>
        <v>0.5</v>
      </c>
      <c r="D20" s="300"/>
      <c r="E20" s="332">
        <f>'Page 12 Maintenance'!E20</f>
        <v>0</v>
      </c>
      <c r="F20" s="177" t="str">
        <f>'Page 12 Maintenance'!F20</f>
        <v>-</v>
      </c>
      <c r="G20" s="303"/>
      <c r="H20" s="332">
        <f>'Page 12 Maintenance'!G20</f>
        <v>13.65</v>
      </c>
      <c r="I20" s="177">
        <f>'Page 12 Maintenance'!H20</f>
        <v>0.5</v>
      </c>
      <c r="J20" s="300"/>
      <c r="K20" s="332">
        <f>'Page 12 Maintenance'!J20</f>
        <v>0</v>
      </c>
      <c r="L20" s="177" t="str">
        <f>'Page 12 Maintenance'!K20</f>
        <v>-</v>
      </c>
      <c r="M20" s="303"/>
      <c r="N20" s="332">
        <f>'Page 12 Maintenance'!L20</f>
        <v>13.65</v>
      </c>
      <c r="O20" s="177">
        <f>'Page 12 Maintenance'!M20</f>
        <v>0.5</v>
      </c>
      <c r="P20" s="300"/>
      <c r="Q20" s="332">
        <f>'Page 12 Maintenance'!N20</f>
        <v>13.65</v>
      </c>
      <c r="R20" s="177">
        <f>'Page 12 Maintenance'!O20</f>
        <v>0.5</v>
      </c>
      <c r="S20" s="300"/>
      <c r="T20" s="332">
        <f>'Page 12 Maintenance'!P20</f>
        <v>13.65</v>
      </c>
      <c r="U20" s="177">
        <f>'Page 12 Maintenance'!Q20</f>
        <v>0.5</v>
      </c>
      <c r="V20" s="300"/>
      <c r="W20" s="253"/>
      <c r="X20" s="301" t="str">
        <f>IF(AND(D20=0,G20=0,J20=0,M20=0,P20=0,S20=0,V20=0)," ",D20*B20+J20*H20+P20*N20+S20*Q20+V20*T20)</f>
        <v xml:space="preserve"> </v>
      </c>
      <c r="Y20" s="302" t="str">
        <f>IF(X20=" "," ",D20*C20+J20*I20+P20*O20+S20*R20+V20*U20)</f>
        <v xml:space="preserve"> </v>
      </c>
    </row>
    <row r="21" spans="1:25" ht="12" customHeight="1" x14ac:dyDescent="0.25">
      <c r="A21" s="299" t="str">
        <f>'Page 12 Maintenance'!A21</f>
        <v>Slide Damper (B offset only)</v>
      </c>
      <c r="B21" s="70">
        <f>'Page 12 Maintenance'!B21</f>
        <v>0</v>
      </c>
      <c r="C21" s="177" t="str">
        <f>'Page 12 Maintenance'!C21</f>
        <v>-</v>
      </c>
      <c r="D21" s="303"/>
      <c r="E21" s="70">
        <f>'Page 12 Maintenance'!E21</f>
        <v>0</v>
      </c>
      <c r="F21" s="177" t="str">
        <f>'Page 12 Maintenance'!F21</f>
        <v>-</v>
      </c>
      <c r="G21" s="303"/>
      <c r="H21" s="380" t="s">
        <v>133</v>
      </c>
      <c r="I21" s="177" t="str">
        <f>'Page 12 Maintenance'!H21</f>
        <v>-</v>
      </c>
      <c r="J21" s="303"/>
      <c r="K21" s="70">
        <f>'Page 12 Maintenance'!J21</f>
        <v>16.150000000000002</v>
      </c>
      <c r="L21" s="177">
        <f>'Page 12 Maintenance'!K21</f>
        <v>0.4</v>
      </c>
      <c r="M21" s="300"/>
      <c r="N21" s="70">
        <f>'Page 12 Maintenance'!L21</f>
        <v>16.150000000000002</v>
      </c>
      <c r="O21" s="177">
        <f>'Page 12 Maintenance'!M21</f>
        <v>0.4</v>
      </c>
      <c r="P21" s="300"/>
      <c r="Q21" s="70">
        <f>'Page 12 Maintenance'!N21</f>
        <v>16.150000000000002</v>
      </c>
      <c r="R21" s="177">
        <f>'Page 12 Maintenance'!O21</f>
        <v>0.4</v>
      </c>
      <c r="S21" s="300"/>
      <c r="T21" s="70">
        <f>'Page 12 Maintenance'!P21</f>
        <v>16.150000000000002</v>
      </c>
      <c r="U21" s="177">
        <f>'Page 12 Maintenance'!Q21</f>
        <v>0.4</v>
      </c>
      <c r="V21" s="300"/>
      <c r="W21" s="253"/>
      <c r="X21" s="301" t="str">
        <f>IF(AND(D21=0,G21=0,J21=0,M21=0,P21=0,S21=0,V21=0)," ",M21*K21+P21*N21+S21*Q21+V21*T21)</f>
        <v xml:space="preserve"> </v>
      </c>
      <c r="Y21" s="302" t="str">
        <f>IF(X21=" "," ",M21*L21+P21*O21+S21*R21+V21*U21)</f>
        <v xml:space="preserve"> </v>
      </c>
    </row>
    <row r="22" spans="1:25" ht="12" customHeight="1" x14ac:dyDescent="0.25">
      <c r="A22" s="299" t="str">
        <f>'Page 12 Maintenance'!A22</f>
        <v>4" End Cap</v>
      </c>
      <c r="B22" s="337">
        <f>'Page 12 Maintenance'!B22</f>
        <v>30.8</v>
      </c>
      <c r="C22" s="177">
        <f>'Page 12 Maintenance'!C22</f>
        <v>2.2000000000000002</v>
      </c>
      <c r="D22" s="300"/>
      <c r="E22" s="337">
        <f>'Page 12 Maintenance'!E22</f>
        <v>30.35</v>
      </c>
      <c r="F22" s="177">
        <f>'Page 12 Maintenance'!F22</f>
        <v>1.7</v>
      </c>
      <c r="G22" s="300"/>
      <c r="H22" s="337">
        <f>'Page 12 Maintenance'!G22</f>
        <v>35.25</v>
      </c>
      <c r="I22" s="177">
        <f>'Page 12 Maintenance'!H22</f>
        <v>2.8</v>
      </c>
      <c r="J22" s="300"/>
      <c r="K22" s="337">
        <f>'Page 12 Maintenance'!J22</f>
        <v>31.700000000000003</v>
      </c>
      <c r="L22" s="177">
        <f>'Page 12 Maintenance'!K22</f>
        <v>1.8</v>
      </c>
      <c r="M22" s="300"/>
      <c r="N22" s="337">
        <f>'Page 12 Maintenance'!L22</f>
        <v>36.75</v>
      </c>
      <c r="O22" s="177">
        <f>'Page 12 Maintenance'!M22</f>
        <v>2.8</v>
      </c>
      <c r="P22" s="300"/>
      <c r="Q22" s="337">
        <f>'Page 12 Maintenance'!N22</f>
        <v>41.150000000000006</v>
      </c>
      <c r="R22" s="177">
        <f>'Page 12 Maintenance'!O22</f>
        <v>3.9</v>
      </c>
      <c r="S22" s="300"/>
      <c r="T22" s="337">
        <f>'Page 12 Maintenance'!P22</f>
        <v>44.2</v>
      </c>
      <c r="U22" s="177">
        <f>'Page 12 Maintenance'!Q22</f>
        <v>4.5</v>
      </c>
      <c r="V22" s="300"/>
      <c r="W22" s="253"/>
      <c r="X22" s="301" t="str">
        <f t="shared" si="0"/>
        <v xml:space="preserve"> </v>
      </c>
      <c r="Y22" s="302" t="str">
        <f t="shared" si="1"/>
        <v xml:space="preserve"> </v>
      </c>
    </row>
    <row r="23" spans="1:25" ht="12" customHeight="1" x14ac:dyDescent="0.25">
      <c r="A23" s="299" t="str">
        <f>'Page 12 Maintenance'!A23</f>
        <v>8-3/8" End Cap w/Access Door</v>
      </c>
      <c r="B23" s="332">
        <f>'Page 12 Maintenance'!B23</f>
        <v>64.05</v>
      </c>
      <c r="C23" s="177">
        <f>'Page 12 Maintenance'!C23</f>
        <v>3.5</v>
      </c>
      <c r="D23" s="300"/>
      <c r="E23" s="332">
        <f>'Page 12 Maintenance'!E23</f>
        <v>59.400000000000006</v>
      </c>
      <c r="F23" s="177">
        <f>'Page 12 Maintenance'!F23</f>
        <v>2.9</v>
      </c>
      <c r="G23" s="300"/>
      <c r="H23" s="332">
        <f>'Page 12 Maintenance'!G23</f>
        <v>66.05</v>
      </c>
      <c r="I23" s="177">
        <f>'Page 12 Maintenance'!H23</f>
        <v>4</v>
      </c>
      <c r="J23" s="300"/>
      <c r="K23" s="332">
        <f>'Page 12 Maintenance'!J23</f>
        <v>61.45</v>
      </c>
      <c r="L23" s="177">
        <f>'Page 12 Maintenance'!K23</f>
        <v>3</v>
      </c>
      <c r="M23" s="300"/>
      <c r="N23" s="332">
        <f>'Page 12 Maintenance'!L23</f>
        <v>67.850000000000009</v>
      </c>
      <c r="O23" s="177">
        <f>'Page 12 Maintenance'!M23</f>
        <v>4</v>
      </c>
      <c r="P23" s="300"/>
      <c r="Q23" s="332">
        <f>'Page 12 Maintenance'!N23</f>
        <v>73</v>
      </c>
      <c r="R23" s="177">
        <f>'Page 12 Maintenance'!O23</f>
        <v>5.0999999999999996</v>
      </c>
      <c r="S23" s="300"/>
      <c r="T23" s="332">
        <f>'Page 12 Maintenance'!P23</f>
        <v>76.400000000000006</v>
      </c>
      <c r="U23" s="177">
        <f>'Page 12 Maintenance'!Q23</f>
        <v>5.7</v>
      </c>
      <c r="V23" s="300"/>
      <c r="W23" s="253"/>
      <c r="X23" s="301" t="str">
        <f t="shared" si="0"/>
        <v xml:space="preserve"> </v>
      </c>
      <c r="Y23" s="302" t="str">
        <f t="shared" si="1"/>
        <v xml:space="preserve"> </v>
      </c>
    </row>
    <row r="24" spans="1:25" ht="12" customHeight="1" x14ac:dyDescent="0.25">
      <c r="A24" s="299" t="str">
        <f>'Page 12 Maintenance'!A24</f>
        <v>4" Wall Sleeve</v>
      </c>
      <c r="B24" s="332">
        <f>'Page 12 Maintenance'!B24</f>
        <v>20.650000000000002</v>
      </c>
      <c r="C24" s="177">
        <f>'Page 12 Maintenance'!C24</f>
        <v>1.5</v>
      </c>
      <c r="D24" s="300"/>
      <c r="E24" s="332">
        <f>'Page 12 Maintenance'!E24</f>
        <v>17.600000000000001</v>
      </c>
      <c r="F24" s="177">
        <f>'Page 12 Maintenance'!F24</f>
        <v>1.2</v>
      </c>
      <c r="G24" s="300"/>
      <c r="H24" s="332">
        <f>'Page 12 Maintenance'!G24</f>
        <v>21.6</v>
      </c>
      <c r="I24" s="177">
        <f>'Page 12 Maintenance'!H24</f>
        <v>2</v>
      </c>
      <c r="J24" s="300"/>
      <c r="K24" s="332">
        <f>'Page 12 Maintenance'!J24</f>
        <v>18.600000000000001</v>
      </c>
      <c r="L24" s="177">
        <f>'Page 12 Maintenance'!K24</f>
        <v>1.3</v>
      </c>
      <c r="M24" s="300"/>
      <c r="N24" s="332">
        <f>'Page 12 Maintenance'!L24</f>
        <v>22.05</v>
      </c>
      <c r="O24" s="177">
        <f>'Page 12 Maintenance'!M24</f>
        <v>2</v>
      </c>
      <c r="P24" s="300"/>
      <c r="Q24" s="332">
        <f>'Page 12 Maintenance'!N24</f>
        <v>27.05</v>
      </c>
      <c r="R24" s="177">
        <f>'Page 12 Maintenance'!O24</f>
        <v>2.2999999999999998</v>
      </c>
      <c r="S24" s="300"/>
      <c r="T24" s="332">
        <f>'Page 12 Maintenance'!P24</f>
        <v>29.35</v>
      </c>
      <c r="U24" s="177">
        <f>'Page 12 Maintenance'!Q24</f>
        <v>2.9</v>
      </c>
      <c r="V24" s="300"/>
      <c r="W24" s="253"/>
      <c r="X24" s="301" t="str">
        <f t="shared" si="0"/>
        <v xml:space="preserve"> </v>
      </c>
      <c r="Y24" s="302" t="str">
        <f t="shared" si="1"/>
        <v xml:space="preserve"> </v>
      </c>
    </row>
    <row r="25" spans="1:25" ht="12" customHeight="1" x14ac:dyDescent="0.25">
      <c r="A25" s="299" t="str">
        <f>'Page 12 Maintenance'!A25</f>
        <v>6" Wall Sleeve</v>
      </c>
      <c r="B25" s="332">
        <f>'Page 12 Maintenance'!B25</f>
        <v>23.55</v>
      </c>
      <c r="C25" s="177">
        <f>'Page 12 Maintenance'!C25</f>
        <v>1.8</v>
      </c>
      <c r="D25" s="300"/>
      <c r="E25" s="332">
        <f>'Page 12 Maintenance'!E25</f>
        <v>19.850000000000001</v>
      </c>
      <c r="F25" s="177">
        <f>'Page 12 Maintenance'!F25</f>
        <v>1.8</v>
      </c>
      <c r="G25" s="300"/>
      <c r="H25" s="332">
        <f>'Page 12 Maintenance'!G25</f>
        <v>24.3</v>
      </c>
      <c r="I25" s="177">
        <f>'Page 12 Maintenance'!H25</f>
        <v>2.2999999999999998</v>
      </c>
      <c r="J25" s="300"/>
      <c r="K25" s="332">
        <f>'Page 12 Maintenance'!J25</f>
        <v>21.400000000000002</v>
      </c>
      <c r="L25" s="177">
        <f>'Page 12 Maintenance'!K25</f>
        <v>1.9</v>
      </c>
      <c r="M25" s="300"/>
      <c r="N25" s="332">
        <f>'Page 12 Maintenance'!L25</f>
        <v>25.1</v>
      </c>
      <c r="O25" s="177">
        <f>'Page 12 Maintenance'!M25</f>
        <v>2.2999999999999998</v>
      </c>
      <c r="P25" s="300"/>
      <c r="Q25" s="332">
        <f>'Page 12 Maintenance'!N25</f>
        <v>29.85</v>
      </c>
      <c r="R25" s="177">
        <f>'Page 12 Maintenance'!O25</f>
        <v>2.9</v>
      </c>
      <c r="S25" s="300"/>
      <c r="T25" s="332">
        <f>'Page 12 Maintenance'!P25</f>
        <v>33.300000000000004</v>
      </c>
      <c r="U25" s="177">
        <f>'Page 12 Maintenance'!Q25</f>
        <v>3.4</v>
      </c>
      <c r="V25" s="300"/>
      <c r="W25" s="253"/>
      <c r="X25" s="301" t="str">
        <f t="shared" si="0"/>
        <v xml:space="preserve"> </v>
      </c>
      <c r="Y25" s="302" t="str">
        <f t="shared" si="1"/>
        <v xml:space="preserve"> </v>
      </c>
    </row>
    <row r="26" spans="1:25" ht="12" customHeight="1" x14ac:dyDescent="0.25">
      <c r="A26" s="299" t="str">
        <f>'Page 12 Maintenance'!A26</f>
        <v>8-3/8" Wall Sleeve</v>
      </c>
      <c r="B26" s="332">
        <f>'Page 12 Maintenance'!B26</f>
        <v>26.450000000000003</v>
      </c>
      <c r="C26" s="177">
        <f>'Page 12 Maintenance'!C26</f>
        <v>2.4</v>
      </c>
      <c r="D26" s="300"/>
      <c r="E26" s="332">
        <f>'Page 12 Maintenance'!E26</f>
        <v>21.35</v>
      </c>
      <c r="F26" s="177">
        <f>'Page 12 Maintenance'!F26</f>
        <v>2.2000000000000002</v>
      </c>
      <c r="G26" s="300"/>
      <c r="H26" s="332">
        <f>'Page 12 Maintenance'!G26</f>
        <v>27.55</v>
      </c>
      <c r="I26" s="177">
        <f>'Page 12 Maintenance'!H26</f>
        <v>2.9</v>
      </c>
      <c r="J26" s="300"/>
      <c r="K26" s="332">
        <f>'Page 12 Maintenance'!J26</f>
        <v>23.35</v>
      </c>
      <c r="L26" s="177">
        <f>'Page 12 Maintenance'!K26</f>
        <v>2.2999999999999998</v>
      </c>
      <c r="M26" s="300"/>
      <c r="N26" s="332">
        <f>'Page 12 Maintenance'!L26</f>
        <v>28.3</v>
      </c>
      <c r="O26" s="177">
        <f>'Page 12 Maintenance'!M26</f>
        <v>2.9</v>
      </c>
      <c r="P26" s="300"/>
      <c r="Q26" s="332">
        <f>'Page 12 Maintenance'!N26</f>
        <v>33.300000000000004</v>
      </c>
      <c r="R26" s="177">
        <f>'Page 12 Maintenance'!O26</f>
        <v>3.5</v>
      </c>
      <c r="S26" s="300"/>
      <c r="T26" s="332">
        <f>'Page 12 Maintenance'!P26</f>
        <v>37.550000000000004</v>
      </c>
      <c r="U26" s="177">
        <f>'Page 12 Maintenance'!Q26</f>
        <v>4</v>
      </c>
      <c r="V26" s="300"/>
      <c r="W26" s="253"/>
      <c r="X26" s="301" t="str">
        <f t="shared" si="0"/>
        <v xml:space="preserve"> </v>
      </c>
      <c r="Y26" s="302" t="str">
        <f t="shared" si="1"/>
        <v xml:space="preserve"> </v>
      </c>
    </row>
    <row r="27" spans="1:25" ht="12" customHeight="1" x14ac:dyDescent="0.25">
      <c r="A27" s="299" t="str">
        <f>'Page 12 Maintenance'!A27</f>
        <v>8-3/8" Wall Sleeve w/Access Door</v>
      </c>
      <c r="B27" s="332">
        <f>'Page 12 Maintenance'!B27</f>
        <v>50.1</v>
      </c>
      <c r="C27" s="177">
        <f>'Page 12 Maintenance'!C27</f>
        <v>2.6</v>
      </c>
      <c r="D27" s="300"/>
      <c r="E27" s="332">
        <f>'Page 12 Maintenance'!E27</f>
        <v>45.5</v>
      </c>
      <c r="F27" s="177">
        <f>'Page 12 Maintenance'!F27</f>
        <v>2.8</v>
      </c>
      <c r="G27" s="300"/>
      <c r="H27" s="332">
        <f>'Page 12 Maintenance'!G27</f>
        <v>54.150000000000006</v>
      </c>
      <c r="I27" s="177">
        <f>'Page 12 Maintenance'!H27</f>
        <v>3.1</v>
      </c>
      <c r="J27" s="300"/>
      <c r="K27" s="332">
        <f>'Page 12 Maintenance'!J27</f>
        <v>47.400000000000006</v>
      </c>
      <c r="L27" s="177">
        <f>'Page 12 Maintenance'!K27</f>
        <v>2.5</v>
      </c>
      <c r="M27" s="300"/>
      <c r="N27" s="332">
        <f>'Page 12 Maintenance'!L27</f>
        <v>54.6</v>
      </c>
      <c r="O27" s="177">
        <f>'Page 12 Maintenance'!M27</f>
        <v>3.1</v>
      </c>
      <c r="P27" s="300"/>
      <c r="Q27" s="332">
        <f>'Page 12 Maintenance'!N27</f>
        <v>60.35</v>
      </c>
      <c r="R27" s="177">
        <f>'Page 12 Maintenance'!O27</f>
        <v>3.8</v>
      </c>
      <c r="S27" s="300"/>
      <c r="T27" s="332">
        <f>'Page 12 Maintenance'!P27</f>
        <v>65.5</v>
      </c>
      <c r="U27" s="177">
        <f>'Page 12 Maintenance'!Q27</f>
        <v>4.2</v>
      </c>
      <c r="V27" s="300"/>
      <c r="W27" s="253"/>
      <c r="X27" s="301" t="str">
        <f t="shared" si="0"/>
        <v xml:space="preserve"> </v>
      </c>
      <c r="Y27" s="302" t="str">
        <f t="shared" si="1"/>
        <v xml:space="preserve"> </v>
      </c>
    </row>
    <row r="28" spans="1:25" ht="12" customHeight="1" x14ac:dyDescent="0.25">
      <c r="A28" s="299" t="str">
        <f>'Page 12 Maintenance'!A28</f>
        <v>Wall Sleeve Support</v>
      </c>
      <c r="B28" s="332">
        <f>'Page 12 Maintenance'!B28</f>
        <v>9.8500000000000014</v>
      </c>
      <c r="C28" s="177">
        <f>'Page 12 Maintenance'!C28</f>
        <v>0.4</v>
      </c>
      <c r="D28" s="300"/>
      <c r="E28" s="332">
        <f>'Page 12 Maintenance'!E28</f>
        <v>9.15</v>
      </c>
      <c r="F28" s="177">
        <f>'Page 12 Maintenance'!F28</f>
        <v>0.3</v>
      </c>
      <c r="G28" s="300"/>
      <c r="H28" s="332">
        <f>'Page 12 Maintenance'!G28</f>
        <v>9.5500000000000007</v>
      </c>
      <c r="I28" s="177">
        <f>'Page 12 Maintenance'!H28</f>
        <v>0.5</v>
      </c>
      <c r="J28" s="300"/>
      <c r="K28" s="332">
        <f>'Page 12 Maintenance'!J28</f>
        <v>9.9500000000000011</v>
      </c>
      <c r="L28" s="177">
        <f>'Page 12 Maintenance'!K28</f>
        <v>0.3</v>
      </c>
      <c r="M28" s="300"/>
      <c r="N28" s="332">
        <f>'Page 12 Maintenance'!L28</f>
        <v>9.8500000000000014</v>
      </c>
      <c r="O28" s="177">
        <f>'Page 12 Maintenance'!M28</f>
        <v>0.5</v>
      </c>
      <c r="P28" s="300"/>
      <c r="Q28" s="332">
        <f>'Page 12 Maintenance'!N28</f>
        <v>11.25</v>
      </c>
      <c r="R28" s="177">
        <f>'Page 12 Maintenance'!O28</f>
        <v>0.6</v>
      </c>
      <c r="S28" s="300"/>
      <c r="T28" s="332">
        <f>'Page 12 Maintenance'!P28</f>
        <v>12.4</v>
      </c>
      <c r="U28" s="177">
        <f>'Page 12 Maintenance'!Q28</f>
        <v>0.7</v>
      </c>
      <c r="V28" s="300"/>
      <c r="W28" s="253"/>
      <c r="X28" s="301" t="str">
        <f t="shared" si="0"/>
        <v xml:space="preserve"> </v>
      </c>
      <c r="Y28" s="302" t="str">
        <f t="shared" si="1"/>
        <v xml:space="preserve"> </v>
      </c>
    </row>
    <row r="29" spans="1:25" ht="12" customHeight="1" x14ac:dyDescent="0.25">
      <c r="A29" s="299" t="str">
        <f>'Page 12 Maintenance'!A29</f>
        <v>Inside Corner 90°</v>
      </c>
      <c r="B29" s="332">
        <f>'Page 12 Maintenance'!B29</f>
        <v>74.5</v>
      </c>
      <c r="C29" s="177">
        <f>'Page 12 Maintenance'!C29</f>
        <v>4.9000000000000004</v>
      </c>
      <c r="D29" s="300"/>
      <c r="E29" s="332">
        <f>'Page 12 Maintenance'!E29</f>
        <v>73.150000000000006</v>
      </c>
      <c r="F29" s="177">
        <f>'Page 12 Maintenance'!F29</f>
        <v>4</v>
      </c>
      <c r="G29" s="300"/>
      <c r="H29" s="332">
        <f>'Page 12 Maintenance'!G29</f>
        <v>86.95</v>
      </c>
      <c r="I29" s="177">
        <f>'Page 12 Maintenance'!H29</f>
        <v>6.5</v>
      </c>
      <c r="J29" s="300"/>
      <c r="K29" s="332">
        <f>'Page 12 Maintenance'!J29</f>
        <v>75.05</v>
      </c>
      <c r="L29" s="177">
        <f>'Page 12 Maintenance'!K29</f>
        <v>4.0999999999999996</v>
      </c>
      <c r="M29" s="300"/>
      <c r="N29" s="332">
        <f>'Page 12 Maintenance'!L29</f>
        <v>89.7</v>
      </c>
      <c r="O29" s="177">
        <f>'Page 12 Maintenance'!M29</f>
        <v>6.5</v>
      </c>
      <c r="P29" s="300"/>
      <c r="Q29" s="332">
        <f>'Page 12 Maintenance'!N29</f>
        <v>110.65</v>
      </c>
      <c r="R29" s="177">
        <f>'Page 12 Maintenance'!O29</f>
        <v>6.9</v>
      </c>
      <c r="S29" s="300"/>
      <c r="T29" s="332">
        <f>'Page 12 Maintenance'!P29</f>
        <v>127.35000000000001</v>
      </c>
      <c r="U29" s="177">
        <f>'Page 12 Maintenance'!Q29</f>
        <v>8.4</v>
      </c>
      <c r="V29" s="300"/>
      <c r="W29" s="253"/>
      <c r="X29" s="301" t="str">
        <f t="shared" si="0"/>
        <v xml:space="preserve"> </v>
      </c>
      <c r="Y29" s="302" t="str">
        <f t="shared" si="1"/>
        <v xml:space="preserve"> </v>
      </c>
    </row>
    <row r="30" spans="1:25" ht="12" customHeight="1" x14ac:dyDescent="0.25">
      <c r="A30" s="299" t="str">
        <f>'Page 12 Maintenance'!A30</f>
        <v>Inside Corner 135°</v>
      </c>
      <c r="B30" s="332">
        <f>'Page 12 Maintenance'!B30</f>
        <v>95.9</v>
      </c>
      <c r="C30" s="177">
        <f>'Page 12 Maintenance'!C30</f>
        <v>5.5</v>
      </c>
      <c r="D30" s="300"/>
      <c r="E30" s="332">
        <f>'Page 12 Maintenance'!E30</f>
        <v>96.15</v>
      </c>
      <c r="F30" s="177">
        <f>'Page 12 Maintenance'!F30</f>
        <v>4.4000000000000004</v>
      </c>
      <c r="G30" s="300"/>
      <c r="H30" s="332">
        <f>'Page 12 Maintenance'!G30</f>
        <v>111.25</v>
      </c>
      <c r="I30" s="177">
        <f>'Page 12 Maintenance'!H30</f>
        <v>7</v>
      </c>
      <c r="J30" s="300"/>
      <c r="K30" s="332">
        <f>'Page 12 Maintenance'!J30</f>
        <v>98.800000000000011</v>
      </c>
      <c r="L30" s="177">
        <f>'Page 12 Maintenance'!K30</f>
        <v>4.5</v>
      </c>
      <c r="M30" s="300"/>
      <c r="N30" s="332">
        <f>'Page 12 Maintenance'!L30</f>
        <v>113.60000000000001</v>
      </c>
      <c r="O30" s="177">
        <f>'Page 12 Maintenance'!M30</f>
        <v>7</v>
      </c>
      <c r="P30" s="300"/>
      <c r="Q30" s="332">
        <f>'Page 12 Maintenance'!N30</f>
        <v>134.15</v>
      </c>
      <c r="R30" s="177">
        <f>'Page 12 Maintenance'!O30</f>
        <v>7.5</v>
      </c>
      <c r="S30" s="300"/>
      <c r="T30" s="332">
        <f>'Page 12 Maintenance'!P30</f>
        <v>154.80000000000001</v>
      </c>
      <c r="U30" s="177">
        <f>'Page 12 Maintenance'!Q30</f>
        <v>9</v>
      </c>
      <c r="V30" s="300"/>
      <c r="W30" s="253"/>
      <c r="X30" s="301" t="str">
        <f t="shared" si="0"/>
        <v xml:space="preserve"> </v>
      </c>
      <c r="Y30" s="302" t="str">
        <f t="shared" si="1"/>
        <v xml:space="preserve"> </v>
      </c>
    </row>
    <row r="31" spans="1:25" ht="12" customHeight="1" x14ac:dyDescent="0.25">
      <c r="A31" s="299" t="str">
        <f>'Page 12 Maintenance'!A31</f>
        <v>Outside Corner 90°</v>
      </c>
      <c r="B31" s="332">
        <f>'Page 12 Maintenance'!B31</f>
        <v>71</v>
      </c>
      <c r="C31" s="177">
        <f>'Page 12 Maintenance'!C31</f>
        <v>5.5</v>
      </c>
      <c r="D31" s="300"/>
      <c r="E31" s="332">
        <f>'Page 12 Maintenance'!E31</f>
        <v>66.600000000000009</v>
      </c>
      <c r="F31" s="177">
        <f>'Page 12 Maintenance'!F31</f>
        <v>5</v>
      </c>
      <c r="G31" s="300"/>
      <c r="H31" s="332">
        <f>'Page 12 Maintenance'!G31</f>
        <v>82.350000000000009</v>
      </c>
      <c r="I31" s="177">
        <f>'Page 12 Maintenance'!H31</f>
        <v>7</v>
      </c>
      <c r="J31" s="300"/>
      <c r="K31" s="332">
        <f>'Page 12 Maintenance'!J31</f>
        <v>68.5</v>
      </c>
      <c r="L31" s="177">
        <f>'Page 12 Maintenance'!K31</f>
        <v>5.0999999999999996</v>
      </c>
      <c r="M31" s="300"/>
      <c r="N31" s="332">
        <f>'Page 12 Maintenance'!L31</f>
        <v>84.75</v>
      </c>
      <c r="O31" s="177">
        <f>'Page 12 Maintenance'!M31</f>
        <v>7</v>
      </c>
      <c r="P31" s="300"/>
      <c r="Q31" s="332">
        <f>'Page 12 Maintenance'!N31</f>
        <v>98.9</v>
      </c>
      <c r="R31" s="177">
        <f>'Page 12 Maintenance'!O31</f>
        <v>7.5</v>
      </c>
      <c r="S31" s="300"/>
      <c r="T31" s="332">
        <f>'Page 12 Maintenance'!P31</f>
        <v>122.10000000000001</v>
      </c>
      <c r="U31" s="177">
        <f>'Page 12 Maintenance'!Q31</f>
        <v>9</v>
      </c>
      <c r="V31" s="300"/>
      <c r="W31" s="253"/>
      <c r="X31" s="301" t="str">
        <f t="shared" si="0"/>
        <v xml:space="preserve"> </v>
      </c>
      <c r="Y31" s="302" t="str">
        <f t="shared" si="1"/>
        <v xml:space="preserve"> </v>
      </c>
    </row>
    <row r="32" spans="1:25" ht="12" customHeight="1" x14ac:dyDescent="0.25">
      <c r="A32" s="299" t="str">
        <f>'Page 12 Maintenance'!A32</f>
        <v>Outside Corner 135°</v>
      </c>
      <c r="B32" s="332">
        <f>'Page 12 Maintenance'!B32</f>
        <v>95.850000000000009</v>
      </c>
      <c r="C32" s="177">
        <f>'Page 12 Maintenance'!C32</f>
        <v>6</v>
      </c>
      <c r="D32" s="300"/>
      <c r="E32" s="332">
        <f>'Page 12 Maintenance'!E32</f>
        <v>96.2</v>
      </c>
      <c r="F32" s="177">
        <f>'Page 12 Maintenance'!F32</f>
        <v>5.4</v>
      </c>
      <c r="G32" s="300"/>
      <c r="H32" s="332">
        <f>'Page 12 Maintenance'!G32</f>
        <v>104.7</v>
      </c>
      <c r="I32" s="177">
        <f>'Page 12 Maintenance'!H32</f>
        <v>7.5</v>
      </c>
      <c r="J32" s="300"/>
      <c r="K32" s="332">
        <f>'Page 12 Maintenance'!J32</f>
        <v>99.9</v>
      </c>
      <c r="L32" s="177">
        <f>'Page 12 Maintenance'!K32</f>
        <v>5.5</v>
      </c>
      <c r="M32" s="300"/>
      <c r="N32" s="332">
        <f>'Page 12 Maintenance'!L32</f>
        <v>107.80000000000001</v>
      </c>
      <c r="O32" s="177">
        <f>'Page 12 Maintenance'!M32</f>
        <v>7.5</v>
      </c>
      <c r="P32" s="300"/>
      <c r="Q32" s="332">
        <f>'Page 12 Maintenance'!N32</f>
        <v>122.25</v>
      </c>
      <c r="R32" s="177">
        <f>'Page 12 Maintenance'!O32</f>
        <v>8</v>
      </c>
      <c r="S32" s="300"/>
      <c r="T32" s="332">
        <f>'Page 12 Maintenance'!P32</f>
        <v>155.25</v>
      </c>
      <c r="U32" s="177">
        <f>'Page 12 Maintenance'!Q32</f>
        <v>9.5</v>
      </c>
      <c r="V32" s="300"/>
      <c r="W32" s="253"/>
      <c r="X32" s="301" t="str">
        <f t="shared" si="0"/>
        <v xml:space="preserve"> </v>
      </c>
      <c r="Y32" s="302" t="str">
        <f t="shared" si="1"/>
        <v xml:space="preserve"> </v>
      </c>
    </row>
    <row r="33" spans="1:25" ht="12" customHeight="1" x14ac:dyDescent="0.25">
      <c r="A33" s="299" t="str">
        <f>'Page 12 Maintenance'!A33</f>
        <v>12" Valve Compartment 16 GA.</v>
      </c>
      <c r="B33" s="332">
        <f>'Page 12 Maintenance'!B33</f>
        <v>80</v>
      </c>
      <c r="C33" s="177">
        <f>'Page 12 Maintenance'!C33</f>
        <v>4.0999999999999996</v>
      </c>
      <c r="D33" s="300"/>
      <c r="E33" s="332">
        <f>'Page 12 Maintenance'!E33</f>
        <v>81.550000000000011</v>
      </c>
      <c r="F33" s="177">
        <f>'Page 12 Maintenance'!F33</f>
        <v>3.7</v>
      </c>
      <c r="G33" s="300"/>
      <c r="H33" s="332">
        <f>'Page 12 Maintenance'!G33</f>
        <v>83.15</v>
      </c>
      <c r="I33" s="177">
        <f>'Page 12 Maintenance'!H33</f>
        <v>5.0999999999999996</v>
      </c>
      <c r="J33" s="300"/>
      <c r="K33" s="332">
        <f>'Page 12 Maintenance'!J33</f>
        <v>85.600000000000009</v>
      </c>
      <c r="L33" s="177">
        <f>'Page 12 Maintenance'!K33</f>
        <v>3.7</v>
      </c>
      <c r="M33" s="300"/>
      <c r="N33" s="332">
        <f>'Page 12 Maintenance'!L33</f>
        <v>86.800000000000011</v>
      </c>
      <c r="O33" s="177">
        <f>'Page 12 Maintenance'!M33</f>
        <v>5.0999999999999996</v>
      </c>
      <c r="P33" s="300"/>
      <c r="Q33" s="332">
        <f>'Page 12 Maintenance'!N33</f>
        <v>102.35000000000001</v>
      </c>
      <c r="R33" s="177">
        <f>'Page 12 Maintenance'!O33</f>
        <v>6.7</v>
      </c>
      <c r="S33" s="300"/>
      <c r="T33" s="332">
        <f>'Page 12 Maintenance'!P33</f>
        <v>113.4</v>
      </c>
      <c r="U33" s="177">
        <f>'Page 12 Maintenance'!Q33</f>
        <v>8.1</v>
      </c>
      <c r="V33" s="300"/>
      <c r="W33" s="253"/>
      <c r="X33" s="301" t="str">
        <f t="shared" si="0"/>
        <v xml:space="preserve"> </v>
      </c>
      <c r="Y33" s="302" t="str">
        <f t="shared" si="1"/>
        <v xml:space="preserve"> </v>
      </c>
    </row>
    <row r="34" spans="1:25" ht="12" customHeight="1" x14ac:dyDescent="0.25">
      <c r="A34" s="299" t="str">
        <f>'Page 12 Maintenance'!A34</f>
        <v>12" Valve Compartment 14 GA.</v>
      </c>
      <c r="B34" s="332">
        <f>'Page 12 Maintenance'!B34</f>
        <v>83.65</v>
      </c>
      <c r="C34" s="177">
        <f>'Page 12 Maintenance'!C34</f>
        <v>5.4</v>
      </c>
      <c r="D34" s="300"/>
      <c r="E34" s="332">
        <f>'Page 12 Maintenance'!E34</f>
        <v>85.2</v>
      </c>
      <c r="F34" s="177">
        <f>'Page 12 Maintenance'!F34</f>
        <v>4.5</v>
      </c>
      <c r="G34" s="300"/>
      <c r="H34" s="332">
        <f>'Page 12 Maintenance'!G34</f>
        <v>86.75</v>
      </c>
      <c r="I34" s="177">
        <f>'Page 12 Maintenance'!H34</f>
        <v>6.3</v>
      </c>
      <c r="J34" s="300"/>
      <c r="K34" s="332">
        <f>'Page 12 Maintenance'!J34</f>
        <v>91.050000000000011</v>
      </c>
      <c r="L34" s="177">
        <f>'Page 12 Maintenance'!K34</f>
        <v>4.4000000000000004</v>
      </c>
      <c r="M34" s="300"/>
      <c r="N34" s="332">
        <f>'Page 12 Maintenance'!L34</f>
        <v>88.850000000000009</v>
      </c>
      <c r="O34" s="177">
        <f>'Page 12 Maintenance'!M34</f>
        <v>6.3</v>
      </c>
      <c r="P34" s="300"/>
      <c r="Q34" s="332">
        <f>'Page 12 Maintenance'!N34</f>
        <v>110.10000000000001</v>
      </c>
      <c r="R34" s="177">
        <f>'Page 12 Maintenance'!O34</f>
        <v>8.1</v>
      </c>
      <c r="S34" s="300"/>
      <c r="T34" s="332">
        <f>'Page 12 Maintenance'!P34</f>
        <v>120.25</v>
      </c>
      <c r="U34" s="177">
        <f>'Page 12 Maintenance'!Q34</f>
        <v>9.1999999999999993</v>
      </c>
      <c r="V34" s="300"/>
      <c r="W34" s="253"/>
      <c r="X34" s="301" t="str">
        <f t="shared" si="0"/>
        <v xml:space="preserve"> </v>
      </c>
      <c r="Y34" s="302" t="str">
        <f t="shared" si="1"/>
        <v xml:space="preserve"> </v>
      </c>
    </row>
    <row r="35" spans="1:25" ht="12" customHeight="1" x14ac:dyDescent="0.25">
      <c r="A35" s="299" t="str">
        <f>'Page 12 Maintenance'!A35</f>
        <v>18" Valve Compartment 16 GA.</v>
      </c>
      <c r="B35" s="332">
        <f>'Page 12 Maintenance'!B35</f>
        <v>134.35</v>
      </c>
      <c r="C35" s="177">
        <f>'Page 12 Maintenance'!C35</f>
        <v>6.1</v>
      </c>
      <c r="D35" s="300"/>
      <c r="E35" s="332">
        <f>'Page 12 Maintenance'!E35</f>
        <v>86.5</v>
      </c>
      <c r="F35" s="177">
        <f>'Page 12 Maintenance'!F35</f>
        <v>5.6</v>
      </c>
      <c r="G35" s="300"/>
      <c r="H35" s="332">
        <f>'Page 12 Maintenance'!G35</f>
        <v>140.85</v>
      </c>
      <c r="I35" s="177">
        <f>'Page 12 Maintenance'!H35</f>
        <v>7.6</v>
      </c>
      <c r="J35" s="300"/>
      <c r="K35" s="332">
        <f>'Page 12 Maintenance'!J35</f>
        <v>90.25</v>
      </c>
      <c r="L35" s="177">
        <f>'Page 12 Maintenance'!K35</f>
        <v>5.6</v>
      </c>
      <c r="M35" s="300"/>
      <c r="N35" s="332">
        <f>'Page 12 Maintenance'!L35</f>
        <v>144.9</v>
      </c>
      <c r="O35" s="177">
        <f>'Page 12 Maintenance'!M35</f>
        <v>7.6</v>
      </c>
      <c r="P35" s="300"/>
      <c r="Q35" s="332">
        <f>'Page 12 Maintenance'!N35</f>
        <v>163.45000000000002</v>
      </c>
      <c r="R35" s="177">
        <f>'Page 12 Maintenance'!O35</f>
        <v>10</v>
      </c>
      <c r="S35" s="300"/>
      <c r="T35" s="332">
        <f>'Page 12 Maintenance'!P35</f>
        <v>181.8</v>
      </c>
      <c r="U35" s="177">
        <f>'Page 12 Maintenance'!Q35</f>
        <v>12.1</v>
      </c>
      <c r="V35" s="300"/>
      <c r="W35" s="253"/>
      <c r="X35" s="301" t="str">
        <f t="shared" si="0"/>
        <v xml:space="preserve"> </v>
      </c>
      <c r="Y35" s="302" t="str">
        <f t="shared" si="1"/>
        <v xml:space="preserve"> </v>
      </c>
    </row>
    <row r="36" spans="1:25" ht="12" customHeight="1" thickBot="1" x14ac:dyDescent="0.3">
      <c r="A36" s="299" t="str">
        <f>'Page 12 Maintenance'!A36</f>
        <v>18" Valve Compartment 14 GA.</v>
      </c>
      <c r="B36" s="333">
        <f>'Page 12 Maintenance'!B36</f>
        <v>141.95000000000002</v>
      </c>
      <c r="C36" s="304">
        <f>'Page 12 Maintenance'!C36</f>
        <v>8.1</v>
      </c>
      <c r="D36" s="305"/>
      <c r="E36" s="333">
        <f>'Page 12 Maintenance'!E36</f>
        <v>92</v>
      </c>
      <c r="F36" s="304">
        <f>'Page 12 Maintenance'!F36</f>
        <v>6.6</v>
      </c>
      <c r="G36" s="305"/>
      <c r="H36" s="333">
        <f>'Page 12 Maintenance'!G36</f>
        <v>148.75</v>
      </c>
      <c r="I36" s="304">
        <f>'Page 12 Maintenance'!H36</f>
        <v>9.4</v>
      </c>
      <c r="J36" s="305"/>
      <c r="K36" s="333">
        <f>'Page 12 Maintenance'!J36</f>
        <v>95.7</v>
      </c>
      <c r="L36" s="304">
        <f>'Page 12 Maintenance'!K36</f>
        <v>6.6</v>
      </c>
      <c r="M36" s="305"/>
      <c r="N36" s="333">
        <f>'Page 12 Maintenance'!L36</f>
        <v>153.20000000000002</v>
      </c>
      <c r="O36" s="304">
        <f>'Page 12 Maintenance'!M36</f>
        <v>9.4</v>
      </c>
      <c r="P36" s="305"/>
      <c r="Q36" s="333">
        <f>'Page 12 Maintenance'!N36</f>
        <v>171.95000000000002</v>
      </c>
      <c r="R36" s="304">
        <f>'Page 12 Maintenance'!O36</f>
        <v>12.1</v>
      </c>
      <c r="S36" s="305"/>
      <c r="T36" s="333">
        <f>'Page 12 Maintenance'!P36</f>
        <v>188.55</v>
      </c>
      <c r="U36" s="304">
        <f>'Page 12 Maintenance'!Q36</f>
        <v>12.8</v>
      </c>
      <c r="V36" s="305"/>
      <c r="W36" s="253"/>
      <c r="X36" s="306" t="str">
        <f t="shared" si="0"/>
        <v xml:space="preserve"> </v>
      </c>
      <c r="Y36" s="307" t="str">
        <f t="shared" si="1"/>
        <v xml:space="preserve"> </v>
      </c>
    </row>
    <row r="37" spans="1:25" ht="12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</row>
    <row r="38" spans="1:25" ht="12" customHeight="1" x14ac:dyDescent="0.25">
      <c r="A38" s="450"/>
      <c r="B38" s="450"/>
      <c r="C38" s="450"/>
      <c r="D38" s="450"/>
      <c r="E38" s="450"/>
      <c r="F38" s="450"/>
      <c r="G38" s="450"/>
      <c r="H38" s="450"/>
      <c r="I38" s="450"/>
      <c r="J38" s="450"/>
      <c r="K38" s="450"/>
      <c r="L38" s="10"/>
    </row>
    <row r="39" spans="1:25" ht="12" customHeight="1" x14ac:dyDescent="0.25">
      <c r="A39" s="13" t="str">
        <f>'Page 12 Maintenance'!A38</f>
        <v>Standard product is clear anodized grille with enclosure fronts baked powder finish in any of standard colors shown in Mestek Color Selector.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</row>
    <row r="40" spans="1:25" ht="12" customHeight="1" x14ac:dyDescent="0.25">
      <c r="A40" s="13" t="str">
        <f>'Page 12 Maintenance'!A39</f>
        <v>Grill and enclosure painted same color at no extra charge</v>
      </c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</row>
    <row r="41" spans="1:25" ht="12" customHeight="1" x14ac:dyDescent="0.25">
      <c r="A41" s="13" t="str">
        <f>'Page 12 Maintenance'!A40</f>
        <v>No deduction is allowed for prime coat</v>
      </c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</row>
    <row r="42" spans="1:25" ht="12" customHeight="1" x14ac:dyDescent="0.25">
      <c r="A42" s="13" t="str">
        <f>'Page 12 Maintenance'!A41</f>
        <v>Extruded aluminum grille furnished in standard baked powder for two tone effect add $3.80 List per ft.</v>
      </c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</row>
    <row r="43" spans="1:25" ht="12" customHeight="1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</row>
    <row r="44" spans="1:25" ht="12" customHeight="1" x14ac:dyDescent="0.25">
      <c r="A44" s="13" t="str">
        <f>'Page 12 Maintenance'!A43</f>
        <v>Note: List add will be 12% of total list price of materials tagged for tagging individual cartons with room numbers, floor, building, etc.</v>
      </c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</row>
    <row r="45" spans="1:25" ht="12" customHeight="1" x14ac:dyDescent="0.25">
      <c r="A45" s="13" t="str">
        <f>'Page 12 Maintenance'!A44</f>
        <v xml:space="preserve">          All accessories overlap the enclosures</v>
      </c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</row>
    <row r="46" spans="1:25" ht="12" customHeight="1" x14ac:dyDescent="0.25">
      <c r="A46" s="13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</row>
    <row r="47" spans="1:25" ht="12" customHeight="1" x14ac:dyDescent="0.25">
      <c r="A47" s="13" t="str">
        <f>'Page 12 Maintenance'!A46</f>
        <v>Available in Stainless Steel and Aluminum.  Consult Factory.</v>
      </c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</row>
    <row r="48" spans="1:25" ht="12" customHeight="1" x14ac:dyDescent="0.25"/>
    <row r="49" spans="1:5" ht="12" customHeight="1" x14ac:dyDescent="0.25">
      <c r="A49" s="409" t="s">
        <v>116</v>
      </c>
      <c r="B49" s="409"/>
      <c r="C49" s="409"/>
      <c r="D49" s="403" t="s">
        <v>117</v>
      </c>
      <c r="E49" s="403"/>
    </row>
  </sheetData>
  <sheetProtection selectLockedCells="1"/>
  <mergeCells count="16">
    <mergeCell ref="A49:C49"/>
    <mergeCell ref="D49:E49"/>
    <mergeCell ref="T14:V14"/>
    <mergeCell ref="X14:X15"/>
    <mergeCell ref="Y14:Y15"/>
    <mergeCell ref="A38:K38"/>
    <mergeCell ref="N14:P14"/>
    <mergeCell ref="Q14:S14"/>
    <mergeCell ref="A1:L1"/>
    <mergeCell ref="A11:K11"/>
    <mergeCell ref="A14:A15"/>
    <mergeCell ref="B14:D14"/>
    <mergeCell ref="E14:G14"/>
    <mergeCell ref="H14:J14"/>
    <mergeCell ref="K14:M14"/>
    <mergeCell ref="A12:L12"/>
  </mergeCells>
  <hyperlinks>
    <hyperlink ref="A49" location="'Table of Contents'!A1" display="Return to Table of Contents" xr:uid="{00000000-0004-0000-1700-000000000000}"/>
    <hyperlink ref="D49" location="Summary!A1" display="Go to Summary" xr:uid="{00000000-0004-0000-1700-000001000000}"/>
  </hyperlinks>
  <pageMargins left="0.25" right="0.25" top="0.2" bottom="0.2" header="0.3" footer="0.3"/>
  <pageSetup scale="65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>
    <pageSetUpPr fitToPage="1"/>
  </sheetPr>
  <dimension ref="A1:AG46"/>
  <sheetViews>
    <sheetView zoomScaleNormal="100" workbookViewId="0">
      <selection activeCell="B16" sqref="B16"/>
    </sheetView>
  </sheetViews>
  <sheetFormatPr defaultRowHeight="15" x14ac:dyDescent="0.25"/>
  <cols>
    <col min="1" max="1" width="27.28515625" customWidth="1"/>
    <col min="2" max="2" width="10.85546875" customWidth="1"/>
    <col min="3" max="3" width="6.7109375" customWidth="1"/>
    <col min="4" max="4" width="4.5703125" customWidth="1"/>
    <col min="5" max="5" width="9.85546875" customWidth="1"/>
    <col min="6" max="6" width="6.7109375" customWidth="1"/>
    <col min="7" max="7" width="11" customWidth="1"/>
    <col min="8" max="8" width="8.7109375" customWidth="1"/>
    <col min="9" max="9" width="4.7109375" customWidth="1"/>
    <col min="10" max="10" width="9.5703125" customWidth="1"/>
    <col min="11" max="11" width="8.7109375" customWidth="1"/>
    <col min="12" max="12" width="10.5703125" customWidth="1"/>
    <col min="13" max="13" width="6.7109375" customWidth="1"/>
    <col min="14" max="14" width="10.85546875" customWidth="1"/>
    <col min="15" max="15" width="6.7109375" customWidth="1"/>
    <col min="16" max="16" width="10" customWidth="1"/>
    <col min="17" max="17" width="8.7109375" customWidth="1"/>
    <col min="18" max="18" width="6.7109375" customWidth="1"/>
    <col min="19" max="19" width="7.140625" bestFit="1" customWidth="1"/>
    <col min="20" max="20" width="4.7109375" customWidth="1"/>
    <col min="21" max="21" width="4" customWidth="1"/>
    <col min="22" max="22" width="7.140625" bestFit="1" customWidth="1"/>
    <col min="23" max="23" width="2.42578125" customWidth="1"/>
    <col min="24" max="24" width="10.7109375" customWidth="1"/>
    <col min="25" max="26" width="3.28515625" customWidth="1"/>
    <col min="28" max="28" width="3.5703125" customWidth="1"/>
    <col min="30" max="30" width="3" customWidth="1"/>
    <col min="32" max="32" width="3.42578125" customWidth="1"/>
  </cols>
  <sheetData>
    <row r="1" spans="1:33" ht="21" x14ac:dyDescent="0.35">
      <c r="A1" s="415" t="s">
        <v>808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33" ht="1.9" customHeight="1" x14ac:dyDescent="0.25"/>
    <row r="3" spans="1:33" ht="12" customHeight="1" x14ac:dyDescent="0.25"/>
    <row r="4" spans="1:33" ht="12" customHeight="1" x14ac:dyDescent="0.25"/>
    <row r="5" spans="1:33" ht="12" customHeight="1" x14ac:dyDescent="0.25"/>
    <row r="6" spans="1:33" ht="12" customHeight="1" x14ac:dyDescent="0.25"/>
    <row r="7" spans="1:33" ht="12" customHeight="1" x14ac:dyDescent="0.25"/>
    <row r="8" spans="1:33" ht="12" customHeight="1" x14ac:dyDescent="0.25"/>
    <row r="9" spans="1:33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33" ht="12" customHeight="1" x14ac:dyDescent="0.25"/>
    <row r="11" spans="1:33" ht="12" customHeight="1" x14ac:dyDescent="0.25">
      <c r="A11" s="431" t="s">
        <v>522</v>
      </c>
      <c r="B11" s="431"/>
      <c r="C11" s="431"/>
      <c r="D11" s="431"/>
      <c r="E11" s="431"/>
      <c r="F11" s="431"/>
      <c r="G11" s="431"/>
      <c r="H11" s="431"/>
      <c r="I11" s="431"/>
      <c r="J11" s="431"/>
      <c r="K11" s="431"/>
    </row>
    <row r="12" spans="1:33" ht="12" customHeight="1" x14ac:dyDescent="0.25">
      <c r="A12" s="475" t="s">
        <v>810</v>
      </c>
      <c r="B12" s="475"/>
      <c r="C12" s="475"/>
      <c r="D12" s="475"/>
      <c r="E12" s="475"/>
      <c r="F12" s="475"/>
      <c r="G12" s="475"/>
      <c r="H12" s="475"/>
      <c r="I12" s="475"/>
      <c r="J12" s="475"/>
      <c r="K12" s="475"/>
    </row>
    <row r="13" spans="1:33" ht="12" customHeight="1" thickBot="1" x14ac:dyDescent="0.3"/>
    <row r="14" spans="1:33" ht="12" customHeight="1" x14ac:dyDescent="0.25">
      <c r="A14" s="463" t="s">
        <v>34</v>
      </c>
      <c r="B14" s="433" t="s">
        <v>447</v>
      </c>
      <c r="C14" s="435"/>
      <c r="D14" s="4"/>
      <c r="E14" s="433" t="s">
        <v>448</v>
      </c>
      <c r="F14" s="434"/>
      <c r="G14" s="433" t="s">
        <v>449</v>
      </c>
      <c r="H14" s="435"/>
      <c r="J14" s="433" t="s">
        <v>450</v>
      </c>
      <c r="K14" s="434"/>
      <c r="L14" s="433" t="s">
        <v>451</v>
      </c>
      <c r="M14" s="434"/>
      <c r="N14" s="433" t="s">
        <v>452</v>
      </c>
      <c r="O14" s="434"/>
      <c r="P14" s="433" t="s">
        <v>453</v>
      </c>
      <c r="Q14" s="435"/>
      <c r="S14" s="4"/>
      <c r="V14" s="4"/>
    </row>
    <row r="15" spans="1:33" ht="12" customHeight="1" x14ac:dyDescent="0.25">
      <c r="A15" s="464"/>
      <c r="B15" s="16" t="s">
        <v>45</v>
      </c>
      <c r="C15" s="96" t="s">
        <v>126</v>
      </c>
      <c r="D15" s="52"/>
      <c r="E15" s="16" t="s">
        <v>45</v>
      </c>
      <c r="F15" s="96" t="s">
        <v>126</v>
      </c>
      <c r="G15" s="16" t="s">
        <v>45</v>
      </c>
      <c r="H15" s="96" t="s">
        <v>126</v>
      </c>
      <c r="J15" s="16" t="s">
        <v>45</v>
      </c>
      <c r="K15" s="96" t="s">
        <v>126</v>
      </c>
      <c r="L15" s="16" t="s">
        <v>45</v>
      </c>
      <c r="M15" s="96" t="s">
        <v>126</v>
      </c>
      <c r="N15" s="16" t="s">
        <v>45</v>
      </c>
      <c r="O15" s="96" t="s">
        <v>126</v>
      </c>
      <c r="P15" s="16" t="s">
        <v>45</v>
      </c>
      <c r="Q15" s="96" t="s">
        <v>126</v>
      </c>
      <c r="S15" s="52"/>
      <c r="V15" s="52"/>
    </row>
    <row r="16" spans="1:33" ht="12" customHeight="1" x14ac:dyDescent="0.25">
      <c r="A16" s="15" t="s">
        <v>173</v>
      </c>
      <c r="B16" s="63">
        <v>41.95</v>
      </c>
      <c r="C16" s="97">
        <v>3.6</v>
      </c>
      <c r="D16" s="167"/>
      <c r="E16" s="63">
        <v>41.150000000000006</v>
      </c>
      <c r="F16" s="97">
        <v>3</v>
      </c>
      <c r="G16" s="63">
        <v>47.900000000000006</v>
      </c>
      <c r="H16" s="97">
        <v>4.5</v>
      </c>
      <c r="J16" s="63">
        <v>42.85</v>
      </c>
      <c r="K16" s="97">
        <v>3.1</v>
      </c>
      <c r="L16" s="63">
        <v>49.25</v>
      </c>
      <c r="M16" s="97">
        <v>4.5</v>
      </c>
      <c r="N16" s="63">
        <v>52.6</v>
      </c>
      <c r="O16" s="97">
        <v>6.1</v>
      </c>
      <c r="P16" s="63">
        <v>58.7</v>
      </c>
      <c r="Q16" s="97">
        <v>7.5</v>
      </c>
      <c r="S16" s="167"/>
      <c r="U16" s="167"/>
      <c r="V16" s="167"/>
      <c r="X16" s="167"/>
      <c r="AA16" s="167"/>
      <c r="AC16" s="167"/>
      <c r="AE16" s="167"/>
      <c r="AG16" s="167"/>
    </row>
    <row r="17" spans="1:33" ht="12" customHeight="1" x14ac:dyDescent="0.25">
      <c r="A17" s="15" t="s">
        <v>174</v>
      </c>
      <c r="B17" s="332">
        <v>47.050000000000004</v>
      </c>
      <c r="C17" s="97">
        <v>4.8</v>
      </c>
      <c r="D17" s="167"/>
      <c r="E17" s="332">
        <v>45.25</v>
      </c>
      <c r="F17" s="97">
        <v>3.7</v>
      </c>
      <c r="G17" s="332">
        <v>53.150000000000006</v>
      </c>
      <c r="H17" s="97">
        <v>5.7</v>
      </c>
      <c r="J17" s="332">
        <v>47.050000000000004</v>
      </c>
      <c r="K17" s="97">
        <v>3.8</v>
      </c>
      <c r="L17" s="332">
        <v>54.6</v>
      </c>
      <c r="M17" s="97">
        <v>5.7</v>
      </c>
      <c r="N17" s="332">
        <v>58.6</v>
      </c>
      <c r="O17" s="97">
        <v>7.5</v>
      </c>
      <c r="P17" s="332">
        <v>65.2</v>
      </c>
      <c r="Q17" s="97">
        <v>8.6</v>
      </c>
      <c r="S17" s="167"/>
      <c r="U17" s="167"/>
      <c r="V17" s="167"/>
      <c r="X17" s="167"/>
      <c r="AA17" s="167"/>
      <c r="AC17" s="167"/>
      <c r="AE17" s="167"/>
      <c r="AG17" s="167"/>
    </row>
    <row r="18" spans="1:33" ht="12" customHeight="1" x14ac:dyDescent="0.25">
      <c r="A18" s="15" t="s">
        <v>751</v>
      </c>
      <c r="B18" s="332">
        <v>1.9000000000000001</v>
      </c>
      <c r="C18" s="97" t="s">
        <v>133</v>
      </c>
      <c r="D18" s="167"/>
      <c r="E18" s="332">
        <v>1.75</v>
      </c>
      <c r="F18" s="97" t="s">
        <v>133</v>
      </c>
      <c r="G18" s="332">
        <v>2.5500000000000003</v>
      </c>
      <c r="H18" s="97" t="s">
        <v>133</v>
      </c>
      <c r="J18" s="332">
        <v>1.75</v>
      </c>
      <c r="K18" s="97" t="s">
        <v>133</v>
      </c>
      <c r="L18" s="332">
        <v>2.5500000000000003</v>
      </c>
      <c r="M18" s="97" t="s">
        <v>133</v>
      </c>
      <c r="N18" s="332">
        <v>2.7</v>
      </c>
      <c r="O18" s="97" t="s">
        <v>133</v>
      </c>
      <c r="P18" s="332">
        <v>3.1500000000000004</v>
      </c>
      <c r="Q18" s="97" t="s">
        <v>133</v>
      </c>
      <c r="S18" s="167"/>
      <c r="U18" s="167"/>
      <c r="V18" s="167"/>
      <c r="X18" s="167"/>
      <c r="AA18" s="167"/>
      <c r="AC18" s="167"/>
      <c r="AE18" s="167"/>
      <c r="AG18" s="167"/>
    </row>
    <row r="19" spans="1:33" ht="12" customHeight="1" x14ac:dyDescent="0.25">
      <c r="A19" s="15" t="s">
        <v>867</v>
      </c>
      <c r="B19" s="332">
        <v>9.8500000000000014</v>
      </c>
      <c r="C19" s="97">
        <v>0.5</v>
      </c>
      <c r="D19" s="167"/>
      <c r="E19" s="97"/>
      <c r="F19" s="97" t="s">
        <v>133</v>
      </c>
      <c r="G19" s="332">
        <v>9.8500000000000014</v>
      </c>
      <c r="H19" s="97">
        <v>0.5</v>
      </c>
      <c r="J19" s="97"/>
      <c r="K19" s="97" t="s">
        <v>133</v>
      </c>
      <c r="L19" s="332">
        <v>9.8500000000000014</v>
      </c>
      <c r="M19" s="97">
        <v>0.5</v>
      </c>
      <c r="N19" s="332">
        <v>9.8500000000000014</v>
      </c>
      <c r="O19" s="97">
        <v>0.5</v>
      </c>
      <c r="P19" s="332">
        <v>9.8500000000000014</v>
      </c>
      <c r="Q19" s="97">
        <v>0.5</v>
      </c>
      <c r="S19" s="167"/>
      <c r="U19" s="167"/>
      <c r="V19" s="167"/>
      <c r="X19" s="167"/>
      <c r="AA19" s="167"/>
      <c r="AC19" s="167"/>
      <c r="AE19" s="167"/>
      <c r="AG19" s="167"/>
    </row>
    <row r="20" spans="1:33" ht="12" customHeight="1" x14ac:dyDescent="0.25">
      <c r="A20" s="15" t="s">
        <v>859</v>
      </c>
      <c r="B20" s="332">
        <v>13.65</v>
      </c>
      <c r="C20" s="97">
        <v>0.5</v>
      </c>
      <c r="D20" s="167"/>
      <c r="E20" s="97"/>
      <c r="F20" s="97" t="s">
        <v>133</v>
      </c>
      <c r="G20" s="97">
        <v>13.65</v>
      </c>
      <c r="H20" s="97">
        <v>0.5</v>
      </c>
      <c r="J20" s="97"/>
      <c r="K20" s="97" t="s">
        <v>133</v>
      </c>
      <c r="L20" s="332">
        <v>13.65</v>
      </c>
      <c r="M20" s="97">
        <v>0.5</v>
      </c>
      <c r="N20" s="332">
        <v>13.65</v>
      </c>
      <c r="O20" s="97">
        <v>0.5</v>
      </c>
      <c r="P20" s="332">
        <v>13.65</v>
      </c>
      <c r="Q20" s="97">
        <v>0.5</v>
      </c>
      <c r="S20" s="167"/>
      <c r="U20" s="167"/>
      <c r="V20" s="167"/>
      <c r="X20" s="167"/>
      <c r="AA20" s="167"/>
      <c r="AC20" s="167"/>
      <c r="AE20" s="167"/>
      <c r="AG20" s="167"/>
    </row>
    <row r="21" spans="1:33" ht="12" customHeight="1" x14ac:dyDescent="0.25">
      <c r="A21" s="15" t="s">
        <v>446</v>
      </c>
      <c r="B21" s="70"/>
      <c r="C21" s="97" t="s">
        <v>133</v>
      </c>
      <c r="D21" s="113"/>
      <c r="E21" s="97"/>
      <c r="F21" s="97" t="s">
        <v>133</v>
      </c>
      <c r="G21" s="97"/>
      <c r="H21" s="97" t="s">
        <v>133</v>
      </c>
      <c r="J21" s="332">
        <v>16.150000000000002</v>
      </c>
      <c r="K21" s="97">
        <v>0.4</v>
      </c>
      <c r="L21" s="332">
        <v>16.150000000000002</v>
      </c>
      <c r="M21" s="97">
        <v>0.4</v>
      </c>
      <c r="N21" s="332">
        <v>16.150000000000002</v>
      </c>
      <c r="O21" s="97">
        <v>0.4</v>
      </c>
      <c r="P21" s="332">
        <v>16.150000000000002</v>
      </c>
      <c r="Q21" s="97">
        <v>0.4</v>
      </c>
      <c r="S21" s="167"/>
      <c r="U21" s="167"/>
      <c r="V21" s="167"/>
      <c r="X21" s="167"/>
      <c r="AA21" s="167"/>
      <c r="AC21" s="167"/>
      <c r="AE21" s="167"/>
      <c r="AG21" s="167"/>
    </row>
    <row r="22" spans="1:33" ht="12" customHeight="1" x14ac:dyDescent="0.25">
      <c r="A22" s="15" t="s">
        <v>272</v>
      </c>
      <c r="B22" s="337">
        <v>30.8</v>
      </c>
      <c r="C22" s="97">
        <v>2.2000000000000002</v>
      </c>
      <c r="D22" s="167"/>
      <c r="E22" s="337">
        <v>30.35</v>
      </c>
      <c r="F22" s="97">
        <v>1.7</v>
      </c>
      <c r="G22" s="337">
        <v>35.25</v>
      </c>
      <c r="H22" s="97">
        <v>2.8</v>
      </c>
      <c r="J22" s="337">
        <v>31.700000000000003</v>
      </c>
      <c r="K22" s="97">
        <v>1.8</v>
      </c>
      <c r="L22" s="337">
        <v>36.75</v>
      </c>
      <c r="M22" s="97">
        <v>2.8</v>
      </c>
      <c r="N22" s="337">
        <v>41.150000000000006</v>
      </c>
      <c r="O22" s="97">
        <v>3.9</v>
      </c>
      <c r="P22" s="337">
        <v>44.2</v>
      </c>
      <c r="Q22" s="97">
        <v>4.5</v>
      </c>
      <c r="S22" s="167"/>
      <c r="U22" s="167"/>
      <c r="V22" s="167"/>
      <c r="X22" s="167"/>
      <c r="AA22" s="167"/>
      <c r="AC22" s="167"/>
      <c r="AE22" s="167"/>
      <c r="AG22" s="167"/>
    </row>
    <row r="23" spans="1:33" ht="12" customHeight="1" x14ac:dyDescent="0.25">
      <c r="A23" s="15" t="s">
        <v>264</v>
      </c>
      <c r="B23" s="332">
        <v>64.05</v>
      </c>
      <c r="C23" s="97">
        <v>3.5</v>
      </c>
      <c r="D23" s="167"/>
      <c r="E23" s="332">
        <v>59.400000000000006</v>
      </c>
      <c r="F23" s="97">
        <v>2.9</v>
      </c>
      <c r="G23" s="332">
        <v>66.05</v>
      </c>
      <c r="H23" s="97">
        <v>4</v>
      </c>
      <c r="J23" s="332">
        <v>61.45</v>
      </c>
      <c r="K23" s="97">
        <v>3</v>
      </c>
      <c r="L23" s="332">
        <v>67.850000000000009</v>
      </c>
      <c r="M23" s="97">
        <v>4</v>
      </c>
      <c r="N23" s="332">
        <v>73</v>
      </c>
      <c r="O23" s="97">
        <v>5.0999999999999996</v>
      </c>
      <c r="P23" s="332">
        <v>76.400000000000006</v>
      </c>
      <c r="Q23" s="97">
        <v>5.7</v>
      </c>
      <c r="S23" s="167"/>
      <c r="U23" s="167"/>
      <c r="V23" s="167"/>
      <c r="X23" s="167"/>
      <c r="AA23" s="167"/>
      <c r="AC23" s="167"/>
      <c r="AE23" s="167"/>
      <c r="AG23" s="167"/>
    </row>
    <row r="24" spans="1:33" ht="12" customHeight="1" x14ac:dyDescent="0.25">
      <c r="A24" s="15" t="s">
        <v>160</v>
      </c>
      <c r="B24" s="332">
        <v>20.650000000000002</v>
      </c>
      <c r="C24" s="97">
        <v>1.5</v>
      </c>
      <c r="D24" s="167"/>
      <c r="E24" s="332">
        <v>17.600000000000001</v>
      </c>
      <c r="F24" s="97">
        <v>1.2</v>
      </c>
      <c r="G24" s="332">
        <v>21.6</v>
      </c>
      <c r="H24" s="97">
        <v>2</v>
      </c>
      <c r="J24" s="332">
        <v>18.600000000000001</v>
      </c>
      <c r="K24" s="97">
        <v>1.3</v>
      </c>
      <c r="L24" s="332">
        <v>22.05</v>
      </c>
      <c r="M24" s="97">
        <v>2</v>
      </c>
      <c r="N24" s="332">
        <v>27.05</v>
      </c>
      <c r="O24" s="97">
        <v>2.2999999999999998</v>
      </c>
      <c r="P24" s="332">
        <v>29.35</v>
      </c>
      <c r="Q24" s="97">
        <v>2.9</v>
      </c>
      <c r="S24" s="167"/>
      <c r="U24" s="167"/>
      <c r="V24" s="167"/>
      <c r="X24" s="167"/>
      <c r="AA24" s="167"/>
      <c r="AC24" s="167"/>
      <c r="AE24" s="167"/>
      <c r="AG24" s="167"/>
    </row>
    <row r="25" spans="1:33" ht="12" customHeight="1" x14ac:dyDescent="0.25">
      <c r="A25" s="15" t="s">
        <v>159</v>
      </c>
      <c r="B25" s="332">
        <v>23.55</v>
      </c>
      <c r="C25" s="97">
        <v>1.8</v>
      </c>
      <c r="D25" s="167"/>
      <c r="E25" s="332">
        <v>19.850000000000001</v>
      </c>
      <c r="F25" s="97">
        <v>1.8</v>
      </c>
      <c r="G25" s="332">
        <v>24.3</v>
      </c>
      <c r="H25" s="97">
        <v>2.2999999999999998</v>
      </c>
      <c r="J25" s="332">
        <v>21.400000000000002</v>
      </c>
      <c r="K25" s="97">
        <v>1.9</v>
      </c>
      <c r="L25" s="332">
        <v>25.1</v>
      </c>
      <c r="M25" s="97">
        <v>2.2999999999999998</v>
      </c>
      <c r="N25" s="332">
        <v>29.85</v>
      </c>
      <c r="O25" s="97">
        <v>2.9</v>
      </c>
      <c r="P25" s="332">
        <v>33.300000000000004</v>
      </c>
      <c r="Q25" s="97">
        <v>3.4</v>
      </c>
      <c r="S25" s="167"/>
      <c r="U25" s="167"/>
      <c r="V25" s="167"/>
      <c r="X25" s="167"/>
      <c r="AA25" s="167"/>
      <c r="AC25" s="167"/>
      <c r="AE25" s="167"/>
      <c r="AG25" s="167"/>
    </row>
    <row r="26" spans="1:33" ht="12" customHeight="1" x14ac:dyDescent="0.25">
      <c r="A26" s="15" t="s">
        <v>158</v>
      </c>
      <c r="B26" s="332">
        <v>26.450000000000003</v>
      </c>
      <c r="C26" s="97">
        <v>2.4</v>
      </c>
      <c r="D26" s="167"/>
      <c r="E26" s="332">
        <v>21.35</v>
      </c>
      <c r="F26" s="97">
        <v>2.2000000000000002</v>
      </c>
      <c r="G26" s="332">
        <v>27.55</v>
      </c>
      <c r="H26" s="97">
        <v>2.9</v>
      </c>
      <c r="J26" s="332">
        <v>23.35</v>
      </c>
      <c r="K26" s="97">
        <v>2.2999999999999998</v>
      </c>
      <c r="L26" s="332">
        <v>28.3</v>
      </c>
      <c r="M26" s="97">
        <v>2.9</v>
      </c>
      <c r="N26" s="332">
        <v>33.300000000000004</v>
      </c>
      <c r="O26" s="97">
        <v>3.5</v>
      </c>
      <c r="P26" s="332">
        <v>37.550000000000004</v>
      </c>
      <c r="Q26" s="97">
        <v>4</v>
      </c>
      <c r="S26" s="167"/>
      <c r="U26" s="167"/>
      <c r="V26" s="167"/>
      <c r="X26" s="167"/>
      <c r="AA26" s="167"/>
      <c r="AC26" s="167"/>
      <c r="AE26" s="167"/>
      <c r="AG26" s="167"/>
    </row>
    <row r="27" spans="1:33" ht="12" customHeight="1" x14ac:dyDescent="0.25">
      <c r="A27" s="15" t="s">
        <v>171</v>
      </c>
      <c r="B27" s="332">
        <v>50.1</v>
      </c>
      <c r="C27" s="97">
        <v>2.6</v>
      </c>
      <c r="D27" s="167"/>
      <c r="E27" s="332">
        <v>45.5</v>
      </c>
      <c r="F27" s="97">
        <v>2.8</v>
      </c>
      <c r="G27" s="332">
        <v>54.150000000000006</v>
      </c>
      <c r="H27" s="97">
        <v>3.1</v>
      </c>
      <c r="J27" s="332">
        <v>47.400000000000006</v>
      </c>
      <c r="K27" s="97">
        <v>2.5</v>
      </c>
      <c r="L27" s="332">
        <v>54.6</v>
      </c>
      <c r="M27" s="97">
        <v>3.1</v>
      </c>
      <c r="N27" s="332">
        <v>60.35</v>
      </c>
      <c r="O27" s="97">
        <v>3.8</v>
      </c>
      <c r="P27" s="332">
        <v>65.5</v>
      </c>
      <c r="Q27" s="97">
        <v>4.2</v>
      </c>
      <c r="S27" s="167"/>
      <c r="U27" s="167"/>
      <c r="V27" s="167"/>
      <c r="X27" s="167"/>
      <c r="AA27" s="167"/>
      <c r="AC27" s="167"/>
      <c r="AE27" s="167"/>
      <c r="AG27" s="167"/>
    </row>
    <row r="28" spans="1:33" ht="12" customHeight="1" x14ac:dyDescent="0.25">
      <c r="A28" s="15" t="s">
        <v>162</v>
      </c>
      <c r="B28" s="332">
        <v>9.8500000000000014</v>
      </c>
      <c r="C28" s="97">
        <v>0.4</v>
      </c>
      <c r="D28" s="167"/>
      <c r="E28" s="332">
        <v>9.15</v>
      </c>
      <c r="F28" s="97">
        <v>0.3</v>
      </c>
      <c r="G28" s="332">
        <v>9.5500000000000007</v>
      </c>
      <c r="H28" s="97">
        <v>0.5</v>
      </c>
      <c r="J28" s="332">
        <v>9.9500000000000011</v>
      </c>
      <c r="K28" s="97">
        <v>0.3</v>
      </c>
      <c r="L28" s="332">
        <v>9.8500000000000014</v>
      </c>
      <c r="M28" s="97">
        <v>0.5</v>
      </c>
      <c r="N28" s="332">
        <v>11.25</v>
      </c>
      <c r="O28" s="97">
        <v>0.6</v>
      </c>
      <c r="P28" s="332">
        <v>12.4</v>
      </c>
      <c r="Q28" s="97">
        <v>0.7</v>
      </c>
      <c r="S28" s="167"/>
      <c r="U28" s="167"/>
      <c r="V28" s="167"/>
      <c r="X28" s="167"/>
      <c r="AA28" s="167"/>
      <c r="AC28" s="167"/>
      <c r="AE28" s="167"/>
      <c r="AG28" s="167"/>
    </row>
    <row r="29" spans="1:33" ht="12" customHeight="1" x14ac:dyDescent="0.25">
      <c r="A29" s="15" t="s">
        <v>163</v>
      </c>
      <c r="B29" s="332">
        <v>74.5</v>
      </c>
      <c r="C29" s="97">
        <v>4.9000000000000004</v>
      </c>
      <c r="D29" s="167"/>
      <c r="E29" s="332">
        <v>73.150000000000006</v>
      </c>
      <c r="F29" s="97">
        <v>4</v>
      </c>
      <c r="G29" s="332">
        <v>86.95</v>
      </c>
      <c r="H29" s="97">
        <v>6.5</v>
      </c>
      <c r="J29" s="332">
        <v>75.05</v>
      </c>
      <c r="K29" s="97">
        <v>4.0999999999999996</v>
      </c>
      <c r="L29" s="332">
        <v>89.7</v>
      </c>
      <c r="M29" s="97">
        <v>6.5</v>
      </c>
      <c r="N29" s="332">
        <v>110.65</v>
      </c>
      <c r="O29" s="97">
        <v>6.9</v>
      </c>
      <c r="P29" s="332">
        <v>127.35000000000001</v>
      </c>
      <c r="Q29" s="97">
        <v>8.4</v>
      </c>
      <c r="S29" s="167"/>
      <c r="U29" s="167"/>
      <c r="V29" s="167"/>
      <c r="X29" s="167"/>
      <c r="AA29" s="167"/>
      <c r="AC29" s="167"/>
      <c r="AE29" s="167"/>
      <c r="AG29" s="167"/>
    </row>
    <row r="30" spans="1:33" ht="12" customHeight="1" x14ac:dyDescent="0.25">
      <c r="A30" s="15" t="s">
        <v>164</v>
      </c>
      <c r="B30" s="332">
        <v>95.9</v>
      </c>
      <c r="C30" s="97">
        <v>5.5</v>
      </c>
      <c r="D30" s="167"/>
      <c r="E30" s="332">
        <v>96.15</v>
      </c>
      <c r="F30" s="97">
        <v>4.4000000000000004</v>
      </c>
      <c r="G30" s="332">
        <v>111.25</v>
      </c>
      <c r="H30" s="97">
        <v>7</v>
      </c>
      <c r="J30" s="332">
        <v>98.800000000000011</v>
      </c>
      <c r="K30" s="97">
        <v>4.5</v>
      </c>
      <c r="L30" s="332">
        <v>113.60000000000001</v>
      </c>
      <c r="M30" s="97">
        <v>7</v>
      </c>
      <c r="N30" s="332">
        <v>134.15</v>
      </c>
      <c r="O30" s="97">
        <v>7.5</v>
      </c>
      <c r="P30" s="332">
        <v>154.80000000000001</v>
      </c>
      <c r="Q30" s="97">
        <v>9</v>
      </c>
      <c r="S30" s="167"/>
      <c r="U30" s="167"/>
      <c r="V30" s="167"/>
      <c r="X30" s="167"/>
      <c r="AA30" s="167"/>
      <c r="AC30" s="167"/>
      <c r="AE30" s="167"/>
      <c r="AG30" s="167"/>
    </row>
    <row r="31" spans="1:33" ht="12" customHeight="1" x14ac:dyDescent="0.25">
      <c r="A31" s="15" t="s">
        <v>165</v>
      </c>
      <c r="B31" s="332">
        <v>71</v>
      </c>
      <c r="C31" s="97">
        <v>5.5</v>
      </c>
      <c r="D31" s="167"/>
      <c r="E31" s="332">
        <v>66.600000000000009</v>
      </c>
      <c r="F31" s="97">
        <v>5</v>
      </c>
      <c r="G31" s="332">
        <v>82.350000000000009</v>
      </c>
      <c r="H31" s="97">
        <v>7</v>
      </c>
      <c r="J31" s="332">
        <v>68.5</v>
      </c>
      <c r="K31" s="97">
        <v>5.0999999999999996</v>
      </c>
      <c r="L31" s="332">
        <v>84.75</v>
      </c>
      <c r="M31" s="97">
        <v>7</v>
      </c>
      <c r="N31" s="332">
        <v>98.9</v>
      </c>
      <c r="O31" s="97">
        <v>7.5</v>
      </c>
      <c r="P31" s="332">
        <v>122.10000000000001</v>
      </c>
      <c r="Q31" s="97">
        <v>9</v>
      </c>
      <c r="S31" s="167"/>
      <c r="U31" s="167"/>
      <c r="V31" s="167"/>
      <c r="X31" s="167"/>
      <c r="AA31" s="167"/>
      <c r="AC31" s="167"/>
      <c r="AE31" s="167"/>
      <c r="AG31" s="167"/>
    </row>
    <row r="32" spans="1:33" ht="12" customHeight="1" x14ac:dyDescent="0.25">
      <c r="A32" s="15" t="s">
        <v>166</v>
      </c>
      <c r="B32" s="332">
        <v>95.850000000000009</v>
      </c>
      <c r="C32" s="97">
        <v>6</v>
      </c>
      <c r="D32" s="167"/>
      <c r="E32" s="332">
        <v>96.2</v>
      </c>
      <c r="F32" s="97">
        <v>5.4</v>
      </c>
      <c r="G32" s="332">
        <v>104.7</v>
      </c>
      <c r="H32" s="97">
        <v>7.5</v>
      </c>
      <c r="J32" s="332">
        <v>99.9</v>
      </c>
      <c r="K32" s="97">
        <v>5.5</v>
      </c>
      <c r="L32" s="332">
        <v>107.80000000000001</v>
      </c>
      <c r="M32" s="97">
        <v>7.5</v>
      </c>
      <c r="N32" s="332">
        <v>122.25</v>
      </c>
      <c r="O32" s="97">
        <v>8</v>
      </c>
      <c r="P32" s="332">
        <v>155.25</v>
      </c>
      <c r="Q32" s="97">
        <v>9.5</v>
      </c>
      <c r="S32" s="167"/>
      <c r="U32" s="167"/>
      <c r="V32" s="167"/>
      <c r="X32" s="167"/>
      <c r="AA32" s="167"/>
      <c r="AC32" s="167"/>
      <c r="AE32" s="167"/>
      <c r="AG32" s="167"/>
    </row>
    <row r="33" spans="1:33" ht="12" customHeight="1" x14ac:dyDescent="0.25">
      <c r="A33" s="15" t="s">
        <v>185</v>
      </c>
      <c r="B33" s="332">
        <v>80</v>
      </c>
      <c r="C33" s="97">
        <v>4.0999999999999996</v>
      </c>
      <c r="D33" s="167"/>
      <c r="E33" s="332">
        <v>81.550000000000011</v>
      </c>
      <c r="F33" s="97">
        <v>3.7</v>
      </c>
      <c r="G33" s="332">
        <v>83.15</v>
      </c>
      <c r="H33" s="97">
        <v>5.0999999999999996</v>
      </c>
      <c r="J33" s="332">
        <v>85.600000000000009</v>
      </c>
      <c r="K33" s="97">
        <v>3.7</v>
      </c>
      <c r="L33" s="332">
        <v>86.800000000000011</v>
      </c>
      <c r="M33" s="97">
        <v>5.0999999999999996</v>
      </c>
      <c r="N33" s="332">
        <v>102.35000000000001</v>
      </c>
      <c r="O33" s="97">
        <v>6.7</v>
      </c>
      <c r="P33" s="332">
        <v>113.4</v>
      </c>
      <c r="Q33" s="97">
        <v>8.1</v>
      </c>
      <c r="S33" s="167"/>
      <c r="U33" s="167"/>
      <c r="V33" s="167"/>
      <c r="X33" s="167"/>
      <c r="AA33" s="167"/>
      <c r="AC33" s="167"/>
      <c r="AE33" s="167"/>
      <c r="AG33" s="167"/>
    </row>
    <row r="34" spans="1:33" ht="12" customHeight="1" x14ac:dyDescent="0.25">
      <c r="A34" s="15" t="s">
        <v>186</v>
      </c>
      <c r="B34" s="332">
        <v>83.65</v>
      </c>
      <c r="C34" s="97">
        <v>5.4</v>
      </c>
      <c r="D34" s="167"/>
      <c r="E34" s="332">
        <v>85.2</v>
      </c>
      <c r="F34" s="97">
        <v>4.5</v>
      </c>
      <c r="G34" s="332">
        <v>86.75</v>
      </c>
      <c r="H34" s="97">
        <v>6.3</v>
      </c>
      <c r="J34" s="332">
        <v>91.050000000000011</v>
      </c>
      <c r="K34" s="97">
        <v>4.4000000000000004</v>
      </c>
      <c r="L34" s="332">
        <v>88.850000000000009</v>
      </c>
      <c r="M34" s="97">
        <v>6.3</v>
      </c>
      <c r="N34" s="332">
        <v>110.10000000000001</v>
      </c>
      <c r="O34" s="97">
        <v>8.1</v>
      </c>
      <c r="P34" s="332">
        <v>120.25</v>
      </c>
      <c r="Q34" s="97">
        <v>9.1999999999999993</v>
      </c>
      <c r="S34" s="167"/>
      <c r="U34" s="167"/>
      <c r="V34" s="167"/>
      <c r="X34" s="167"/>
      <c r="AA34" s="167"/>
      <c r="AC34" s="167"/>
      <c r="AE34" s="167"/>
      <c r="AG34" s="167"/>
    </row>
    <row r="35" spans="1:33" ht="12" customHeight="1" x14ac:dyDescent="0.25">
      <c r="A35" s="15" t="s">
        <v>273</v>
      </c>
      <c r="B35" s="332">
        <v>134.35</v>
      </c>
      <c r="C35" s="97">
        <v>6.1</v>
      </c>
      <c r="D35" s="167"/>
      <c r="E35" s="332">
        <v>86.5</v>
      </c>
      <c r="F35" s="97">
        <v>5.6</v>
      </c>
      <c r="G35" s="332">
        <v>140.85</v>
      </c>
      <c r="H35" s="97">
        <v>7.6</v>
      </c>
      <c r="J35" s="332">
        <v>90.25</v>
      </c>
      <c r="K35" s="97">
        <v>5.6</v>
      </c>
      <c r="L35" s="332">
        <v>144.9</v>
      </c>
      <c r="M35" s="97">
        <v>7.6</v>
      </c>
      <c r="N35" s="332">
        <v>163.45000000000002</v>
      </c>
      <c r="O35" s="97">
        <v>10</v>
      </c>
      <c r="P35" s="332">
        <v>181.8</v>
      </c>
      <c r="Q35" s="97">
        <v>12.1</v>
      </c>
      <c r="S35" s="167"/>
      <c r="U35" s="167"/>
      <c r="V35" s="167"/>
      <c r="X35" s="167"/>
      <c r="AA35" s="167"/>
      <c r="AC35" s="167"/>
      <c r="AE35" s="167"/>
      <c r="AG35" s="167"/>
    </row>
    <row r="36" spans="1:33" ht="12" customHeight="1" thickBot="1" x14ac:dyDescent="0.3">
      <c r="A36" s="15" t="s">
        <v>274</v>
      </c>
      <c r="B36" s="333">
        <v>141.95000000000002</v>
      </c>
      <c r="C36" s="98">
        <v>8.1</v>
      </c>
      <c r="D36" s="167"/>
      <c r="E36" s="333">
        <v>92</v>
      </c>
      <c r="F36" s="98">
        <v>6.6</v>
      </c>
      <c r="G36" s="333">
        <v>148.75</v>
      </c>
      <c r="H36" s="98">
        <v>9.4</v>
      </c>
      <c r="J36" s="333">
        <v>95.7</v>
      </c>
      <c r="K36" s="98">
        <v>6.6</v>
      </c>
      <c r="L36" s="333">
        <v>153.20000000000002</v>
      </c>
      <c r="M36" s="98">
        <v>9.4</v>
      </c>
      <c r="N36" s="333">
        <v>171.95000000000002</v>
      </c>
      <c r="O36" s="98">
        <v>12.1</v>
      </c>
      <c r="P36" s="333">
        <v>188.55</v>
      </c>
      <c r="Q36" s="98">
        <v>12.8</v>
      </c>
      <c r="S36" s="167"/>
      <c r="U36" s="167"/>
      <c r="V36" s="167"/>
      <c r="X36" s="167"/>
      <c r="AA36" s="167"/>
      <c r="AC36" s="167"/>
      <c r="AE36" s="167"/>
      <c r="AG36" s="167"/>
    </row>
    <row r="37" spans="1:33" ht="12" customHeight="1" x14ac:dyDescent="0.25">
      <c r="A37" s="450"/>
      <c r="B37" s="450"/>
      <c r="C37" s="450"/>
      <c r="D37" s="450"/>
      <c r="E37" s="450"/>
      <c r="F37" s="450"/>
      <c r="G37" s="450"/>
      <c r="H37" s="450"/>
      <c r="I37" s="450"/>
      <c r="J37" s="450"/>
      <c r="K37" s="450"/>
      <c r="L37" s="10"/>
    </row>
    <row r="38" spans="1:33" ht="12" customHeight="1" x14ac:dyDescent="0.25">
      <c r="A38" s="13" t="s">
        <v>834</v>
      </c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</row>
    <row r="39" spans="1:33" ht="12" customHeight="1" x14ac:dyDescent="0.25">
      <c r="A39" s="13" t="s">
        <v>56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</row>
    <row r="40" spans="1:33" ht="12" customHeight="1" x14ac:dyDescent="0.25">
      <c r="A40" s="13" t="s">
        <v>55</v>
      </c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</row>
    <row r="41" spans="1:33" ht="12" customHeight="1" x14ac:dyDescent="0.25">
      <c r="A41" s="13" t="s">
        <v>906</v>
      </c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</row>
    <row r="42" spans="1:33" ht="12" customHeight="1" x14ac:dyDescent="0.25">
      <c r="A42" s="230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</row>
    <row r="43" spans="1:33" ht="12" customHeight="1" x14ac:dyDescent="0.25">
      <c r="A43" s="474" t="s">
        <v>47</v>
      </c>
      <c r="B43" s="474"/>
      <c r="C43" s="474"/>
      <c r="D43" s="474"/>
      <c r="E43" s="474"/>
      <c r="F43" s="474"/>
      <c r="G43" s="474"/>
      <c r="H43" s="474"/>
      <c r="I43" s="474"/>
      <c r="J43" s="474"/>
      <c r="K43" s="474"/>
      <c r="L43" s="474"/>
    </row>
    <row r="44" spans="1:33" ht="12" customHeight="1" x14ac:dyDescent="0.25">
      <c r="A44" s="474" t="s">
        <v>70</v>
      </c>
      <c r="B44" s="474"/>
      <c r="C44" s="474"/>
      <c r="D44" s="474"/>
      <c r="E44" s="474"/>
      <c r="F44" s="474"/>
      <c r="G44" s="474"/>
      <c r="H44" s="474"/>
      <c r="I44" s="474"/>
      <c r="J44" s="474"/>
      <c r="K44" s="474"/>
      <c r="L44" s="474"/>
    </row>
    <row r="45" spans="1:33" ht="12" customHeight="1" x14ac:dyDescent="0.25"/>
    <row r="46" spans="1:33" ht="12" customHeight="1" x14ac:dyDescent="0.25">
      <c r="A46" t="s">
        <v>169</v>
      </c>
      <c r="D46" s="188"/>
      <c r="E46" s="188"/>
    </row>
  </sheetData>
  <sheetProtection selectLockedCells="1"/>
  <mergeCells count="14">
    <mergeCell ref="N14:O14"/>
    <mergeCell ref="P14:Q14"/>
    <mergeCell ref="A1:L1"/>
    <mergeCell ref="A11:K11"/>
    <mergeCell ref="A14:A15"/>
    <mergeCell ref="B14:C14"/>
    <mergeCell ref="E14:F14"/>
    <mergeCell ref="G14:H14"/>
    <mergeCell ref="J14:K14"/>
    <mergeCell ref="A37:K37"/>
    <mergeCell ref="A43:L43"/>
    <mergeCell ref="A44:L44"/>
    <mergeCell ref="L14:M14"/>
    <mergeCell ref="A12:K12"/>
  </mergeCells>
  <pageMargins left="0.25" right="0.25" top="0.2" bottom="0.2" header="0.3" footer="0.3"/>
  <pageSetup scale="67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6">
    <pageSetUpPr fitToPage="1"/>
  </sheetPr>
  <dimension ref="A1:Y50"/>
  <sheetViews>
    <sheetView zoomScale="90" zoomScaleNormal="90" workbookViewId="0">
      <selection activeCell="D16" sqref="D16"/>
    </sheetView>
  </sheetViews>
  <sheetFormatPr defaultRowHeight="15" x14ac:dyDescent="0.25"/>
  <cols>
    <col min="1" max="1" width="29.7109375" customWidth="1"/>
    <col min="2" max="2" width="11.28515625" bestFit="1" customWidth="1"/>
    <col min="3" max="4" width="6.7109375" customWidth="1"/>
    <col min="5" max="5" width="11.28515625" bestFit="1" customWidth="1"/>
    <col min="6" max="7" width="6.7109375" customWidth="1"/>
    <col min="8" max="8" width="11.28515625" bestFit="1" customWidth="1"/>
    <col min="9" max="10" width="6.7109375" customWidth="1"/>
    <col min="11" max="11" width="11.28515625" bestFit="1" customWidth="1"/>
    <col min="12" max="13" width="6.7109375" customWidth="1"/>
    <col min="14" max="14" width="11.28515625" bestFit="1" customWidth="1"/>
    <col min="15" max="16" width="6.7109375" customWidth="1"/>
    <col min="17" max="17" width="10.85546875" bestFit="1" customWidth="1"/>
    <col min="18" max="19" width="6.7109375" customWidth="1"/>
    <col min="20" max="20" width="11.28515625" bestFit="1" customWidth="1"/>
    <col min="21" max="22" width="6.7109375" customWidth="1"/>
    <col min="23" max="23" width="3.28515625" customWidth="1"/>
    <col min="24" max="24" width="10.7109375" customWidth="1"/>
    <col min="25" max="25" width="9.5703125" customWidth="1"/>
  </cols>
  <sheetData>
    <row r="1" spans="1:25" ht="21" x14ac:dyDescent="0.35">
      <c r="A1" s="415" t="s">
        <v>812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25" ht="12" customHeight="1" x14ac:dyDescent="0.25"/>
    <row r="3" spans="1:25" ht="12" customHeight="1" x14ac:dyDescent="0.25"/>
    <row r="4" spans="1:25" ht="12" customHeight="1" x14ac:dyDescent="0.25"/>
    <row r="5" spans="1:25" ht="12" customHeight="1" x14ac:dyDescent="0.25"/>
    <row r="6" spans="1:25" ht="12" customHeight="1" x14ac:dyDescent="0.25"/>
    <row r="7" spans="1:25" ht="12" customHeight="1" x14ac:dyDescent="0.25"/>
    <row r="8" spans="1:25" ht="12" customHeight="1" x14ac:dyDescent="0.25"/>
    <row r="9" spans="1:25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25" ht="12" customHeight="1" x14ac:dyDescent="0.25"/>
    <row r="11" spans="1:25" ht="12" customHeight="1" x14ac:dyDescent="0.25">
      <c r="A11" s="472" t="s">
        <v>524</v>
      </c>
      <c r="B11" s="472"/>
      <c r="C11" s="472"/>
      <c r="D11" s="472"/>
      <c r="E11" s="472"/>
      <c r="F11" s="472"/>
      <c r="G11" s="472"/>
      <c r="H11" s="472"/>
      <c r="I11" s="472"/>
      <c r="J11" s="472"/>
      <c r="K11" s="472"/>
    </row>
    <row r="12" spans="1:25" ht="12" customHeight="1" x14ac:dyDescent="0.25">
      <c r="A12" s="473" t="s">
        <v>811</v>
      </c>
      <c r="B12" s="473"/>
      <c r="C12" s="473"/>
      <c r="D12" s="473"/>
      <c r="E12" s="473"/>
      <c r="F12" s="473"/>
      <c r="G12" s="473"/>
      <c r="H12" s="473"/>
      <c r="I12" s="473"/>
      <c r="J12" s="473"/>
      <c r="K12" s="473"/>
    </row>
    <row r="13" spans="1:25" ht="12" customHeight="1" thickBot="1" x14ac:dyDescent="0.3"/>
    <row r="14" spans="1:25" ht="12" customHeight="1" x14ac:dyDescent="0.25">
      <c r="A14" s="463" t="s">
        <v>34</v>
      </c>
      <c r="B14" s="438" t="s">
        <v>454</v>
      </c>
      <c r="C14" s="439"/>
      <c r="D14" s="440"/>
      <c r="E14" s="438" t="s">
        <v>455</v>
      </c>
      <c r="F14" s="439"/>
      <c r="G14" s="440"/>
      <c r="H14" s="438" t="s">
        <v>456</v>
      </c>
      <c r="I14" s="439"/>
      <c r="J14" s="440"/>
      <c r="K14" s="433" t="s">
        <v>457</v>
      </c>
      <c r="L14" s="434"/>
      <c r="M14" s="435"/>
      <c r="N14" s="438" t="s">
        <v>458</v>
      </c>
      <c r="O14" s="439"/>
      <c r="P14" s="440"/>
      <c r="Q14" s="438" t="s">
        <v>459</v>
      </c>
      <c r="R14" s="439"/>
      <c r="S14" s="440"/>
      <c r="T14" s="433" t="s">
        <v>460</v>
      </c>
      <c r="U14" s="434"/>
      <c r="V14" s="435"/>
      <c r="X14" s="438" t="s">
        <v>46</v>
      </c>
      <c r="Y14" s="461" t="s">
        <v>112</v>
      </c>
    </row>
    <row r="15" spans="1:25" ht="12" customHeight="1" x14ac:dyDescent="0.25">
      <c r="A15" s="464"/>
      <c r="B15" s="16" t="s">
        <v>45</v>
      </c>
      <c r="C15" s="14" t="s">
        <v>126</v>
      </c>
      <c r="D15" s="17" t="s">
        <v>9</v>
      </c>
      <c r="E15" s="16" t="s">
        <v>45</v>
      </c>
      <c r="F15" s="14" t="s">
        <v>126</v>
      </c>
      <c r="G15" s="17" t="s">
        <v>9</v>
      </c>
      <c r="H15" s="16" t="s">
        <v>45</v>
      </c>
      <c r="I15" s="14" t="s">
        <v>126</v>
      </c>
      <c r="J15" s="17" t="s">
        <v>9</v>
      </c>
      <c r="K15" s="16" t="s">
        <v>45</v>
      </c>
      <c r="L15" s="14" t="s">
        <v>126</v>
      </c>
      <c r="M15" s="17" t="s">
        <v>9</v>
      </c>
      <c r="N15" s="16" t="s">
        <v>45</v>
      </c>
      <c r="O15" s="14" t="s">
        <v>126</v>
      </c>
      <c r="P15" s="17" t="s">
        <v>9</v>
      </c>
      <c r="Q15" s="16" t="s">
        <v>45</v>
      </c>
      <c r="R15" s="14" t="s">
        <v>126</v>
      </c>
      <c r="S15" s="17" t="s">
        <v>9</v>
      </c>
      <c r="T15" s="16" t="s">
        <v>45</v>
      </c>
      <c r="U15" s="14" t="s">
        <v>126</v>
      </c>
      <c r="V15" s="17" t="s">
        <v>9</v>
      </c>
      <c r="X15" s="460"/>
      <c r="Y15" s="462"/>
    </row>
    <row r="16" spans="1:25" ht="12" customHeight="1" x14ac:dyDescent="0.25">
      <c r="A16" s="308" t="str">
        <f>'Page 13 Maintenance'!A16</f>
        <v>Enclosure 16 GA.</v>
      </c>
      <c r="B16" s="63">
        <f>'Page 13 Maintenance'!B16</f>
        <v>43.25</v>
      </c>
      <c r="C16" s="103">
        <f>'Page 13 Maintenance'!C16</f>
        <v>3.5</v>
      </c>
      <c r="D16" s="102"/>
      <c r="E16" s="63">
        <f>'Page 13 Maintenance'!E16</f>
        <v>42.1</v>
      </c>
      <c r="F16" s="103">
        <f>'Page 13 Maintenance'!F16</f>
        <v>3</v>
      </c>
      <c r="G16" s="102"/>
      <c r="H16" s="63">
        <f>'Page 13 Maintenance'!G16</f>
        <v>49.2</v>
      </c>
      <c r="I16" s="103">
        <f>'Page 13 Maintenance'!H16</f>
        <v>4.5</v>
      </c>
      <c r="J16" s="102"/>
      <c r="K16" s="63">
        <f>'Page 13 Maintenance'!J16</f>
        <v>44</v>
      </c>
      <c r="L16" s="103">
        <f>'Page 13 Maintenance'!K16</f>
        <v>3.1</v>
      </c>
      <c r="M16" s="102"/>
      <c r="N16" s="63">
        <f>'Page 13 Maintenance'!L16</f>
        <v>50.35</v>
      </c>
      <c r="O16" s="103">
        <f>'Page 13 Maintenance'!M16</f>
        <v>4.5</v>
      </c>
      <c r="P16" s="102"/>
      <c r="Q16" s="63">
        <f>'Page 13 Maintenance'!N16</f>
        <v>53.35</v>
      </c>
      <c r="R16" s="103">
        <f>'Page 13 Maintenance'!O16</f>
        <v>6.1</v>
      </c>
      <c r="S16" s="102"/>
      <c r="T16" s="63">
        <f>'Page 13 Maintenance'!P16</f>
        <v>60.6</v>
      </c>
      <c r="U16" s="103">
        <f>'Page 13 Maintenance'!Q16</f>
        <v>7.5</v>
      </c>
      <c r="V16" s="102"/>
      <c r="W16" s="253"/>
      <c r="X16" s="309" t="str">
        <f>IF(AND(D16=0,G16=0,J16=0,M16=0,P16=0,S16=0,V16=0)," ",D16*B16+G16*E16+J16*H16+M16*K16+P16*N16+S16*Q16+V16*T16)</f>
        <v xml:space="preserve"> </v>
      </c>
      <c r="Y16" s="302" t="str">
        <f>IF(X16=" "," ",D16*C16+G16*F16+J16*I16+M16*L16+P16*O16+S16*R16+V16*U16)</f>
        <v xml:space="preserve"> </v>
      </c>
    </row>
    <row r="17" spans="1:25" ht="12" customHeight="1" x14ac:dyDescent="0.25">
      <c r="A17" s="308" t="str">
        <f>'Page 13 Maintenance'!A17</f>
        <v>Enclosure 14 GA.</v>
      </c>
      <c r="B17" s="332">
        <f>'Page 13 Maintenance'!B17</f>
        <v>48.150000000000006</v>
      </c>
      <c r="C17" s="103">
        <f>'Page 13 Maintenance'!C17</f>
        <v>4.8</v>
      </c>
      <c r="D17" s="102"/>
      <c r="E17" s="332">
        <f>'Page 13 Maintenance'!E17</f>
        <v>46.400000000000006</v>
      </c>
      <c r="F17" s="103">
        <f>'Page 13 Maintenance'!F17</f>
        <v>3.7</v>
      </c>
      <c r="G17" s="102"/>
      <c r="H17" s="332">
        <f>'Page 13 Maintenance'!G17</f>
        <v>54.2</v>
      </c>
      <c r="I17" s="103">
        <f>'Page 13 Maintenance'!H17</f>
        <v>5.9</v>
      </c>
      <c r="J17" s="102"/>
      <c r="K17" s="332">
        <f>'Page 13 Maintenance'!J17</f>
        <v>48.25</v>
      </c>
      <c r="L17" s="103">
        <f>'Page 13 Maintenance'!K17</f>
        <v>3.8</v>
      </c>
      <c r="M17" s="102"/>
      <c r="N17" s="332">
        <f>'Page 13 Maintenance'!L17</f>
        <v>56.050000000000004</v>
      </c>
      <c r="O17" s="103">
        <f>'Page 13 Maintenance'!M17</f>
        <v>5.9</v>
      </c>
      <c r="P17" s="102"/>
      <c r="Q17" s="332">
        <f>'Page 13 Maintenance'!N17</f>
        <v>59.300000000000004</v>
      </c>
      <c r="R17" s="103">
        <f>'Page 13 Maintenance'!O17</f>
        <v>7.5</v>
      </c>
      <c r="S17" s="102"/>
      <c r="T17" s="332">
        <f>'Page 13 Maintenance'!P17</f>
        <v>67.3</v>
      </c>
      <c r="U17" s="103">
        <f>'Page 13 Maintenance'!Q17</f>
        <v>8.6</v>
      </c>
      <c r="V17" s="102"/>
      <c r="W17" s="253"/>
      <c r="X17" s="309" t="str">
        <f t="shared" ref="X17:X36" si="0">IF(AND(D17=0,G17=0,J17=0,M17=0,P17=0,S17=0,V17=0)," ",D17*B17+G17*E17+J17*H17+M17*K17+P17*N17+S17*Q17+V17*T17)</f>
        <v xml:space="preserve"> </v>
      </c>
      <c r="Y17" s="302" t="str">
        <f t="shared" ref="Y17:Y36" si="1">IF(X17=" "," ",D17*C17+G17*F17+J17*I17+M17*L17+P17*O17+S17*R17+V17*U17)</f>
        <v xml:space="preserve"> </v>
      </c>
    </row>
    <row r="18" spans="1:25" ht="12" customHeight="1" x14ac:dyDescent="0.25">
      <c r="A18" s="308" t="str">
        <f>'Page 13 Maintenance'!A18</f>
        <v>Baked Metallic (standard colors)</v>
      </c>
      <c r="B18" s="332">
        <f>'Page 13 Maintenance'!B18</f>
        <v>1.9000000000000001</v>
      </c>
      <c r="C18" s="103" t="str">
        <f>'Page 13 Maintenance'!C18</f>
        <v>-</v>
      </c>
      <c r="D18" s="102"/>
      <c r="E18" s="332">
        <f>'Page 13 Maintenance'!E18</f>
        <v>1.75</v>
      </c>
      <c r="F18" s="103" t="str">
        <f>'Page 13 Maintenance'!F18</f>
        <v>-</v>
      </c>
      <c r="G18" s="102"/>
      <c r="H18" s="332">
        <f>'Page 13 Maintenance'!G18</f>
        <v>2.5500000000000003</v>
      </c>
      <c r="I18" s="103" t="str">
        <f>'Page 13 Maintenance'!H18</f>
        <v>-</v>
      </c>
      <c r="J18" s="102"/>
      <c r="K18" s="332">
        <f>'Page 13 Maintenance'!J18</f>
        <v>1.75</v>
      </c>
      <c r="L18" s="103" t="str">
        <f>'Page 13 Maintenance'!K18</f>
        <v>-</v>
      </c>
      <c r="M18" s="102"/>
      <c r="N18" s="332">
        <f>'Page 13 Maintenance'!L18</f>
        <v>2.5500000000000003</v>
      </c>
      <c r="O18" s="103" t="str">
        <f>'Page 13 Maintenance'!M18</f>
        <v>-</v>
      </c>
      <c r="P18" s="102"/>
      <c r="Q18" s="332">
        <f>'Page 13 Maintenance'!N18</f>
        <v>2.7</v>
      </c>
      <c r="R18" s="103" t="str">
        <f>'Page 13 Maintenance'!O18</f>
        <v>-</v>
      </c>
      <c r="S18" s="102"/>
      <c r="T18" s="332">
        <f>'Page 13 Maintenance'!P18</f>
        <v>3.1500000000000004</v>
      </c>
      <c r="U18" s="103" t="str">
        <f>'Page 13 Maintenance'!Q18</f>
        <v>-</v>
      </c>
      <c r="V18" s="102"/>
      <c r="W18" s="253"/>
      <c r="X18" s="309" t="str">
        <f t="shared" ref="X18" si="2">IF(AND(D18=0,G18=0,J18=0,M18=0,P18=0,S18=0,V18=0)," ",D18*B18+G18*E18+J18*H18+M18*K18+P18*N18+S18*Q18+V18*T18)</f>
        <v xml:space="preserve"> </v>
      </c>
      <c r="Y18" s="302"/>
    </row>
    <row r="19" spans="1:25" ht="12" customHeight="1" x14ac:dyDescent="0.25">
      <c r="A19" s="308" t="str">
        <f>'Page 13 Maintenance'!A19</f>
        <v>Dial Damper</v>
      </c>
      <c r="B19" s="332">
        <f>'Page 13 Maintenance'!B19</f>
        <v>9.8500000000000014</v>
      </c>
      <c r="C19" s="103">
        <f>'Page 13 Maintenance'!C19</f>
        <v>0.5</v>
      </c>
      <c r="D19" s="102"/>
      <c r="E19" s="332">
        <f>'Page 13 Maintenance'!E19</f>
        <v>0</v>
      </c>
      <c r="F19" s="103" t="str">
        <f>'Page 13 Maintenance'!F19</f>
        <v>-</v>
      </c>
      <c r="G19" s="310"/>
      <c r="H19" s="332">
        <f>'Page 13 Maintenance'!G19</f>
        <v>9.8500000000000014</v>
      </c>
      <c r="I19" s="103">
        <f>'Page 13 Maintenance'!H19</f>
        <v>0.5</v>
      </c>
      <c r="J19" s="102"/>
      <c r="K19" s="332">
        <f>'Page 13 Maintenance'!J19</f>
        <v>0</v>
      </c>
      <c r="L19" s="103" t="str">
        <f>'Page 13 Maintenance'!K19</f>
        <v>-</v>
      </c>
      <c r="M19" s="310"/>
      <c r="N19" s="332">
        <f>'Page 13 Maintenance'!L19</f>
        <v>9.8500000000000014</v>
      </c>
      <c r="O19" s="103">
        <f>'Page 13 Maintenance'!M19</f>
        <v>0.5</v>
      </c>
      <c r="P19" s="102"/>
      <c r="Q19" s="332">
        <f>'Page 13 Maintenance'!N19</f>
        <v>9.8500000000000014</v>
      </c>
      <c r="R19" s="103">
        <f>'Page 13 Maintenance'!O19</f>
        <v>0.5</v>
      </c>
      <c r="S19" s="102"/>
      <c r="T19" s="332">
        <f>'Page 13 Maintenance'!P19</f>
        <v>9.8500000000000014</v>
      </c>
      <c r="U19" s="103">
        <f>'Page 13 Maintenance'!Q19</f>
        <v>0.5</v>
      </c>
      <c r="V19" s="102"/>
      <c r="W19" s="253"/>
      <c r="X19" s="309" t="str">
        <f>IF(AND(D19=0,J19=0,P19=0,S19=0,V19=0)," ",D19*B19+J19*H19+P19*N19+S19*Q19+V19*T19)</f>
        <v xml:space="preserve"> </v>
      </c>
      <c r="Y19" s="302" t="str">
        <f>IF(X19=" "," ",D19*C19+J19*I19+P19*O19+S19*R19+V19*U19)</f>
        <v xml:space="preserve"> </v>
      </c>
    </row>
    <row r="20" spans="1:25" ht="12" customHeight="1" x14ac:dyDescent="0.25">
      <c r="A20" s="308" t="str">
        <f>'Page 13 Maintenance'!A20</f>
        <v>Tamper Resistant Damper</v>
      </c>
      <c r="B20" s="332">
        <f>'Page 13 Maintenance'!B20</f>
        <v>13.65</v>
      </c>
      <c r="C20" s="103">
        <f>'Page 13 Maintenance'!C20</f>
        <v>0.5</v>
      </c>
      <c r="D20" s="102"/>
      <c r="E20" s="332">
        <f>'Page 13 Maintenance'!E20</f>
        <v>0</v>
      </c>
      <c r="F20" s="103" t="str">
        <f>'Page 13 Maintenance'!F20</f>
        <v>-</v>
      </c>
      <c r="G20" s="310"/>
      <c r="H20" s="332">
        <f>'Page 13 Maintenance'!G20</f>
        <v>13.65</v>
      </c>
      <c r="I20" s="103">
        <f>'Page 13 Maintenance'!H20</f>
        <v>0.5</v>
      </c>
      <c r="J20" s="102"/>
      <c r="K20" s="332">
        <f>'Page 13 Maintenance'!J20</f>
        <v>0</v>
      </c>
      <c r="L20" s="103" t="str">
        <f>'Page 13 Maintenance'!K20</f>
        <v>-</v>
      </c>
      <c r="M20" s="310"/>
      <c r="N20" s="332">
        <f>'Page 13 Maintenance'!L20</f>
        <v>13.65</v>
      </c>
      <c r="O20" s="103">
        <f>'Page 13 Maintenance'!M20</f>
        <v>0.5</v>
      </c>
      <c r="P20" s="102"/>
      <c r="Q20" s="332">
        <f>'Page 13 Maintenance'!N20</f>
        <v>13.65</v>
      </c>
      <c r="R20" s="103">
        <f>'Page 13 Maintenance'!O20</f>
        <v>0.5</v>
      </c>
      <c r="S20" s="102"/>
      <c r="T20" s="332">
        <f>'Page 13 Maintenance'!P20</f>
        <v>13.65</v>
      </c>
      <c r="U20" s="103">
        <f>'Page 13 Maintenance'!Q20</f>
        <v>0.5</v>
      </c>
      <c r="V20" s="102"/>
      <c r="W20" s="253"/>
      <c r="X20" s="309" t="str">
        <f>IF(AND(D20=0,J20=0,P20=0,S20=0,V20=0)," ",D20*B20+J20*H20+P20*N20+S20*Q20+V20*T20)</f>
        <v xml:space="preserve"> </v>
      </c>
      <c r="Y20" s="302" t="str">
        <f>IF(X20=" "," ",D20*C20+J20*I20+P20*O20+S20*R20+V20*U20)</f>
        <v xml:space="preserve"> </v>
      </c>
    </row>
    <row r="21" spans="1:25" ht="12" customHeight="1" x14ac:dyDescent="0.25">
      <c r="A21" s="308" t="str">
        <f>'Page 13 Maintenance'!A21</f>
        <v>Slide Damper (B offset only)</v>
      </c>
      <c r="B21" s="332">
        <f>'Page 13 Maintenance'!B21</f>
        <v>0</v>
      </c>
      <c r="C21" s="103" t="str">
        <f>'Page 13 Maintenance'!C21</f>
        <v>-</v>
      </c>
      <c r="D21" s="310"/>
      <c r="E21" s="332">
        <f>'Page 13 Maintenance'!E21</f>
        <v>0</v>
      </c>
      <c r="F21" s="103" t="str">
        <f>'Page 13 Maintenance'!F21</f>
        <v>-</v>
      </c>
      <c r="G21" s="310"/>
      <c r="H21" s="332">
        <f>'Page 13 Maintenance'!G21</f>
        <v>0</v>
      </c>
      <c r="I21" s="103" t="str">
        <f>'Page 13 Maintenance'!H21</f>
        <v>-</v>
      </c>
      <c r="J21" s="310"/>
      <c r="K21" s="332">
        <f>'Page 13 Maintenance'!J21</f>
        <v>16.150000000000002</v>
      </c>
      <c r="L21" s="103">
        <f>'Page 13 Maintenance'!K21</f>
        <v>0.4</v>
      </c>
      <c r="M21" s="102"/>
      <c r="N21" s="332">
        <f>'Page 13 Maintenance'!L21</f>
        <v>16.150000000000002</v>
      </c>
      <c r="O21" s="103">
        <f>'Page 13 Maintenance'!M21</f>
        <v>0.4</v>
      </c>
      <c r="P21" s="102"/>
      <c r="Q21" s="332">
        <f>'Page 13 Maintenance'!N21</f>
        <v>16.150000000000002</v>
      </c>
      <c r="R21" s="103">
        <f>'Page 13 Maintenance'!O21</f>
        <v>0.4</v>
      </c>
      <c r="S21" s="102"/>
      <c r="T21" s="332">
        <f>'Page 13 Maintenance'!P21</f>
        <v>16.150000000000002</v>
      </c>
      <c r="U21" s="103">
        <f>'Page 13 Maintenance'!Q21</f>
        <v>0.4</v>
      </c>
      <c r="V21" s="102"/>
      <c r="W21" s="253"/>
      <c r="X21" s="309" t="str">
        <f>IF(AND(D21=0,G21=0,J21=0,M21=0,P21=0,S21=0,V21=0)," ",M21*K21+P21*N21+S21*Q21+V21*T21)</f>
        <v xml:space="preserve"> </v>
      </c>
      <c r="Y21" s="302" t="str">
        <f>IF(X21=" "," ",M21*L21+P21*O21+S21*R21+V21*U21)</f>
        <v xml:space="preserve"> </v>
      </c>
    </row>
    <row r="22" spans="1:25" ht="12" customHeight="1" x14ac:dyDescent="0.25">
      <c r="A22" s="308" t="str">
        <f>'Page 13 Maintenance'!A22</f>
        <v>4" End Cap (VK = 3" End Cap)</v>
      </c>
      <c r="B22" s="337">
        <f>'Page 13 Maintenance'!B22</f>
        <v>24.700000000000003</v>
      </c>
      <c r="C22" s="103">
        <f>'Page 13 Maintenance'!C22</f>
        <v>1.5</v>
      </c>
      <c r="D22" s="102"/>
      <c r="E22" s="337">
        <f>'Page 13 Maintenance'!E22</f>
        <v>30.35</v>
      </c>
      <c r="F22" s="103">
        <f>'Page 13 Maintenance'!F22</f>
        <v>1.7</v>
      </c>
      <c r="G22" s="102"/>
      <c r="H22" s="337">
        <f>'Page 13 Maintenance'!G22</f>
        <v>32.200000000000003</v>
      </c>
      <c r="I22" s="103">
        <f>'Page 13 Maintenance'!H22</f>
        <v>2.8</v>
      </c>
      <c r="J22" s="102"/>
      <c r="K22" s="337">
        <f>'Page 13 Maintenance'!J22</f>
        <v>31.700000000000003</v>
      </c>
      <c r="L22" s="103">
        <f>'Page 13 Maintenance'!K22</f>
        <v>1.8</v>
      </c>
      <c r="M22" s="102"/>
      <c r="N22" s="337">
        <f>'Page 13 Maintenance'!L22</f>
        <v>34.800000000000004</v>
      </c>
      <c r="O22" s="103">
        <f>'Page 13 Maintenance'!M22</f>
        <v>2.8</v>
      </c>
      <c r="P22" s="102"/>
      <c r="Q22" s="337">
        <f>'Page 13 Maintenance'!N22</f>
        <v>39.75</v>
      </c>
      <c r="R22" s="103">
        <f>'Page 13 Maintenance'!O22</f>
        <v>3.9</v>
      </c>
      <c r="S22" s="102"/>
      <c r="T22" s="337">
        <f>'Page 13 Maintenance'!P22</f>
        <v>43.550000000000004</v>
      </c>
      <c r="U22" s="103">
        <f>'Page 13 Maintenance'!Q22</f>
        <v>4.5</v>
      </c>
      <c r="V22" s="102"/>
      <c r="W22" s="253"/>
      <c r="X22" s="309" t="str">
        <f t="shared" si="0"/>
        <v xml:space="preserve"> </v>
      </c>
      <c r="Y22" s="302" t="str">
        <f t="shared" si="1"/>
        <v xml:space="preserve"> </v>
      </c>
    </row>
    <row r="23" spans="1:25" ht="12" customHeight="1" x14ac:dyDescent="0.25">
      <c r="A23" s="308" t="str">
        <f>'Page 13 Maintenance'!A23</f>
        <v>8-3/8" End Cap w/Access Door</v>
      </c>
      <c r="B23" s="332">
        <f>'Page 13 Maintenance'!B23</f>
        <v>61.1</v>
      </c>
      <c r="C23" s="103">
        <f>'Page 13 Maintenance'!C23</f>
        <v>3.4</v>
      </c>
      <c r="D23" s="102"/>
      <c r="E23" s="332">
        <f>'Page 13 Maintenance'!E23</f>
        <v>62.550000000000004</v>
      </c>
      <c r="F23" s="103">
        <f>'Page 13 Maintenance'!F23</f>
        <v>2.9</v>
      </c>
      <c r="G23" s="102"/>
      <c r="H23" s="332">
        <f>'Page 13 Maintenance'!G23</f>
        <v>73</v>
      </c>
      <c r="I23" s="103">
        <f>'Page 13 Maintenance'!H23</f>
        <v>4</v>
      </c>
      <c r="J23" s="102"/>
      <c r="K23" s="332">
        <f>'Page 13 Maintenance'!J23</f>
        <v>64.900000000000006</v>
      </c>
      <c r="L23" s="103">
        <f>'Page 13 Maintenance'!K23</f>
        <v>3</v>
      </c>
      <c r="M23" s="102"/>
      <c r="N23" s="332">
        <f>'Page 13 Maintenance'!L23</f>
        <v>75.05</v>
      </c>
      <c r="O23" s="103">
        <f>'Page 13 Maintenance'!M23</f>
        <v>4</v>
      </c>
      <c r="P23" s="102"/>
      <c r="Q23" s="332">
        <f>'Page 13 Maintenance'!N23</f>
        <v>81.900000000000006</v>
      </c>
      <c r="R23" s="103">
        <f>'Page 13 Maintenance'!O23</f>
        <v>5.0999999999999996</v>
      </c>
      <c r="S23" s="102"/>
      <c r="T23" s="332">
        <f>'Page 13 Maintenance'!P23</f>
        <v>88.350000000000009</v>
      </c>
      <c r="U23" s="103">
        <f>'Page 13 Maintenance'!Q23</f>
        <v>5.7</v>
      </c>
      <c r="V23" s="102"/>
      <c r="W23" s="253"/>
      <c r="X23" s="309" t="str">
        <f t="shared" si="0"/>
        <v xml:space="preserve"> </v>
      </c>
      <c r="Y23" s="302" t="str">
        <f t="shared" si="1"/>
        <v xml:space="preserve"> </v>
      </c>
    </row>
    <row r="24" spans="1:25" ht="12" customHeight="1" x14ac:dyDescent="0.25">
      <c r="A24" s="308" t="str">
        <f>'Page 13 Maintenance'!A24</f>
        <v>2" Wall Sleeve</v>
      </c>
      <c r="B24" s="332">
        <f>'Page 13 Maintenance'!B24</f>
        <v>22.25</v>
      </c>
      <c r="C24" s="103">
        <f>'Page 13 Maintenance'!C24</f>
        <v>1</v>
      </c>
      <c r="D24" s="102"/>
      <c r="E24" s="332">
        <f>'Page 13 Maintenance'!E24</f>
        <v>19.55</v>
      </c>
      <c r="F24" s="103">
        <f>'Page 13 Maintenance'!F24</f>
        <v>0.3</v>
      </c>
      <c r="G24" s="102"/>
      <c r="H24" s="332">
        <f>'Page 13 Maintenance'!G24</f>
        <v>24.5</v>
      </c>
      <c r="I24" s="103">
        <f>'Page 13 Maintenance'!H24</f>
        <v>1.5</v>
      </c>
      <c r="J24" s="102"/>
      <c r="K24" s="332">
        <f>'Page 13 Maintenance'!J24</f>
        <v>19.950000000000003</v>
      </c>
      <c r="L24" s="103">
        <f>'Page 13 Maintenance'!K24</f>
        <v>0.7</v>
      </c>
      <c r="M24" s="102"/>
      <c r="N24" s="332">
        <f>'Page 13 Maintenance'!L24</f>
        <v>25.85</v>
      </c>
      <c r="O24" s="103">
        <f>'Page 13 Maintenance'!M24</f>
        <v>1.6</v>
      </c>
      <c r="P24" s="102"/>
      <c r="Q24" s="332">
        <f>'Page 13 Maintenance'!N24</f>
        <v>27.1</v>
      </c>
      <c r="R24" s="103">
        <f>'Page 13 Maintenance'!O24</f>
        <v>1.9</v>
      </c>
      <c r="S24" s="102"/>
      <c r="T24" s="332">
        <f>'Page 13 Maintenance'!P24</f>
        <v>30.200000000000003</v>
      </c>
      <c r="U24" s="103">
        <f>'Page 13 Maintenance'!Q24</f>
        <v>2.1</v>
      </c>
      <c r="V24" s="102"/>
      <c r="W24" s="253"/>
      <c r="X24" s="309" t="str">
        <f t="shared" si="0"/>
        <v xml:space="preserve"> </v>
      </c>
      <c r="Y24" s="302" t="str">
        <f t="shared" si="1"/>
        <v xml:space="preserve"> </v>
      </c>
    </row>
    <row r="25" spans="1:25" ht="12" customHeight="1" x14ac:dyDescent="0.25">
      <c r="A25" s="308" t="str">
        <f>'Page 13 Maintenance'!A25</f>
        <v>4" Wall Sleeve</v>
      </c>
      <c r="B25" s="332">
        <f>'Page 13 Maintenance'!B25</f>
        <v>23.700000000000003</v>
      </c>
      <c r="C25" s="103">
        <f>'Page 13 Maintenance'!C25</f>
        <v>1.5</v>
      </c>
      <c r="D25" s="102"/>
      <c r="E25" s="332">
        <f>'Page 13 Maintenance'!E25</f>
        <v>21.8</v>
      </c>
      <c r="F25" s="103">
        <f>'Page 13 Maintenance'!F25</f>
        <v>1.2</v>
      </c>
      <c r="G25" s="102"/>
      <c r="H25" s="332">
        <f>'Page 13 Maintenance'!G25</f>
        <v>26.25</v>
      </c>
      <c r="I25" s="103">
        <f>'Page 13 Maintenance'!H25</f>
        <v>2</v>
      </c>
      <c r="J25" s="102"/>
      <c r="K25" s="332">
        <f>'Page 13 Maintenance'!J25</f>
        <v>22.650000000000002</v>
      </c>
      <c r="L25" s="103">
        <f>'Page 13 Maintenance'!K25</f>
        <v>1.3</v>
      </c>
      <c r="M25" s="102"/>
      <c r="N25" s="332">
        <f>'Page 13 Maintenance'!L25</f>
        <v>26.900000000000002</v>
      </c>
      <c r="O25" s="103">
        <f>'Page 13 Maintenance'!M25</f>
        <v>2</v>
      </c>
      <c r="P25" s="102"/>
      <c r="Q25" s="332">
        <f>'Page 13 Maintenance'!N25</f>
        <v>29.8</v>
      </c>
      <c r="R25" s="103">
        <f>'Page 13 Maintenance'!O25</f>
        <v>2.2999999999999998</v>
      </c>
      <c r="S25" s="102"/>
      <c r="T25" s="332">
        <f>'Page 13 Maintenance'!P25</f>
        <v>33.85</v>
      </c>
      <c r="U25" s="103">
        <f>'Page 13 Maintenance'!Q25</f>
        <v>2.9</v>
      </c>
      <c r="V25" s="102"/>
      <c r="W25" s="253"/>
      <c r="X25" s="309" t="str">
        <f t="shared" si="0"/>
        <v xml:space="preserve"> </v>
      </c>
      <c r="Y25" s="302" t="str">
        <f t="shared" si="1"/>
        <v xml:space="preserve"> </v>
      </c>
    </row>
    <row r="26" spans="1:25" ht="12" customHeight="1" x14ac:dyDescent="0.25">
      <c r="A26" s="308" t="str">
        <f>'Page 13 Maintenance'!A26</f>
        <v>6" Wall Sleeve</v>
      </c>
      <c r="B26" s="332">
        <f>'Page 13 Maintenance'!B26</f>
        <v>26.25</v>
      </c>
      <c r="C26" s="103">
        <f>'Page 13 Maintenance'!C26</f>
        <v>1.8</v>
      </c>
      <c r="D26" s="102"/>
      <c r="E26" s="332">
        <f>'Page 13 Maintenance'!E26</f>
        <v>25.75</v>
      </c>
      <c r="F26" s="103">
        <f>'Page 13 Maintenance'!F26</f>
        <v>1.8</v>
      </c>
      <c r="G26" s="102"/>
      <c r="H26" s="332">
        <f>'Page 13 Maintenance'!G26</f>
        <v>30.950000000000003</v>
      </c>
      <c r="I26" s="103">
        <f>'Page 13 Maintenance'!H26</f>
        <v>2.2999999999999998</v>
      </c>
      <c r="J26" s="102"/>
      <c r="K26" s="332">
        <f>'Page 13 Maintenance'!J26</f>
        <v>27.05</v>
      </c>
      <c r="L26" s="103">
        <f>'Page 13 Maintenance'!K26</f>
        <v>1.9</v>
      </c>
      <c r="M26" s="102"/>
      <c r="N26" s="332">
        <f>'Page 13 Maintenance'!L26</f>
        <v>31.200000000000003</v>
      </c>
      <c r="O26" s="103">
        <f>'Page 13 Maintenance'!M26</f>
        <v>2.2999999999999998</v>
      </c>
      <c r="P26" s="102"/>
      <c r="Q26" s="332">
        <f>'Page 13 Maintenance'!N26</f>
        <v>33.6</v>
      </c>
      <c r="R26" s="103">
        <f>'Page 13 Maintenance'!O26</f>
        <v>2.9</v>
      </c>
      <c r="S26" s="102"/>
      <c r="T26" s="332">
        <f>'Page 13 Maintenance'!P26</f>
        <v>36.15</v>
      </c>
      <c r="U26" s="103">
        <f>'Page 13 Maintenance'!Q26</f>
        <v>3.4</v>
      </c>
      <c r="V26" s="102"/>
      <c r="W26" s="253"/>
      <c r="X26" s="309" t="str">
        <f t="shared" si="0"/>
        <v xml:space="preserve"> </v>
      </c>
      <c r="Y26" s="302" t="str">
        <f t="shared" si="1"/>
        <v xml:space="preserve"> </v>
      </c>
    </row>
    <row r="27" spans="1:25" ht="12" customHeight="1" x14ac:dyDescent="0.25">
      <c r="A27" s="308" t="str">
        <f>'Page 13 Maintenance'!A27</f>
        <v>8-3/8" Wall Sleeve</v>
      </c>
      <c r="B27" s="332">
        <f>'Page 13 Maintenance'!B27</f>
        <v>29.650000000000002</v>
      </c>
      <c r="C27" s="103">
        <f>'Page 13 Maintenance'!C27</f>
        <v>2.4</v>
      </c>
      <c r="D27" s="102"/>
      <c r="E27" s="332">
        <f>'Page 13 Maintenance'!E27</f>
        <v>27.05</v>
      </c>
      <c r="F27" s="103">
        <f>'Page 13 Maintenance'!F27</f>
        <v>2.2000000000000002</v>
      </c>
      <c r="G27" s="102"/>
      <c r="H27" s="332">
        <f>'Page 13 Maintenance'!G27</f>
        <v>32.050000000000004</v>
      </c>
      <c r="I27" s="103">
        <f>'Page 13 Maintenance'!H27</f>
        <v>2.9</v>
      </c>
      <c r="J27" s="102"/>
      <c r="K27" s="332">
        <f>'Page 13 Maintenance'!J27</f>
        <v>29.05</v>
      </c>
      <c r="L27" s="103">
        <f>'Page 13 Maintenance'!K27</f>
        <v>2.2999999999999998</v>
      </c>
      <c r="M27" s="102"/>
      <c r="N27" s="332">
        <f>'Page 13 Maintenance'!L27</f>
        <v>32.9</v>
      </c>
      <c r="O27" s="103">
        <f>'Page 13 Maintenance'!M27</f>
        <v>2.9</v>
      </c>
      <c r="P27" s="102"/>
      <c r="Q27" s="332">
        <f>'Page 13 Maintenance'!N27</f>
        <v>36.5</v>
      </c>
      <c r="R27" s="103">
        <f>'Page 13 Maintenance'!O27</f>
        <v>3.5</v>
      </c>
      <c r="S27" s="102"/>
      <c r="T27" s="332">
        <f>'Page 13 Maintenance'!P27</f>
        <v>41.6</v>
      </c>
      <c r="U27" s="103">
        <f>'Page 13 Maintenance'!Q27</f>
        <v>4</v>
      </c>
      <c r="V27" s="102"/>
      <c r="W27" s="253"/>
      <c r="X27" s="309" t="str">
        <f t="shared" si="0"/>
        <v xml:space="preserve"> </v>
      </c>
      <c r="Y27" s="302" t="str">
        <f t="shared" si="1"/>
        <v xml:space="preserve"> </v>
      </c>
    </row>
    <row r="28" spans="1:25" ht="12" customHeight="1" x14ac:dyDescent="0.25">
      <c r="A28" s="308" t="str">
        <f>'Page 13 Maintenance'!A28</f>
        <v>8-3/8 "Wall Sleeve w/Access Door</v>
      </c>
      <c r="B28" s="332">
        <f>'Page 13 Maintenance'!B28</f>
        <v>56.25</v>
      </c>
      <c r="C28" s="103">
        <f>'Page 13 Maintenance'!C28</f>
        <v>2.5</v>
      </c>
      <c r="D28" s="102"/>
      <c r="E28" s="332">
        <f>'Page 13 Maintenance'!E28</f>
        <v>53.25</v>
      </c>
      <c r="F28" s="103">
        <f>'Page 13 Maintenance'!F28</f>
        <v>2.8</v>
      </c>
      <c r="G28" s="102"/>
      <c r="H28" s="332">
        <f>'Page 13 Maintenance'!G28</f>
        <v>67.8</v>
      </c>
      <c r="I28" s="103">
        <f>'Page 13 Maintenance'!H28</f>
        <v>3</v>
      </c>
      <c r="J28" s="102"/>
      <c r="K28" s="332">
        <f>'Page 13 Maintenance'!J28</f>
        <v>55.150000000000006</v>
      </c>
      <c r="L28" s="103">
        <f>'Page 13 Maintenance'!K28</f>
        <v>2.9</v>
      </c>
      <c r="M28" s="102"/>
      <c r="N28" s="332">
        <f>'Page 13 Maintenance'!L28</f>
        <v>69.150000000000006</v>
      </c>
      <c r="O28" s="103">
        <f>'Page 13 Maintenance'!M28</f>
        <v>3</v>
      </c>
      <c r="P28" s="102"/>
      <c r="Q28" s="332">
        <f>'Page 13 Maintenance'!N28</f>
        <v>75.05</v>
      </c>
      <c r="R28" s="103">
        <f>'Page 13 Maintenance'!O28</f>
        <v>3.6</v>
      </c>
      <c r="S28" s="102"/>
      <c r="T28" s="332">
        <f>'Page 13 Maintenance'!P28</f>
        <v>82.350000000000009</v>
      </c>
      <c r="U28" s="103">
        <f>'Page 13 Maintenance'!Q28</f>
        <v>4.0999999999999996</v>
      </c>
      <c r="V28" s="102"/>
      <c r="W28" s="253"/>
      <c r="X28" s="309" t="str">
        <f t="shared" si="0"/>
        <v xml:space="preserve"> </v>
      </c>
      <c r="Y28" s="302" t="str">
        <f t="shared" si="1"/>
        <v xml:space="preserve"> </v>
      </c>
    </row>
    <row r="29" spans="1:25" ht="12" customHeight="1" x14ac:dyDescent="0.25">
      <c r="A29" s="308" t="str">
        <f>'Page 13 Maintenance'!A29</f>
        <v>Inside Corner 90°</v>
      </c>
      <c r="B29" s="332">
        <f>'Page 13 Maintenance'!B29</f>
        <v>76.350000000000009</v>
      </c>
      <c r="C29" s="103">
        <f>'Page 13 Maintenance'!C29</f>
        <v>4.9000000000000004</v>
      </c>
      <c r="D29" s="102"/>
      <c r="E29" s="332">
        <f>'Page 13 Maintenance'!E29</f>
        <v>73.150000000000006</v>
      </c>
      <c r="F29" s="103">
        <f>'Page 13 Maintenance'!F29</f>
        <v>4</v>
      </c>
      <c r="G29" s="102"/>
      <c r="H29" s="332">
        <f>'Page 13 Maintenance'!G29</f>
        <v>87.5</v>
      </c>
      <c r="I29" s="103">
        <f>'Page 13 Maintenance'!H29</f>
        <v>6.5</v>
      </c>
      <c r="J29" s="102"/>
      <c r="K29" s="332">
        <f>'Page 13 Maintenance'!J29</f>
        <v>75.05</v>
      </c>
      <c r="L29" s="103">
        <f>'Page 13 Maintenance'!K29</f>
        <v>4.0999999999999996</v>
      </c>
      <c r="M29" s="102"/>
      <c r="N29" s="332">
        <f>'Page 13 Maintenance'!L29</f>
        <v>91.600000000000009</v>
      </c>
      <c r="O29" s="103">
        <f>'Page 13 Maintenance'!M29</f>
        <v>6.5</v>
      </c>
      <c r="P29" s="102"/>
      <c r="Q29" s="332">
        <f>'Page 13 Maintenance'!N29</f>
        <v>106.60000000000001</v>
      </c>
      <c r="R29" s="103">
        <f>'Page 13 Maintenance'!O29</f>
        <v>6.9</v>
      </c>
      <c r="S29" s="102"/>
      <c r="T29" s="332">
        <f>'Page 13 Maintenance'!P29</f>
        <v>126.85000000000001</v>
      </c>
      <c r="U29" s="103">
        <f>'Page 13 Maintenance'!Q29</f>
        <v>8.4</v>
      </c>
      <c r="V29" s="102"/>
      <c r="W29" s="253"/>
      <c r="X29" s="309" t="str">
        <f t="shared" si="0"/>
        <v xml:space="preserve"> </v>
      </c>
      <c r="Y29" s="302" t="str">
        <f t="shared" si="1"/>
        <v xml:space="preserve"> </v>
      </c>
    </row>
    <row r="30" spans="1:25" ht="12" customHeight="1" x14ac:dyDescent="0.25">
      <c r="A30" s="308" t="str">
        <f>'Page 13 Maintenance'!A30</f>
        <v>Inside Corner 135°</v>
      </c>
      <c r="B30" s="332">
        <f>'Page 13 Maintenance'!B30</f>
        <v>94.5</v>
      </c>
      <c r="C30" s="103">
        <f>'Page 13 Maintenance'!C30</f>
        <v>5.5</v>
      </c>
      <c r="D30" s="102"/>
      <c r="E30" s="332">
        <f>'Page 13 Maintenance'!E30</f>
        <v>100.4</v>
      </c>
      <c r="F30" s="103">
        <f>'Page 13 Maintenance'!F30</f>
        <v>4.4000000000000004</v>
      </c>
      <c r="G30" s="102"/>
      <c r="H30" s="332">
        <f>'Page 13 Maintenance'!G30</f>
        <v>106.60000000000001</v>
      </c>
      <c r="I30" s="103">
        <f>'Page 13 Maintenance'!H30</f>
        <v>7</v>
      </c>
      <c r="J30" s="102"/>
      <c r="K30" s="332">
        <f>'Page 13 Maintenance'!J30</f>
        <v>103.30000000000001</v>
      </c>
      <c r="L30" s="103">
        <f>'Page 13 Maintenance'!K30</f>
        <v>4.5</v>
      </c>
      <c r="M30" s="102"/>
      <c r="N30" s="332">
        <f>'Page 13 Maintenance'!L30</f>
        <v>109.65</v>
      </c>
      <c r="O30" s="103">
        <f>'Page 13 Maintenance'!M30</f>
        <v>7</v>
      </c>
      <c r="P30" s="102"/>
      <c r="Q30" s="332">
        <f>'Page 13 Maintenance'!N30</f>
        <v>127.75</v>
      </c>
      <c r="R30" s="103">
        <f>'Page 13 Maintenance'!O30</f>
        <v>7.5</v>
      </c>
      <c r="S30" s="102"/>
      <c r="T30" s="332">
        <f>'Page 13 Maintenance'!P30</f>
        <v>149.6</v>
      </c>
      <c r="U30" s="103">
        <f>'Page 13 Maintenance'!Q30</f>
        <v>9</v>
      </c>
      <c r="V30" s="102"/>
      <c r="W30" s="253"/>
      <c r="X30" s="309" t="str">
        <f t="shared" si="0"/>
        <v xml:space="preserve"> </v>
      </c>
      <c r="Y30" s="302" t="str">
        <f t="shared" si="1"/>
        <v xml:space="preserve"> </v>
      </c>
    </row>
    <row r="31" spans="1:25" ht="12" customHeight="1" x14ac:dyDescent="0.25">
      <c r="A31" s="308" t="str">
        <f>'Page 13 Maintenance'!A31</f>
        <v>Outside Corner 90°</v>
      </c>
      <c r="B31" s="332">
        <f>'Page 13 Maintenance'!B31</f>
        <v>73</v>
      </c>
      <c r="C31" s="103">
        <f>'Page 13 Maintenance'!C31</f>
        <v>5.5</v>
      </c>
      <c r="D31" s="102"/>
      <c r="E31" s="332">
        <f>'Page 13 Maintenance'!E31</f>
        <v>66.600000000000009</v>
      </c>
      <c r="F31" s="103">
        <f>'Page 13 Maintenance'!F31</f>
        <v>5</v>
      </c>
      <c r="G31" s="102"/>
      <c r="H31" s="332">
        <f>'Page 13 Maintenance'!G31</f>
        <v>82.350000000000009</v>
      </c>
      <c r="I31" s="103">
        <f>'Page 13 Maintenance'!H31</f>
        <v>7</v>
      </c>
      <c r="J31" s="102"/>
      <c r="K31" s="332">
        <f>'Page 13 Maintenance'!J31</f>
        <v>68.5</v>
      </c>
      <c r="L31" s="103">
        <f>'Page 13 Maintenance'!K31</f>
        <v>5.0999999999999996</v>
      </c>
      <c r="M31" s="102"/>
      <c r="N31" s="332">
        <f>'Page 13 Maintenance'!L31</f>
        <v>84.75</v>
      </c>
      <c r="O31" s="103">
        <f>'Page 13 Maintenance'!M31</f>
        <v>7</v>
      </c>
      <c r="P31" s="102"/>
      <c r="Q31" s="332">
        <f>'Page 13 Maintenance'!N31</f>
        <v>96.100000000000009</v>
      </c>
      <c r="R31" s="103">
        <f>'Page 13 Maintenance'!O31</f>
        <v>7.5</v>
      </c>
      <c r="S31" s="102"/>
      <c r="T31" s="332">
        <f>'Page 13 Maintenance'!P31</f>
        <v>116</v>
      </c>
      <c r="U31" s="103">
        <f>'Page 13 Maintenance'!Q31</f>
        <v>9.3000000000000007</v>
      </c>
      <c r="V31" s="102"/>
      <c r="W31" s="253"/>
      <c r="X31" s="309" t="str">
        <f t="shared" si="0"/>
        <v xml:space="preserve"> </v>
      </c>
      <c r="Y31" s="302" t="str">
        <f t="shared" si="1"/>
        <v xml:space="preserve"> </v>
      </c>
    </row>
    <row r="32" spans="1:25" ht="12" customHeight="1" x14ac:dyDescent="0.25">
      <c r="A32" s="308" t="str">
        <f>'Page 13 Maintenance'!A32</f>
        <v>Outside Corner 135°</v>
      </c>
      <c r="B32" s="332">
        <f>'Page 13 Maintenance'!B32</f>
        <v>95.850000000000009</v>
      </c>
      <c r="C32" s="103">
        <f>'Page 13 Maintenance'!C32</f>
        <v>6</v>
      </c>
      <c r="D32" s="102"/>
      <c r="E32" s="332">
        <f>'Page 13 Maintenance'!E32</f>
        <v>93.350000000000009</v>
      </c>
      <c r="F32" s="103">
        <f>'Page 13 Maintenance'!F32</f>
        <v>5.4</v>
      </c>
      <c r="G32" s="102"/>
      <c r="H32" s="332">
        <f>'Page 13 Maintenance'!G32</f>
        <v>103</v>
      </c>
      <c r="I32" s="103">
        <f>'Page 13 Maintenance'!H32</f>
        <v>7.5</v>
      </c>
      <c r="J32" s="102"/>
      <c r="K32" s="332">
        <f>'Page 13 Maintenance'!J32</f>
        <v>96.9</v>
      </c>
      <c r="L32" s="103">
        <f>'Page 13 Maintenance'!K32</f>
        <v>5.5</v>
      </c>
      <c r="M32" s="102"/>
      <c r="N32" s="332">
        <f>'Page 13 Maintenance'!L32</f>
        <v>106.2</v>
      </c>
      <c r="O32" s="103">
        <f>'Page 13 Maintenance'!M32</f>
        <v>7.5</v>
      </c>
      <c r="P32" s="102"/>
      <c r="Q32" s="332">
        <f>'Page 13 Maintenance'!N32</f>
        <v>124.35000000000001</v>
      </c>
      <c r="R32" s="103">
        <f>'Page 13 Maintenance'!O32</f>
        <v>8</v>
      </c>
      <c r="S32" s="102"/>
      <c r="T32" s="332">
        <f>'Page 13 Maintenance'!P32</f>
        <v>150.6</v>
      </c>
      <c r="U32" s="103">
        <f>'Page 13 Maintenance'!Q32</f>
        <v>9.5</v>
      </c>
      <c r="V32" s="102"/>
      <c r="W32" s="253"/>
      <c r="X32" s="309" t="str">
        <f t="shared" si="0"/>
        <v xml:space="preserve"> </v>
      </c>
      <c r="Y32" s="302" t="str">
        <f t="shared" si="1"/>
        <v xml:space="preserve"> </v>
      </c>
    </row>
    <row r="33" spans="1:25" ht="12" customHeight="1" x14ac:dyDescent="0.25">
      <c r="A33" s="308" t="str">
        <f>'Page 13 Maintenance'!A33</f>
        <v>12" Valve Compartment 16 GA.</v>
      </c>
      <c r="B33" s="332">
        <f>'Page 13 Maintenance'!B33</f>
        <v>88.350000000000009</v>
      </c>
      <c r="C33" s="103">
        <f>'Page 13 Maintenance'!C33</f>
        <v>4.2</v>
      </c>
      <c r="D33" s="102"/>
      <c r="E33" s="332">
        <f>'Page 13 Maintenance'!E33</f>
        <v>81.550000000000011</v>
      </c>
      <c r="F33" s="103">
        <f>'Page 13 Maintenance'!F33</f>
        <v>3</v>
      </c>
      <c r="G33" s="102"/>
      <c r="H33" s="332">
        <f>'Page 13 Maintenance'!G33</f>
        <v>83.15</v>
      </c>
      <c r="I33" s="103">
        <f>'Page 13 Maintenance'!H33</f>
        <v>4.5</v>
      </c>
      <c r="J33" s="102"/>
      <c r="K33" s="332">
        <f>'Page 13 Maintenance'!J33</f>
        <v>85.600000000000009</v>
      </c>
      <c r="L33" s="103">
        <f>'Page 13 Maintenance'!K33</f>
        <v>3.1</v>
      </c>
      <c r="M33" s="102"/>
      <c r="N33" s="332">
        <f>'Page 13 Maintenance'!L33</f>
        <v>86.800000000000011</v>
      </c>
      <c r="O33" s="103">
        <f>'Page 13 Maintenance'!M33</f>
        <v>4.5</v>
      </c>
      <c r="P33" s="102"/>
      <c r="Q33" s="332">
        <f>'Page 13 Maintenance'!N33</f>
        <v>102.35000000000001</v>
      </c>
      <c r="R33" s="103">
        <f>'Page 13 Maintenance'!O33</f>
        <v>6.1</v>
      </c>
      <c r="S33" s="102"/>
      <c r="T33" s="332">
        <f>'Page 13 Maintenance'!P33</f>
        <v>113.4</v>
      </c>
      <c r="U33" s="103">
        <f>'Page 13 Maintenance'!Q33</f>
        <v>7.5</v>
      </c>
      <c r="V33" s="102"/>
      <c r="W33" s="253"/>
      <c r="X33" s="309" t="str">
        <f t="shared" si="0"/>
        <v xml:space="preserve"> </v>
      </c>
      <c r="Y33" s="302" t="str">
        <f t="shared" si="1"/>
        <v xml:space="preserve"> </v>
      </c>
    </row>
    <row r="34" spans="1:25" ht="12" customHeight="1" x14ac:dyDescent="0.25">
      <c r="A34" s="308" t="str">
        <f>'Page 13 Maintenance'!A34</f>
        <v>12" Valve Compartment 14 GA.</v>
      </c>
      <c r="B34" s="332">
        <f>'Page 13 Maintenance'!B34</f>
        <v>95</v>
      </c>
      <c r="C34" s="103">
        <f>'Page 13 Maintenance'!C34</f>
        <v>5.4</v>
      </c>
      <c r="D34" s="102"/>
      <c r="E34" s="332">
        <f>'Page 13 Maintenance'!E34</f>
        <v>85.2</v>
      </c>
      <c r="F34" s="103">
        <f>'Page 13 Maintenance'!F34</f>
        <v>3.7</v>
      </c>
      <c r="G34" s="102"/>
      <c r="H34" s="332">
        <f>'Page 13 Maintenance'!G34</f>
        <v>86.75</v>
      </c>
      <c r="I34" s="103">
        <f>'Page 13 Maintenance'!H34</f>
        <v>5.9</v>
      </c>
      <c r="J34" s="102"/>
      <c r="K34" s="332">
        <f>'Page 13 Maintenance'!J34</f>
        <v>91.050000000000011</v>
      </c>
      <c r="L34" s="103">
        <f>'Page 13 Maintenance'!K34</f>
        <v>3.8</v>
      </c>
      <c r="M34" s="102"/>
      <c r="N34" s="332">
        <f>'Page 13 Maintenance'!L34</f>
        <v>88.850000000000009</v>
      </c>
      <c r="O34" s="103">
        <f>'Page 13 Maintenance'!M34</f>
        <v>5.9</v>
      </c>
      <c r="P34" s="102"/>
      <c r="Q34" s="332">
        <f>'Page 13 Maintenance'!N34</f>
        <v>110.10000000000001</v>
      </c>
      <c r="R34" s="103">
        <f>'Page 13 Maintenance'!O34</f>
        <v>7.5</v>
      </c>
      <c r="S34" s="102"/>
      <c r="T34" s="332">
        <f>'Page 13 Maintenance'!P34</f>
        <v>120.25</v>
      </c>
      <c r="U34" s="103">
        <f>'Page 13 Maintenance'!Q34</f>
        <v>8.6</v>
      </c>
      <c r="V34" s="102"/>
      <c r="W34" s="253"/>
      <c r="X34" s="309" t="str">
        <f t="shared" si="0"/>
        <v xml:space="preserve"> </v>
      </c>
      <c r="Y34" s="302" t="str">
        <f t="shared" si="1"/>
        <v xml:space="preserve"> </v>
      </c>
    </row>
    <row r="35" spans="1:25" ht="12" customHeight="1" x14ac:dyDescent="0.25">
      <c r="A35" s="308" t="str">
        <f>'Page 13 Maintenance'!A35</f>
        <v>18" Valve Compartment 16 GA.</v>
      </c>
      <c r="B35" s="332">
        <f>'Page 13 Maintenance'!B35</f>
        <v>134.35</v>
      </c>
      <c r="C35" s="103">
        <f>'Page 13 Maintenance'!C35</f>
        <v>6</v>
      </c>
      <c r="D35" s="102"/>
      <c r="E35" s="332">
        <f>'Page 13 Maintenance'!E35</f>
        <v>86.5</v>
      </c>
      <c r="F35" s="103">
        <f>'Page 13 Maintenance'!F35</f>
        <v>4.5</v>
      </c>
      <c r="G35" s="102"/>
      <c r="H35" s="332">
        <f>'Page 13 Maintenance'!G35</f>
        <v>140.85</v>
      </c>
      <c r="I35" s="103">
        <f>'Page 13 Maintenance'!H35</f>
        <v>7.3</v>
      </c>
      <c r="J35" s="102"/>
      <c r="K35" s="332">
        <f>'Page 13 Maintenance'!J35</f>
        <v>90.25</v>
      </c>
      <c r="L35" s="103">
        <f>'Page 13 Maintenance'!K35</f>
        <v>4.5999999999999996</v>
      </c>
      <c r="M35" s="102"/>
      <c r="N35" s="332">
        <f>'Page 13 Maintenance'!L35</f>
        <v>144.9</v>
      </c>
      <c r="O35" s="103">
        <f>'Page 13 Maintenance'!M35</f>
        <v>7.3</v>
      </c>
      <c r="P35" s="102"/>
      <c r="Q35" s="332">
        <f>'Page 13 Maintenance'!N35</f>
        <v>163.45000000000002</v>
      </c>
      <c r="R35" s="103">
        <f>'Page 13 Maintenance'!O35</f>
        <v>9</v>
      </c>
      <c r="S35" s="102"/>
      <c r="T35" s="332">
        <f>'Page 13 Maintenance'!P35</f>
        <v>181.8</v>
      </c>
      <c r="U35" s="103">
        <f>'Page 13 Maintenance'!Q35</f>
        <v>11</v>
      </c>
      <c r="V35" s="102"/>
      <c r="W35" s="253"/>
      <c r="X35" s="309" t="str">
        <f t="shared" si="0"/>
        <v xml:space="preserve"> </v>
      </c>
      <c r="Y35" s="302" t="str">
        <f t="shared" si="1"/>
        <v xml:space="preserve"> </v>
      </c>
    </row>
    <row r="36" spans="1:25" ht="12" customHeight="1" thickBot="1" x14ac:dyDescent="0.3">
      <c r="A36" s="308" t="str">
        <f>'Page 13 Maintenance'!A36</f>
        <v>18" Valve Compartment 14 GA.</v>
      </c>
      <c r="B36" s="333">
        <f>'Page 13 Maintenance'!B36</f>
        <v>141.95000000000002</v>
      </c>
      <c r="C36" s="311">
        <f>'Page 13 Maintenance'!C36</f>
        <v>6.6</v>
      </c>
      <c r="D36" s="312"/>
      <c r="E36" s="333">
        <f>'Page 13 Maintenance'!E36</f>
        <v>92</v>
      </c>
      <c r="F36" s="311">
        <f>'Page 13 Maintenance'!F36</f>
        <v>6.4</v>
      </c>
      <c r="G36" s="312"/>
      <c r="H36" s="333">
        <f>'Page 13 Maintenance'!G36</f>
        <v>148.75</v>
      </c>
      <c r="I36" s="311">
        <f>'Page 13 Maintenance'!H36</f>
        <v>8.9</v>
      </c>
      <c r="J36" s="312"/>
      <c r="K36" s="333">
        <f>'Page 13 Maintenance'!J36</f>
        <v>95.7</v>
      </c>
      <c r="L36" s="311">
        <f>'Page 13 Maintenance'!K36</f>
        <v>5</v>
      </c>
      <c r="M36" s="312"/>
      <c r="N36" s="333">
        <f>'Page 13 Maintenance'!L36</f>
        <v>153.20000000000002</v>
      </c>
      <c r="O36" s="311">
        <f>'Page 13 Maintenance'!M36</f>
        <v>8.9</v>
      </c>
      <c r="P36" s="312"/>
      <c r="Q36" s="333">
        <f>'Page 13 Maintenance'!N36</f>
        <v>171.95000000000002</v>
      </c>
      <c r="R36" s="311">
        <f>'Page 13 Maintenance'!O36</f>
        <v>10.5</v>
      </c>
      <c r="S36" s="312"/>
      <c r="T36" s="333">
        <f>'Page 13 Maintenance'!P36</f>
        <v>191.60000000000002</v>
      </c>
      <c r="U36" s="311">
        <f>'Page 13 Maintenance'!Q36</f>
        <v>12.5</v>
      </c>
      <c r="V36" s="312"/>
      <c r="W36" s="253"/>
      <c r="X36" s="313" t="str">
        <f t="shared" si="0"/>
        <v xml:space="preserve"> </v>
      </c>
      <c r="Y36" s="307" t="str">
        <f t="shared" si="1"/>
        <v xml:space="preserve"> </v>
      </c>
    </row>
    <row r="37" spans="1:25" ht="12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</row>
    <row r="38" spans="1:25" ht="12" customHeight="1" x14ac:dyDescent="0.25">
      <c r="A38" s="13" t="str">
        <f>'Page 13 Maintenance'!A38</f>
        <v>Standard product is clear anodized grille with enclosure fronts baked powder finish in any of standard colors shown in Mestek Color Selector.</v>
      </c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</row>
    <row r="39" spans="1:25" ht="12" customHeight="1" x14ac:dyDescent="0.25">
      <c r="A39" s="13" t="str">
        <f>'Page 13 Maintenance'!A39</f>
        <v>Grille and enclosure painted same color at no extra charge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</row>
    <row r="40" spans="1:25" ht="12" customHeight="1" x14ac:dyDescent="0.25">
      <c r="A40" s="13" t="str">
        <f>'Page 13 Maintenance'!A40</f>
        <v>No deduction is allowed for prime coat</v>
      </c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</row>
    <row r="41" spans="1:25" ht="12" customHeight="1" x14ac:dyDescent="0.25">
      <c r="A41" s="13" t="str">
        <f>'Page 13 Maintenance'!A41</f>
        <v>Extruded aluminum grille furnished in standard baked powder for two tone effect add $3.80 List per ft.</v>
      </c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</row>
    <row r="42" spans="1:25" ht="12" customHeight="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</row>
    <row r="43" spans="1:25" ht="12" customHeight="1" x14ac:dyDescent="0.25">
      <c r="A43" s="13" t="str">
        <f>'Page 13 Maintenance'!A43</f>
        <v>Note: List add will be 12% of total list price of materials tagged for tagging individual cartons with room numbers, floor, building, etc.</v>
      </c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</row>
    <row r="44" spans="1:25" ht="12" customHeight="1" x14ac:dyDescent="0.25">
      <c r="A44" s="13" t="str">
        <f>'Page 13 Maintenance'!A44</f>
        <v xml:space="preserve">          All accessories underlap the enclosures</v>
      </c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</row>
    <row r="45" spans="1:25" ht="12" customHeight="1" x14ac:dyDescent="0.25">
      <c r="A45" s="13"/>
      <c r="D45" s="9"/>
      <c r="E45" s="9"/>
      <c r="F45" s="9"/>
      <c r="G45" s="9"/>
      <c r="H45" s="9"/>
      <c r="I45" s="9"/>
      <c r="J45" s="9"/>
      <c r="K45" s="9"/>
      <c r="L45" s="9"/>
    </row>
    <row r="46" spans="1:25" ht="12" customHeight="1" x14ac:dyDescent="0.25">
      <c r="A46" s="13" t="str">
        <f>'Page 13 Maintenance'!A46</f>
        <v>Available in Aluminum.  Consult factory.</v>
      </c>
      <c r="D46" s="9"/>
      <c r="E46" s="9"/>
      <c r="F46" s="9"/>
      <c r="G46" s="9"/>
      <c r="H46" s="9"/>
      <c r="I46" s="9"/>
      <c r="J46" s="9"/>
      <c r="K46" s="9"/>
      <c r="L46" s="9"/>
    </row>
    <row r="47" spans="1:25" ht="12" customHeight="1" x14ac:dyDescent="0.25"/>
    <row r="48" spans="1:25" ht="12" customHeight="1" x14ac:dyDescent="0.25">
      <c r="A48" s="409" t="s">
        <v>116</v>
      </c>
      <c r="B48" s="409"/>
      <c r="C48" s="409"/>
      <c r="D48" s="403" t="s">
        <v>117</v>
      </c>
      <c r="E48" s="403"/>
    </row>
    <row r="49" ht="12" customHeight="1" x14ac:dyDescent="0.25"/>
    <row r="50" ht="12" customHeight="1" x14ac:dyDescent="0.25"/>
  </sheetData>
  <sheetProtection selectLockedCells="1"/>
  <mergeCells count="15">
    <mergeCell ref="A1:L1"/>
    <mergeCell ref="A11:K11"/>
    <mergeCell ref="A14:A15"/>
    <mergeCell ref="B14:D14"/>
    <mergeCell ref="E14:G14"/>
    <mergeCell ref="H14:J14"/>
    <mergeCell ref="K14:M14"/>
    <mergeCell ref="A12:K12"/>
    <mergeCell ref="X14:X15"/>
    <mergeCell ref="Y14:Y15"/>
    <mergeCell ref="A48:C48"/>
    <mergeCell ref="D48:E48"/>
    <mergeCell ref="N14:P14"/>
    <mergeCell ref="Q14:S14"/>
    <mergeCell ref="T14:V14"/>
  </mergeCells>
  <hyperlinks>
    <hyperlink ref="A48" location="'Table of Contents'!A1" display="Return to Table of Contents" xr:uid="{00000000-0004-0000-1900-000000000000}"/>
    <hyperlink ref="D48" location="Summary!A1" display="Go to Summary" xr:uid="{00000000-0004-0000-1900-000001000000}"/>
  </hyperlinks>
  <pageMargins left="0.25" right="0.25" top="0.2" bottom="0.2" header="0.3" footer="0.3"/>
  <pageSetup scale="64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7">
    <pageSetUpPr fitToPage="1"/>
  </sheetPr>
  <dimension ref="A1:AG48"/>
  <sheetViews>
    <sheetView zoomScaleNormal="100" workbookViewId="0">
      <selection activeCell="B16" sqref="B16"/>
    </sheetView>
  </sheetViews>
  <sheetFormatPr defaultRowHeight="15" x14ac:dyDescent="0.25"/>
  <cols>
    <col min="1" max="1" width="27.7109375" customWidth="1"/>
    <col min="2" max="2" width="9.85546875" customWidth="1"/>
    <col min="3" max="3" width="6.7109375" customWidth="1"/>
    <col min="4" max="4" width="4" customWidth="1"/>
    <col min="5" max="5" width="9.5703125" customWidth="1"/>
    <col min="6" max="6" width="6.7109375" customWidth="1"/>
    <col min="7" max="7" width="9.85546875" bestFit="1" customWidth="1"/>
    <col min="8" max="8" width="8.7109375" customWidth="1"/>
    <col min="9" max="9" width="3.5703125" customWidth="1"/>
    <col min="10" max="10" width="9.85546875" bestFit="1" customWidth="1"/>
    <col min="11" max="11" width="8.7109375" customWidth="1"/>
    <col min="12" max="12" width="9.85546875" bestFit="1" customWidth="1"/>
    <col min="13" max="13" width="6.7109375" customWidth="1"/>
    <col min="14" max="14" width="9.85546875" bestFit="1" customWidth="1"/>
    <col min="15" max="15" width="6.7109375" customWidth="1"/>
    <col min="16" max="16" width="9.85546875" bestFit="1" customWidth="1"/>
    <col min="17" max="17" width="8.7109375" customWidth="1"/>
    <col min="18" max="18" width="6.7109375" customWidth="1"/>
    <col min="19" max="19" width="7.140625" bestFit="1" customWidth="1"/>
    <col min="20" max="20" width="5" customWidth="1"/>
    <col min="21" max="21" width="4.28515625" customWidth="1"/>
    <col min="22" max="22" width="7.140625" bestFit="1" customWidth="1"/>
    <col min="23" max="23" width="3.28515625" customWidth="1"/>
    <col min="24" max="24" width="10.7109375" customWidth="1"/>
    <col min="25" max="25" width="4" customWidth="1"/>
    <col min="26" max="26" width="3.85546875" customWidth="1"/>
    <col min="28" max="28" width="4.28515625" customWidth="1"/>
    <col min="30" max="30" width="3" customWidth="1"/>
    <col min="32" max="32" width="3.42578125" customWidth="1"/>
  </cols>
  <sheetData>
    <row r="1" spans="1:33" ht="21" x14ac:dyDescent="0.35">
      <c r="A1" s="415" t="s">
        <v>812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33" ht="12" customHeight="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33" ht="12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33" ht="12" customHeigh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33" ht="12" customHeight="1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33" ht="12" customHeigh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33" ht="12" customHeight="1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33" ht="12" customHeight="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33" ht="12" customHeight="1" x14ac:dyDescent="0.25">
      <c r="A9" s="231"/>
      <c r="B9" s="231"/>
      <c r="C9" s="231"/>
      <c r="D9" s="231"/>
      <c r="E9" s="231"/>
      <c r="F9" s="231"/>
      <c r="G9" s="231"/>
      <c r="H9" s="231"/>
      <c r="I9" s="231"/>
      <c r="J9" s="231"/>
      <c r="K9" s="231"/>
      <c r="L9" s="231"/>
    </row>
    <row r="10" spans="1:33" ht="12" customHeight="1" x14ac:dyDescent="0.25"/>
    <row r="11" spans="1:33" ht="12" customHeight="1" x14ac:dyDescent="0.25">
      <c r="A11" s="431" t="s">
        <v>524</v>
      </c>
      <c r="B11" s="431"/>
      <c r="C11" s="431"/>
      <c r="D11" s="431"/>
      <c r="E11" s="431"/>
      <c r="F11" s="431"/>
      <c r="G11" s="431"/>
      <c r="H11" s="431"/>
      <c r="I11" s="431"/>
      <c r="J11" s="431"/>
      <c r="K11" s="431"/>
    </row>
    <row r="12" spans="1:33" ht="12" customHeight="1" x14ac:dyDescent="0.25">
      <c r="A12" s="475" t="s">
        <v>813</v>
      </c>
      <c r="B12" s="475"/>
      <c r="C12" s="475"/>
      <c r="D12" s="475"/>
      <c r="E12" s="475"/>
      <c r="F12" s="475"/>
      <c r="G12" s="475"/>
      <c r="H12" s="475"/>
      <c r="I12" s="475"/>
      <c r="J12" s="475"/>
      <c r="K12" s="475"/>
    </row>
    <row r="13" spans="1:33" ht="12" customHeight="1" thickBot="1" x14ac:dyDescent="0.3"/>
    <row r="14" spans="1:33" ht="12" customHeight="1" x14ac:dyDescent="0.25">
      <c r="A14" s="463" t="s">
        <v>34</v>
      </c>
      <c r="B14" s="433" t="s">
        <v>454</v>
      </c>
      <c r="C14" s="435"/>
      <c r="E14" s="433" t="s">
        <v>455</v>
      </c>
      <c r="F14" s="434"/>
      <c r="G14" s="433" t="s">
        <v>456</v>
      </c>
      <c r="H14" s="435"/>
      <c r="J14" s="433" t="s">
        <v>457</v>
      </c>
      <c r="K14" s="434"/>
      <c r="L14" s="433" t="s">
        <v>458</v>
      </c>
      <c r="M14" s="434"/>
      <c r="N14" s="433" t="s">
        <v>459</v>
      </c>
      <c r="O14" s="434"/>
      <c r="P14" s="433" t="s">
        <v>460</v>
      </c>
      <c r="Q14" s="435"/>
      <c r="S14" s="4"/>
      <c r="V14" s="4"/>
    </row>
    <row r="15" spans="1:33" ht="12" customHeight="1" x14ac:dyDescent="0.25">
      <c r="A15" s="464"/>
      <c r="B15" s="16" t="s">
        <v>45</v>
      </c>
      <c r="C15" s="17" t="s">
        <v>126</v>
      </c>
      <c r="E15" s="16" t="s">
        <v>45</v>
      </c>
      <c r="F15" s="14" t="s">
        <v>126</v>
      </c>
      <c r="G15" s="16" t="s">
        <v>45</v>
      </c>
      <c r="H15" s="17" t="s">
        <v>126</v>
      </c>
      <c r="J15" s="16" t="s">
        <v>45</v>
      </c>
      <c r="K15" s="14" t="s">
        <v>126</v>
      </c>
      <c r="L15" s="16" t="s">
        <v>45</v>
      </c>
      <c r="M15" s="14" t="s">
        <v>126</v>
      </c>
      <c r="N15" s="16" t="s">
        <v>45</v>
      </c>
      <c r="O15" s="14" t="s">
        <v>126</v>
      </c>
      <c r="P15" s="16" t="s">
        <v>45</v>
      </c>
      <c r="Q15" s="17" t="s">
        <v>126</v>
      </c>
      <c r="S15" s="52"/>
      <c r="V15" s="52"/>
    </row>
    <row r="16" spans="1:33" ht="12" customHeight="1" x14ac:dyDescent="0.25">
      <c r="A16" s="15" t="s">
        <v>173</v>
      </c>
      <c r="B16" s="63">
        <v>43.25</v>
      </c>
      <c r="C16" s="97">
        <v>3.5</v>
      </c>
      <c r="E16" s="63">
        <v>42.1</v>
      </c>
      <c r="F16" s="54">
        <v>3</v>
      </c>
      <c r="G16" s="63">
        <v>49.2</v>
      </c>
      <c r="H16" s="97">
        <v>4.5</v>
      </c>
      <c r="J16" s="63">
        <v>44</v>
      </c>
      <c r="K16" s="54">
        <v>3.1</v>
      </c>
      <c r="L16" s="63">
        <v>50.35</v>
      </c>
      <c r="M16" s="54">
        <v>4.5</v>
      </c>
      <c r="N16" s="63">
        <v>53.35</v>
      </c>
      <c r="O16" s="54">
        <v>6.1</v>
      </c>
      <c r="P16" s="63">
        <v>60.6</v>
      </c>
      <c r="Q16" s="97">
        <v>7.5</v>
      </c>
      <c r="S16" s="167"/>
      <c r="V16" s="167"/>
      <c r="X16" s="167"/>
      <c r="AA16" s="167"/>
      <c r="AC16" s="167"/>
      <c r="AE16" s="167"/>
      <c r="AG16" s="167"/>
    </row>
    <row r="17" spans="1:33" ht="12" customHeight="1" x14ac:dyDescent="0.25">
      <c r="A17" s="15" t="s">
        <v>174</v>
      </c>
      <c r="B17" s="332">
        <v>48.150000000000006</v>
      </c>
      <c r="C17" s="97">
        <v>4.8</v>
      </c>
      <c r="E17" s="332">
        <v>46.400000000000006</v>
      </c>
      <c r="F17" s="54">
        <v>3.7</v>
      </c>
      <c r="G17" s="332">
        <v>54.2</v>
      </c>
      <c r="H17" s="97">
        <v>5.9</v>
      </c>
      <c r="J17" s="332">
        <v>48.25</v>
      </c>
      <c r="K17" s="54">
        <v>3.8</v>
      </c>
      <c r="L17" s="332">
        <v>56.050000000000004</v>
      </c>
      <c r="M17" s="54">
        <v>5.9</v>
      </c>
      <c r="N17" s="332">
        <v>59.300000000000004</v>
      </c>
      <c r="O17" s="54">
        <v>7.5</v>
      </c>
      <c r="P17" s="332">
        <v>67.3</v>
      </c>
      <c r="Q17" s="97">
        <v>8.6</v>
      </c>
      <c r="S17" s="167"/>
      <c r="V17" s="167"/>
      <c r="X17" s="167"/>
      <c r="AA17" s="167"/>
      <c r="AC17" s="167"/>
      <c r="AE17" s="167"/>
      <c r="AG17" s="167"/>
    </row>
    <row r="18" spans="1:33" ht="12" customHeight="1" x14ac:dyDescent="0.25">
      <c r="A18" s="15" t="s">
        <v>751</v>
      </c>
      <c r="B18" s="332">
        <v>1.9000000000000001</v>
      </c>
      <c r="C18" s="97" t="s">
        <v>133</v>
      </c>
      <c r="E18" s="332">
        <v>1.75</v>
      </c>
      <c r="F18" s="54" t="s">
        <v>133</v>
      </c>
      <c r="G18" s="332">
        <v>2.5500000000000003</v>
      </c>
      <c r="H18" s="97" t="s">
        <v>133</v>
      </c>
      <c r="J18" s="332">
        <v>1.75</v>
      </c>
      <c r="K18" s="54" t="s">
        <v>133</v>
      </c>
      <c r="L18" s="332">
        <v>2.5500000000000003</v>
      </c>
      <c r="M18" s="54" t="s">
        <v>133</v>
      </c>
      <c r="N18" s="332">
        <v>2.7</v>
      </c>
      <c r="O18" s="54" t="s">
        <v>133</v>
      </c>
      <c r="P18" s="332">
        <v>3.1500000000000004</v>
      </c>
      <c r="Q18" s="97" t="s">
        <v>133</v>
      </c>
      <c r="S18" s="167"/>
      <c r="V18" s="167"/>
      <c r="X18" s="167"/>
      <c r="AA18" s="167"/>
      <c r="AC18" s="167"/>
      <c r="AE18" s="167"/>
      <c r="AG18" s="167"/>
    </row>
    <row r="19" spans="1:33" ht="12" customHeight="1" x14ac:dyDescent="0.25">
      <c r="A19" s="15" t="s">
        <v>868</v>
      </c>
      <c r="B19" s="332">
        <v>9.8500000000000014</v>
      </c>
      <c r="C19" s="97">
        <v>0.5</v>
      </c>
      <c r="E19" s="332"/>
      <c r="F19" s="54" t="s">
        <v>133</v>
      </c>
      <c r="G19" s="332">
        <v>9.8500000000000014</v>
      </c>
      <c r="H19" s="97">
        <v>0.5</v>
      </c>
      <c r="J19" s="332"/>
      <c r="K19" s="54" t="s">
        <v>133</v>
      </c>
      <c r="L19" s="332">
        <v>9.8500000000000014</v>
      </c>
      <c r="M19" s="54">
        <v>0.5</v>
      </c>
      <c r="N19" s="332">
        <v>9.8500000000000014</v>
      </c>
      <c r="O19" s="54">
        <v>0.5</v>
      </c>
      <c r="P19" s="332">
        <v>9.8500000000000014</v>
      </c>
      <c r="Q19" s="97">
        <v>0.5</v>
      </c>
      <c r="S19" s="167"/>
      <c r="V19" s="167"/>
      <c r="X19" s="167"/>
      <c r="AA19" s="167"/>
      <c r="AC19" s="167"/>
      <c r="AE19" s="167"/>
      <c r="AG19" s="167"/>
    </row>
    <row r="20" spans="1:33" ht="12" customHeight="1" x14ac:dyDescent="0.25">
      <c r="A20" s="15" t="s">
        <v>196</v>
      </c>
      <c r="B20" s="332">
        <v>13.65</v>
      </c>
      <c r="C20" s="97">
        <v>0.5</v>
      </c>
      <c r="E20" s="332"/>
      <c r="F20" s="54" t="s">
        <v>133</v>
      </c>
      <c r="G20" s="332">
        <v>13.65</v>
      </c>
      <c r="H20" s="97">
        <v>0.5</v>
      </c>
      <c r="J20" s="332"/>
      <c r="K20" s="54" t="s">
        <v>133</v>
      </c>
      <c r="L20" s="332">
        <v>13.65</v>
      </c>
      <c r="M20" s="54">
        <v>0.5</v>
      </c>
      <c r="N20" s="332">
        <v>13.65</v>
      </c>
      <c r="O20" s="54">
        <v>0.5</v>
      </c>
      <c r="P20" s="332">
        <v>13.65</v>
      </c>
      <c r="Q20" s="97">
        <v>0.5</v>
      </c>
      <c r="S20" s="167"/>
      <c r="V20" s="167"/>
      <c r="X20" s="167"/>
      <c r="AA20" s="167"/>
      <c r="AC20" s="167"/>
      <c r="AE20" s="167"/>
      <c r="AG20" s="167"/>
    </row>
    <row r="21" spans="1:33" ht="12" customHeight="1" x14ac:dyDescent="0.25">
      <c r="A21" s="15" t="s">
        <v>446</v>
      </c>
      <c r="B21" s="332"/>
      <c r="C21" s="97" t="s">
        <v>133</v>
      </c>
      <c r="E21" s="332"/>
      <c r="F21" s="54" t="s">
        <v>133</v>
      </c>
      <c r="G21" s="332"/>
      <c r="H21" s="97" t="s">
        <v>133</v>
      </c>
      <c r="J21" s="332">
        <v>16.150000000000002</v>
      </c>
      <c r="K21" s="54">
        <v>0.4</v>
      </c>
      <c r="L21" s="332">
        <v>16.150000000000002</v>
      </c>
      <c r="M21" s="54">
        <v>0.4</v>
      </c>
      <c r="N21" s="332">
        <v>16.150000000000002</v>
      </c>
      <c r="O21" s="54">
        <v>0.4</v>
      </c>
      <c r="P21" s="332">
        <v>16.150000000000002</v>
      </c>
      <c r="Q21" s="97">
        <v>0.4</v>
      </c>
      <c r="S21" s="167"/>
      <c r="V21" s="167"/>
      <c r="X21" s="167"/>
      <c r="AA21" s="167"/>
      <c r="AC21" s="167"/>
      <c r="AE21" s="167"/>
      <c r="AG21" s="167"/>
    </row>
    <row r="22" spans="1:33" ht="12" customHeight="1" x14ac:dyDescent="0.25">
      <c r="A22" s="15" t="s">
        <v>461</v>
      </c>
      <c r="B22" s="337">
        <v>24.700000000000003</v>
      </c>
      <c r="C22" s="97">
        <v>1.5</v>
      </c>
      <c r="E22" s="337">
        <v>30.35</v>
      </c>
      <c r="F22" s="54">
        <v>1.7</v>
      </c>
      <c r="G22" s="337">
        <v>32.200000000000003</v>
      </c>
      <c r="H22" s="97">
        <v>2.8</v>
      </c>
      <c r="J22" s="337">
        <v>31.700000000000003</v>
      </c>
      <c r="K22" s="54">
        <v>1.8</v>
      </c>
      <c r="L22" s="337">
        <v>34.800000000000004</v>
      </c>
      <c r="M22" s="54">
        <v>2.8</v>
      </c>
      <c r="N22" s="337">
        <v>39.75</v>
      </c>
      <c r="O22" s="54">
        <v>3.9</v>
      </c>
      <c r="P22" s="337">
        <v>43.550000000000004</v>
      </c>
      <c r="Q22" s="97">
        <v>4.5</v>
      </c>
      <c r="S22" s="167"/>
      <c r="V22" s="167"/>
      <c r="X22" s="167"/>
      <c r="AA22" s="167"/>
      <c r="AC22" s="167"/>
      <c r="AE22" s="167"/>
      <c r="AG22" s="167"/>
    </row>
    <row r="23" spans="1:33" ht="12" customHeight="1" x14ac:dyDescent="0.25">
      <c r="A23" s="15" t="s">
        <v>264</v>
      </c>
      <c r="B23" s="332">
        <v>61.1</v>
      </c>
      <c r="C23" s="97">
        <v>3.4</v>
      </c>
      <c r="E23" s="332">
        <v>62.550000000000004</v>
      </c>
      <c r="F23" s="54">
        <v>2.9</v>
      </c>
      <c r="G23" s="332">
        <v>73</v>
      </c>
      <c r="H23" s="97">
        <v>4</v>
      </c>
      <c r="J23" s="332">
        <v>64.900000000000006</v>
      </c>
      <c r="K23" s="54">
        <v>3</v>
      </c>
      <c r="L23" s="332">
        <v>75.05</v>
      </c>
      <c r="M23" s="54">
        <v>4</v>
      </c>
      <c r="N23" s="332">
        <v>81.900000000000006</v>
      </c>
      <c r="O23" s="54">
        <v>5.0999999999999996</v>
      </c>
      <c r="P23" s="332">
        <v>88.350000000000009</v>
      </c>
      <c r="Q23" s="97">
        <v>5.7</v>
      </c>
      <c r="S23" s="167"/>
      <c r="V23" s="167"/>
      <c r="X23" s="167"/>
      <c r="AA23" s="167"/>
      <c r="AC23" s="167"/>
      <c r="AE23" s="167"/>
      <c r="AG23" s="167"/>
    </row>
    <row r="24" spans="1:33" ht="12" customHeight="1" x14ac:dyDescent="0.25">
      <c r="A24" s="15" t="s">
        <v>183</v>
      </c>
      <c r="B24" s="332">
        <v>22.25</v>
      </c>
      <c r="C24" s="97">
        <v>1</v>
      </c>
      <c r="E24" s="332">
        <v>19.55</v>
      </c>
      <c r="F24" s="54">
        <v>0.3</v>
      </c>
      <c r="G24" s="332">
        <v>24.5</v>
      </c>
      <c r="H24" s="97">
        <v>1.5</v>
      </c>
      <c r="J24" s="332">
        <v>19.950000000000003</v>
      </c>
      <c r="K24" s="54">
        <v>0.7</v>
      </c>
      <c r="L24" s="332">
        <v>25.85</v>
      </c>
      <c r="M24" s="54">
        <v>1.6</v>
      </c>
      <c r="N24" s="332">
        <v>27.1</v>
      </c>
      <c r="O24" s="54">
        <v>1.9</v>
      </c>
      <c r="P24" s="332">
        <v>30.200000000000003</v>
      </c>
      <c r="Q24" s="97">
        <v>2.1</v>
      </c>
      <c r="S24" s="167"/>
      <c r="V24" s="167"/>
      <c r="X24" s="167"/>
      <c r="AA24" s="167"/>
      <c r="AC24" s="167"/>
      <c r="AE24" s="167"/>
      <c r="AG24" s="167"/>
    </row>
    <row r="25" spans="1:33" ht="12" customHeight="1" x14ac:dyDescent="0.25">
      <c r="A25" s="15" t="s">
        <v>160</v>
      </c>
      <c r="B25" s="332">
        <v>23.700000000000003</v>
      </c>
      <c r="C25" s="97">
        <v>1.5</v>
      </c>
      <c r="E25" s="332">
        <v>21.8</v>
      </c>
      <c r="F25" s="54">
        <v>1.2</v>
      </c>
      <c r="G25" s="332">
        <v>26.25</v>
      </c>
      <c r="H25" s="97">
        <v>2</v>
      </c>
      <c r="J25" s="332">
        <v>22.650000000000002</v>
      </c>
      <c r="K25" s="54">
        <v>1.3</v>
      </c>
      <c r="L25" s="332">
        <v>26.900000000000002</v>
      </c>
      <c r="M25" s="54">
        <v>2</v>
      </c>
      <c r="N25" s="332">
        <v>29.8</v>
      </c>
      <c r="O25" s="54">
        <v>2.2999999999999998</v>
      </c>
      <c r="P25" s="332">
        <v>33.85</v>
      </c>
      <c r="Q25" s="97">
        <v>2.9</v>
      </c>
      <c r="S25" s="167"/>
      <c r="V25" s="167"/>
      <c r="X25" s="167"/>
      <c r="AA25" s="167"/>
      <c r="AC25" s="167"/>
      <c r="AE25" s="167"/>
      <c r="AG25" s="167"/>
    </row>
    <row r="26" spans="1:33" ht="12" customHeight="1" x14ac:dyDescent="0.25">
      <c r="A26" s="15" t="s">
        <v>159</v>
      </c>
      <c r="B26" s="332">
        <v>26.25</v>
      </c>
      <c r="C26" s="97">
        <v>1.8</v>
      </c>
      <c r="E26" s="332">
        <v>25.75</v>
      </c>
      <c r="F26" s="54">
        <v>1.8</v>
      </c>
      <c r="G26" s="332">
        <v>30.950000000000003</v>
      </c>
      <c r="H26" s="97">
        <v>2.2999999999999998</v>
      </c>
      <c r="J26" s="332">
        <v>27.05</v>
      </c>
      <c r="K26" s="54">
        <v>1.9</v>
      </c>
      <c r="L26" s="332">
        <v>31.200000000000003</v>
      </c>
      <c r="M26" s="54">
        <v>2.2999999999999998</v>
      </c>
      <c r="N26" s="332">
        <v>33.6</v>
      </c>
      <c r="O26" s="54">
        <v>2.9</v>
      </c>
      <c r="P26" s="332">
        <v>36.15</v>
      </c>
      <c r="Q26" s="97">
        <v>3.4</v>
      </c>
      <c r="S26" s="167"/>
      <c r="V26" s="167"/>
      <c r="X26" s="167"/>
      <c r="AA26" s="167"/>
      <c r="AC26" s="167"/>
      <c r="AE26" s="167"/>
      <c r="AG26" s="167"/>
    </row>
    <row r="27" spans="1:33" ht="12" customHeight="1" x14ac:dyDescent="0.25">
      <c r="A27" s="15" t="s">
        <v>158</v>
      </c>
      <c r="B27" s="332">
        <v>29.650000000000002</v>
      </c>
      <c r="C27" s="97">
        <v>2.4</v>
      </c>
      <c r="E27" s="332">
        <v>27.05</v>
      </c>
      <c r="F27" s="54">
        <v>2.2000000000000002</v>
      </c>
      <c r="G27" s="332">
        <v>32.050000000000004</v>
      </c>
      <c r="H27" s="97">
        <v>2.9</v>
      </c>
      <c r="J27" s="332">
        <v>29.05</v>
      </c>
      <c r="K27" s="54">
        <v>2.2999999999999998</v>
      </c>
      <c r="L27" s="332">
        <v>32.9</v>
      </c>
      <c r="M27" s="54">
        <v>2.9</v>
      </c>
      <c r="N27" s="332">
        <v>36.5</v>
      </c>
      <c r="O27" s="54">
        <v>3.5</v>
      </c>
      <c r="P27" s="332">
        <v>41.6</v>
      </c>
      <c r="Q27" s="97">
        <v>4</v>
      </c>
      <c r="S27" s="167"/>
      <c r="V27" s="167"/>
      <c r="X27" s="167"/>
      <c r="AA27" s="167"/>
      <c r="AC27" s="167"/>
      <c r="AE27" s="167"/>
      <c r="AG27" s="167"/>
    </row>
    <row r="28" spans="1:33" ht="12" customHeight="1" x14ac:dyDescent="0.25">
      <c r="A28" s="15" t="s">
        <v>182</v>
      </c>
      <c r="B28" s="332">
        <v>56.25</v>
      </c>
      <c r="C28" s="97">
        <v>2.5</v>
      </c>
      <c r="E28" s="332">
        <v>53.25</v>
      </c>
      <c r="F28" s="54">
        <v>2.8</v>
      </c>
      <c r="G28" s="332">
        <v>67.8</v>
      </c>
      <c r="H28" s="97">
        <v>3</v>
      </c>
      <c r="J28" s="332">
        <v>55.150000000000006</v>
      </c>
      <c r="K28" s="54">
        <v>2.9</v>
      </c>
      <c r="L28" s="332">
        <v>69.150000000000006</v>
      </c>
      <c r="M28" s="54">
        <v>3</v>
      </c>
      <c r="N28" s="332">
        <v>75.05</v>
      </c>
      <c r="O28" s="54">
        <v>3.6</v>
      </c>
      <c r="P28" s="332">
        <v>82.350000000000009</v>
      </c>
      <c r="Q28" s="97">
        <v>4.0999999999999996</v>
      </c>
      <c r="S28" s="167"/>
      <c r="V28" s="167"/>
      <c r="X28" s="167"/>
      <c r="AA28" s="167"/>
      <c r="AC28" s="167"/>
      <c r="AE28" s="167"/>
      <c r="AG28" s="167"/>
    </row>
    <row r="29" spans="1:33" ht="12" customHeight="1" x14ac:dyDescent="0.25">
      <c r="A29" s="15" t="s">
        <v>163</v>
      </c>
      <c r="B29" s="332">
        <v>76.350000000000009</v>
      </c>
      <c r="C29" s="97">
        <v>4.9000000000000004</v>
      </c>
      <c r="E29" s="332">
        <v>73.150000000000006</v>
      </c>
      <c r="F29" s="54">
        <v>4</v>
      </c>
      <c r="G29" s="332">
        <v>87.5</v>
      </c>
      <c r="H29" s="97">
        <v>6.5</v>
      </c>
      <c r="J29" s="332">
        <v>75.05</v>
      </c>
      <c r="K29" s="54">
        <v>4.0999999999999996</v>
      </c>
      <c r="L29" s="332">
        <v>91.600000000000009</v>
      </c>
      <c r="M29" s="54">
        <v>6.5</v>
      </c>
      <c r="N29" s="332">
        <v>106.60000000000001</v>
      </c>
      <c r="O29" s="54">
        <v>6.9</v>
      </c>
      <c r="P29" s="332">
        <v>126.85000000000001</v>
      </c>
      <c r="Q29" s="97">
        <v>8.4</v>
      </c>
      <c r="S29" s="167"/>
      <c r="V29" s="167"/>
      <c r="X29" s="167"/>
      <c r="AA29" s="167"/>
      <c r="AC29" s="167"/>
      <c r="AE29" s="167"/>
      <c r="AG29" s="167"/>
    </row>
    <row r="30" spans="1:33" ht="12" customHeight="1" x14ac:dyDescent="0.25">
      <c r="A30" s="15" t="s">
        <v>164</v>
      </c>
      <c r="B30" s="332">
        <v>94.5</v>
      </c>
      <c r="C30" s="97">
        <v>5.5</v>
      </c>
      <c r="E30" s="332">
        <v>100.4</v>
      </c>
      <c r="F30" s="54">
        <v>4.4000000000000004</v>
      </c>
      <c r="G30" s="332">
        <v>106.60000000000001</v>
      </c>
      <c r="H30" s="97">
        <v>7</v>
      </c>
      <c r="J30" s="332">
        <v>103.30000000000001</v>
      </c>
      <c r="K30" s="54">
        <v>4.5</v>
      </c>
      <c r="L30" s="332">
        <v>109.65</v>
      </c>
      <c r="M30" s="54">
        <v>7</v>
      </c>
      <c r="N30" s="332">
        <v>127.75</v>
      </c>
      <c r="O30" s="54">
        <v>7.5</v>
      </c>
      <c r="P30" s="332">
        <v>149.6</v>
      </c>
      <c r="Q30" s="97">
        <v>9</v>
      </c>
      <c r="S30" s="167"/>
      <c r="V30" s="167"/>
      <c r="X30" s="167"/>
      <c r="AA30" s="167"/>
      <c r="AC30" s="167"/>
      <c r="AE30" s="167"/>
      <c r="AG30" s="167"/>
    </row>
    <row r="31" spans="1:33" ht="12" customHeight="1" x14ac:dyDescent="0.25">
      <c r="A31" s="15" t="s">
        <v>165</v>
      </c>
      <c r="B31" s="332">
        <v>73</v>
      </c>
      <c r="C31" s="97">
        <v>5.5</v>
      </c>
      <c r="E31" s="332">
        <v>66.600000000000009</v>
      </c>
      <c r="F31" s="54">
        <v>5</v>
      </c>
      <c r="G31" s="332">
        <v>82.350000000000009</v>
      </c>
      <c r="H31" s="97">
        <v>7</v>
      </c>
      <c r="J31" s="332">
        <v>68.5</v>
      </c>
      <c r="K31" s="54">
        <v>5.0999999999999996</v>
      </c>
      <c r="L31" s="332">
        <v>84.75</v>
      </c>
      <c r="M31" s="54">
        <v>7</v>
      </c>
      <c r="N31" s="332">
        <v>96.100000000000009</v>
      </c>
      <c r="O31" s="54">
        <v>7.5</v>
      </c>
      <c r="P31" s="332">
        <v>116</v>
      </c>
      <c r="Q31" s="97">
        <v>9.3000000000000007</v>
      </c>
      <c r="S31" s="167"/>
      <c r="V31" s="167"/>
      <c r="X31" s="167"/>
      <c r="AA31" s="167"/>
      <c r="AC31" s="167"/>
      <c r="AE31" s="167"/>
      <c r="AG31" s="167"/>
    </row>
    <row r="32" spans="1:33" ht="12" customHeight="1" x14ac:dyDescent="0.25">
      <c r="A32" s="15" t="s">
        <v>166</v>
      </c>
      <c r="B32" s="332">
        <v>95.850000000000009</v>
      </c>
      <c r="C32" s="97">
        <v>6</v>
      </c>
      <c r="E32" s="332">
        <v>93.350000000000009</v>
      </c>
      <c r="F32" s="54">
        <v>5.4</v>
      </c>
      <c r="G32" s="332">
        <v>103</v>
      </c>
      <c r="H32" s="97">
        <v>7.5</v>
      </c>
      <c r="J32" s="332">
        <v>96.9</v>
      </c>
      <c r="K32" s="54">
        <v>5.5</v>
      </c>
      <c r="L32" s="332">
        <v>106.2</v>
      </c>
      <c r="M32" s="54">
        <v>7.5</v>
      </c>
      <c r="N32" s="332">
        <v>124.35000000000001</v>
      </c>
      <c r="O32" s="54">
        <v>8</v>
      </c>
      <c r="P32" s="332">
        <v>150.6</v>
      </c>
      <c r="Q32" s="97">
        <v>9.5</v>
      </c>
      <c r="S32" s="167"/>
      <c r="V32" s="167"/>
      <c r="X32" s="167"/>
      <c r="AA32" s="167"/>
      <c r="AC32" s="167"/>
      <c r="AE32" s="167"/>
      <c r="AG32" s="167"/>
    </row>
    <row r="33" spans="1:33" ht="12" customHeight="1" x14ac:dyDescent="0.25">
      <c r="A33" s="15" t="s">
        <v>185</v>
      </c>
      <c r="B33" s="332">
        <v>88.350000000000009</v>
      </c>
      <c r="C33" s="97">
        <v>4.2</v>
      </c>
      <c r="E33" s="332">
        <v>81.550000000000011</v>
      </c>
      <c r="F33" s="54">
        <v>3</v>
      </c>
      <c r="G33" s="332">
        <v>83.15</v>
      </c>
      <c r="H33" s="97">
        <v>4.5</v>
      </c>
      <c r="J33" s="332">
        <v>85.600000000000009</v>
      </c>
      <c r="K33" s="54">
        <v>3.1</v>
      </c>
      <c r="L33" s="332">
        <v>86.800000000000011</v>
      </c>
      <c r="M33" s="54">
        <v>4.5</v>
      </c>
      <c r="N33" s="332">
        <v>102.35000000000001</v>
      </c>
      <c r="O33" s="54">
        <v>6.1</v>
      </c>
      <c r="P33" s="332">
        <v>113.4</v>
      </c>
      <c r="Q33" s="97">
        <v>7.5</v>
      </c>
      <c r="S33" s="167"/>
      <c r="V33" s="167"/>
      <c r="X33" s="167"/>
      <c r="AA33" s="167"/>
      <c r="AC33" s="167"/>
      <c r="AE33" s="167"/>
      <c r="AG33" s="167"/>
    </row>
    <row r="34" spans="1:33" ht="12" customHeight="1" x14ac:dyDescent="0.25">
      <c r="A34" s="15" t="s">
        <v>186</v>
      </c>
      <c r="B34" s="332">
        <v>95</v>
      </c>
      <c r="C34" s="97">
        <v>5.4</v>
      </c>
      <c r="E34" s="332">
        <v>85.2</v>
      </c>
      <c r="F34" s="54">
        <v>3.7</v>
      </c>
      <c r="G34" s="332">
        <v>86.75</v>
      </c>
      <c r="H34" s="97">
        <v>5.9</v>
      </c>
      <c r="J34" s="332">
        <v>91.050000000000011</v>
      </c>
      <c r="K34" s="54">
        <v>3.8</v>
      </c>
      <c r="L34" s="332">
        <v>88.850000000000009</v>
      </c>
      <c r="M34" s="54">
        <v>5.9</v>
      </c>
      <c r="N34" s="332">
        <v>110.10000000000001</v>
      </c>
      <c r="O34" s="54">
        <v>7.5</v>
      </c>
      <c r="P34" s="332">
        <v>120.25</v>
      </c>
      <c r="Q34" s="97">
        <v>8.6</v>
      </c>
      <c r="S34" s="167"/>
      <c r="V34" s="167"/>
      <c r="X34" s="167"/>
      <c r="AA34" s="167"/>
      <c r="AC34" s="167"/>
      <c r="AE34" s="167"/>
      <c r="AG34" s="167"/>
    </row>
    <row r="35" spans="1:33" ht="12" customHeight="1" x14ac:dyDescent="0.25">
      <c r="A35" s="15" t="s">
        <v>273</v>
      </c>
      <c r="B35" s="332">
        <v>134.35</v>
      </c>
      <c r="C35" s="97">
        <v>6</v>
      </c>
      <c r="E35" s="332">
        <v>86.5</v>
      </c>
      <c r="F35" s="54">
        <v>4.5</v>
      </c>
      <c r="G35" s="332">
        <v>140.85</v>
      </c>
      <c r="H35" s="97">
        <v>7.3</v>
      </c>
      <c r="J35" s="332">
        <v>90.25</v>
      </c>
      <c r="K35" s="54">
        <v>4.5999999999999996</v>
      </c>
      <c r="L35" s="332">
        <v>144.9</v>
      </c>
      <c r="M35" s="54">
        <v>7.3</v>
      </c>
      <c r="N35" s="332">
        <v>163.45000000000002</v>
      </c>
      <c r="O35" s="54">
        <v>9</v>
      </c>
      <c r="P35" s="332">
        <v>181.8</v>
      </c>
      <c r="Q35" s="97">
        <v>11</v>
      </c>
      <c r="S35" s="167"/>
      <c r="V35" s="167"/>
      <c r="X35" s="167"/>
      <c r="AA35" s="167"/>
      <c r="AC35" s="167"/>
      <c r="AE35" s="167"/>
      <c r="AG35" s="167"/>
    </row>
    <row r="36" spans="1:33" ht="12" customHeight="1" thickBot="1" x14ac:dyDescent="0.3">
      <c r="A36" s="15" t="s">
        <v>274</v>
      </c>
      <c r="B36" s="333">
        <v>141.95000000000002</v>
      </c>
      <c r="C36" s="98">
        <v>6.6</v>
      </c>
      <c r="E36" s="333">
        <v>92</v>
      </c>
      <c r="F36" s="66">
        <v>6.4</v>
      </c>
      <c r="G36" s="333">
        <v>148.75</v>
      </c>
      <c r="H36" s="98">
        <v>8.9</v>
      </c>
      <c r="J36" s="333">
        <v>95.7</v>
      </c>
      <c r="K36" s="66">
        <v>5</v>
      </c>
      <c r="L36" s="333">
        <v>153.20000000000002</v>
      </c>
      <c r="M36" s="66">
        <v>8.9</v>
      </c>
      <c r="N36" s="333">
        <v>171.95000000000002</v>
      </c>
      <c r="O36" s="66">
        <v>10.5</v>
      </c>
      <c r="P36" s="333">
        <v>191.60000000000002</v>
      </c>
      <c r="Q36" s="98">
        <v>12.5</v>
      </c>
      <c r="S36" s="167"/>
      <c r="V36" s="167"/>
      <c r="X36" s="167"/>
      <c r="AA36" s="167"/>
      <c r="AC36" s="167"/>
      <c r="AE36" s="167"/>
      <c r="AG36" s="167"/>
    </row>
    <row r="37" spans="1:33" ht="12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</row>
    <row r="38" spans="1:33" ht="12" customHeight="1" x14ac:dyDescent="0.25">
      <c r="A38" s="13" t="s">
        <v>834</v>
      </c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</row>
    <row r="39" spans="1:33" ht="12" customHeight="1" x14ac:dyDescent="0.25">
      <c r="A39" s="13" t="s">
        <v>869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</row>
    <row r="40" spans="1:33" ht="12" customHeight="1" x14ac:dyDescent="0.25">
      <c r="A40" s="13" t="s">
        <v>55</v>
      </c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</row>
    <row r="41" spans="1:33" ht="12" customHeight="1" x14ac:dyDescent="0.25">
      <c r="A41" s="13" t="s">
        <v>906</v>
      </c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</row>
    <row r="42" spans="1:33" ht="12" customHeight="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</row>
    <row r="43" spans="1:33" ht="12" customHeight="1" x14ac:dyDescent="0.25">
      <c r="A43" s="474" t="s">
        <v>47</v>
      </c>
      <c r="B43" s="474"/>
      <c r="C43" s="474"/>
      <c r="D43" s="474"/>
      <c r="E43" s="474"/>
      <c r="F43" s="474"/>
      <c r="G43" s="474"/>
      <c r="H43" s="474"/>
      <c r="I43" s="474"/>
      <c r="J43" s="474"/>
      <c r="K43" s="474"/>
      <c r="L43" s="474"/>
    </row>
    <row r="44" spans="1:33" ht="12" customHeight="1" x14ac:dyDescent="0.25">
      <c r="A44" s="474" t="s">
        <v>109</v>
      </c>
      <c r="B44" s="474"/>
      <c r="C44" s="474"/>
      <c r="D44" s="474"/>
      <c r="E44" s="474"/>
      <c r="F44" s="474"/>
      <c r="G44" s="474"/>
      <c r="H44" s="474"/>
      <c r="I44" s="474"/>
      <c r="J44" s="474"/>
      <c r="K44" s="474"/>
      <c r="L44" s="474"/>
    </row>
    <row r="45" spans="1:33" ht="12" customHeight="1" x14ac:dyDescent="0.25"/>
    <row r="46" spans="1:33" ht="12" customHeight="1" x14ac:dyDescent="0.25">
      <c r="A46" s="476" t="s">
        <v>181</v>
      </c>
      <c r="B46" s="476"/>
      <c r="C46" s="476"/>
      <c r="D46" s="403"/>
      <c r="E46" s="403"/>
    </row>
    <row r="47" spans="1:33" ht="12" customHeight="1" x14ac:dyDescent="0.25"/>
    <row r="48" spans="1:33" ht="12" customHeight="1" x14ac:dyDescent="0.25"/>
  </sheetData>
  <sheetProtection selectLockedCells="1"/>
  <mergeCells count="15">
    <mergeCell ref="N14:O14"/>
    <mergeCell ref="P14:Q14"/>
    <mergeCell ref="A1:L1"/>
    <mergeCell ref="A11:K11"/>
    <mergeCell ref="A14:A15"/>
    <mergeCell ref="A12:K12"/>
    <mergeCell ref="A44:L44"/>
    <mergeCell ref="A46:C46"/>
    <mergeCell ref="D46:E46"/>
    <mergeCell ref="B14:C14"/>
    <mergeCell ref="E14:F14"/>
    <mergeCell ref="G14:H14"/>
    <mergeCell ref="J14:K14"/>
    <mergeCell ref="A43:L43"/>
    <mergeCell ref="L14:M14"/>
  </mergeCells>
  <pageMargins left="0.25" right="0.25" top="0.2" bottom="0.2" header="0.3" footer="0.3"/>
  <pageSetup scale="65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2">
    <pageSetUpPr fitToPage="1"/>
  </sheetPr>
  <dimension ref="A1:L72"/>
  <sheetViews>
    <sheetView topLeftCell="A3" zoomScale="115" zoomScaleNormal="115" workbookViewId="0">
      <selection activeCell="D17" sqref="D17"/>
    </sheetView>
  </sheetViews>
  <sheetFormatPr defaultRowHeight="15" x14ac:dyDescent="0.25"/>
  <cols>
    <col min="1" max="1" width="24.7109375" customWidth="1"/>
    <col min="2" max="4" width="18.42578125" customWidth="1"/>
    <col min="5" max="5" width="14.42578125" customWidth="1"/>
    <col min="6" max="6" width="15.28515625" customWidth="1"/>
    <col min="7" max="7" width="6.7109375" customWidth="1"/>
    <col min="8" max="8" width="2.7109375" customWidth="1"/>
    <col min="9" max="9" width="10.7109375" customWidth="1"/>
    <col min="10" max="10" width="7.7109375" customWidth="1"/>
    <col min="11" max="12" width="6.42578125" customWidth="1"/>
  </cols>
  <sheetData>
    <row r="1" spans="1:12" ht="21" x14ac:dyDescent="0.35">
      <c r="A1" s="477" t="s">
        <v>62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</row>
    <row r="2" spans="1:12" ht="21" customHeight="1" x14ac:dyDescent="0.35">
      <c r="A2" s="11" t="s">
        <v>814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/>
    <row r="9" spans="1:12" ht="12" customHeight="1" x14ac:dyDescent="0.25"/>
    <row r="10" spans="1:12" ht="12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t="12" customHeight="1" x14ac:dyDescent="0.25"/>
    <row r="12" spans="1:12" ht="12" customHeight="1" x14ac:dyDescent="0.25">
      <c r="A12" s="431" t="s">
        <v>63</v>
      </c>
      <c r="B12" s="431"/>
      <c r="C12" s="431"/>
      <c r="D12" s="431"/>
      <c r="E12" s="431"/>
      <c r="F12" s="431"/>
      <c r="G12" s="431"/>
      <c r="H12" s="431"/>
      <c r="I12" s="431"/>
      <c r="J12" s="431"/>
      <c r="K12" s="431"/>
    </row>
    <row r="13" spans="1:12" ht="12" customHeight="1" x14ac:dyDescent="0.25">
      <c r="A13" s="459" t="s">
        <v>870</v>
      </c>
      <c r="B13" s="459"/>
      <c r="C13" s="459"/>
      <c r="D13" s="459"/>
      <c r="E13" s="459"/>
      <c r="F13" s="459"/>
      <c r="G13" s="459"/>
      <c r="H13" s="459"/>
      <c r="I13" s="459"/>
      <c r="J13" s="459"/>
      <c r="K13" s="459"/>
    </row>
    <row r="14" spans="1:12" ht="12" customHeight="1" thickBot="1" x14ac:dyDescent="0.3"/>
    <row r="15" spans="1:12" ht="12" customHeight="1" x14ac:dyDescent="0.25">
      <c r="A15" s="463" t="s">
        <v>34</v>
      </c>
      <c r="B15" s="438" t="s">
        <v>462</v>
      </c>
      <c r="C15" s="439"/>
      <c r="D15" s="440"/>
      <c r="E15" s="438" t="s">
        <v>463</v>
      </c>
      <c r="F15" s="439"/>
      <c r="G15" s="440"/>
      <c r="I15" s="438" t="s">
        <v>46</v>
      </c>
      <c r="J15" s="461" t="s">
        <v>112</v>
      </c>
      <c r="K15" s="10"/>
      <c r="L15" s="10"/>
    </row>
    <row r="16" spans="1:12" ht="12" customHeight="1" x14ac:dyDescent="0.25">
      <c r="A16" s="464"/>
      <c r="B16" s="16" t="s">
        <v>45</v>
      </c>
      <c r="C16" s="14" t="s">
        <v>126</v>
      </c>
      <c r="D16" s="17" t="s">
        <v>9</v>
      </c>
      <c r="E16" s="16" t="s">
        <v>45</v>
      </c>
      <c r="F16" s="14" t="s">
        <v>126</v>
      </c>
      <c r="G16" s="17" t="s">
        <v>9</v>
      </c>
      <c r="I16" s="460"/>
      <c r="J16" s="462"/>
      <c r="L16" s="10"/>
    </row>
    <row r="17" spans="1:12" ht="12" customHeight="1" x14ac:dyDescent="0.25">
      <c r="A17" s="15" t="str">
        <f>'Page 14 Maintenance'!A17</f>
        <v>Enclosure 16 GA.</v>
      </c>
      <c r="B17" s="205">
        <f>'Page 14 Maintenance'!B17</f>
        <v>43.35</v>
      </c>
      <c r="C17" s="54">
        <f>'Page 14 Maintenance'!C17</f>
        <v>3.5</v>
      </c>
      <c r="D17" s="58"/>
      <c r="E17" s="205">
        <f>'Page 14 Maintenance'!D17</f>
        <v>44.7</v>
      </c>
      <c r="F17" s="54">
        <f>'Page 14 Maintenance'!E17</f>
        <v>3.7</v>
      </c>
      <c r="G17" s="58"/>
      <c r="I17" s="92" t="str">
        <f>IF(AND(D17=0,G17=0)," ",D17*B17+G17*E17)</f>
        <v xml:space="preserve"> </v>
      </c>
      <c r="J17" s="94" t="str">
        <f>IF(I17=" "," ",D17*C17+G17*F17)</f>
        <v xml:space="preserve"> </v>
      </c>
      <c r="L17" s="10"/>
    </row>
    <row r="18" spans="1:12" ht="12" customHeight="1" x14ac:dyDescent="0.25">
      <c r="A18" s="15" t="str">
        <f>'Page 14 Maintenance'!A18</f>
        <v>Enclosure 14 GA.</v>
      </c>
      <c r="B18" s="332">
        <f>'Page 14 Maintenance'!B18</f>
        <v>47.2</v>
      </c>
      <c r="C18" s="54">
        <f>'Page 14 Maintenance'!C18</f>
        <v>4.3</v>
      </c>
      <c r="D18" s="58"/>
      <c r="E18" s="332">
        <f>'Page 14 Maintenance'!D18</f>
        <v>48.900000000000006</v>
      </c>
      <c r="F18" s="54">
        <f>'Page 14 Maintenance'!E18</f>
        <v>4.5</v>
      </c>
      <c r="G18" s="58"/>
      <c r="I18" s="92" t="str">
        <f t="shared" ref="I18:I33" si="0">IF(AND(D18=0,G18=0)," ",D18*B18+G18*E18)</f>
        <v xml:space="preserve"> </v>
      </c>
      <c r="J18" s="94" t="str">
        <f t="shared" ref="J18:J33" si="1">IF(I18=" "," ",D18*C18+G18*F18)</f>
        <v xml:space="preserve"> </v>
      </c>
      <c r="L18" s="10"/>
    </row>
    <row r="19" spans="1:12" ht="12" customHeight="1" x14ac:dyDescent="0.25">
      <c r="A19" s="15" t="str">
        <f>'Page 14 Maintenance'!A19</f>
        <v>Baked Metallic (standard colors)</v>
      </c>
      <c r="B19" s="332">
        <f>'Page 14 Maintenance'!B19</f>
        <v>2</v>
      </c>
      <c r="C19" s="54" t="str">
        <f>'Page 14 Maintenance'!C19</f>
        <v>-</v>
      </c>
      <c r="D19" s="58"/>
      <c r="E19" s="332">
        <f>'Page 14 Maintenance'!D19</f>
        <v>2</v>
      </c>
      <c r="F19" s="54" t="str">
        <f>'Page 14 Maintenance'!E19</f>
        <v>-</v>
      </c>
      <c r="G19" s="58"/>
      <c r="I19" s="92" t="str">
        <f t="shared" ref="I19" si="2">IF(AND(D19=0,G19=0)," ",D19*B19+G19*E19)</f>
        <v xml:space="preserve"> </v>
      </c>
      <c r="J19" s="94"/>
      <c r="L19" s="10"/>
    </row>
    <row r="20" spans="1:12" ht="12" customHeight="1" x14ac:dyDescent="0.25">
      <c r="A20" s="15" t="str">
        <f>'Page 14 Maintenance'!A20</f>
        <v>Slide Damper (B offset only)</v>
      </c>
      <c r="B20" s="70" t="s">
        <v>133</v>
      </c>
      <c r="C20" s="54" t="str">
        <f>'Page 14 Maintenance'!C20</f>
        <v>-</v>
      </c>
      <c r="D20" s="72"/>
      <c r="E20" s="332">
        <f>'Page 14 Maintenance'!D20</f>
        <v>16.150000000000002</v>
      </c>
      <c r="F20" s="54">
        <f>'Page 14 Maintenance'!E20</f>
        <v>0.4</v>
      </c>
      <c r="G20" s="58"/>
      <c r="I20" s="92" t="str">
        <f>IF(AND(D20=0,G20=0)," ",G20*E20)</f>
        <v xml:space="preserve"> </v>
      </c>
      <c r="J20" s="94" t="str">
        <f>IF(I20=" "," ",G20*F20)</f>
        <v xml:space="preserve"> </v>
      </c>
      <c r="L20" s="10"/>
    </row>
    <row r="21" spans="1:12" ht="12" customHeight="1" x14ac:dyDescent="0.25">
      <c r="A21" s="15" t="str">
        <f>'Page 14 Maintenance'!A21</f>
        <v>4" End Cap</v>
      </c>
      <c r="B21" s="337">
        <f>'Page 14 Maintenance'!B21</f>
        <v>31.5</v>
      </c>
      <c r="C21" s="54">
        <f>'Page 14 Maintenance'!C21</f>
        <v>2.2000000000000002</v>
      </c>
      <c r="D21" s="58"/>
      <c r="E21" s="337">
        <f>'Page 14 Maintenance'!D21</f>
        <v>32.9</v>
      </c>
      <c r="F21" s="54">
        <f>'Page 14 Maintenance'!E21</f>
        <v>2.2000000000000002</v>
      </c>
      <c r="G21" s="58"/>
      <c r="I21" s="92" t="str">
        <f t="shared" si="0"/>
        <v xml:space="preserve"> </v>
      </c>
      <c r="J21" s="94" t="str">
        <f t="shared" si="1"/>
        <v xml:space="preserve"> </v>
      </c>
      <c r="L21" s="10"/>
    </row>
    <row r="22" spans="1:12" ht="12" customHeight="1" x14ac:dyDescent="0.25">
      <c r="A22" s="15" t="str">
        <f>'Page 14 Maintenance'!A22</f>
        <v>8-3/8" End Cap w/Access Door</v>
      </c>
      <c r="B22" s="332">
        <f>'Page 14 Maintenance'!B22</f>
        <v>61.650000000000006</v>
      </c>
      <c r="C22" s="54">
        <f>'Page 14 Maintenance'!C22</f>
        <v>3.3</v>
      </c>
      <c r="D22" s="58"/>
      <c r="E22" s="332">
        <f>'Page 14 Maintenance'!D22</f>
        <v>63.150000000000006</v>
      </c>
      <c r="F22" s="54">
        <f>'Page 14 Maintenance'!E22</f>
        <v>3.5</v>
      </c>
      <c r="G22" s="58"/>
      <c r="I22" s="92" t="str">
        <f t="shared" si="0"/>
        <v xml:space="preserve"> </v>
      </c>
      <c r="J22" s="94" t="str">
        <f t="shared" si="1"/>
        <v xml:space="preserve"> </v>
      </c>
      <c r="L22" s="10"/>
    </row>
    <row r="23" spans="1:12" ht="12" customHeight="1" x14ac:dyDescent="0.25">
      <c r="A23" s="15" t="str">
        <f>'Page 14 Maintenance'!A23</f>
        <v>4" Wall Sleeve</v>
      </c>
      <c r="B23" s="332">
        <f>'Page 14 Maintenance'!B23</f>
        <v>18.650000000000002</v>
      </c>
      <c r="C23" s="54">
        <f>'Page 14 Maintenance'!C23</f>
        <v>1.6</v>
      </c>
      <c r="D23" s="58"/>
      <c r="E23" s="332">
        <f>'Page 14 Maintenance'!D23</f>
        <v>20.100000000000001</v>
      </c>
      <c r="F23" s="54">
        <f>'Page 14 Maintenance'!E23</f>
        <v>1.8</v>
      </c>
      <c r="G23" s="58"/>
      <c r="I23" s="92" t="str">
        <f t="shared" si="0"/>
        <v xml:space="preserve"> </v>
      </c>
      <c r="J23" s="94" t="str">
        <f t="shared" si="1"/>
        <v xml:space="preserve"> </v>
      </c>
      <c r="L23" s="10"/>
    </row>
    <row r="24" spans="1:12" ht="12" customHeight="1" x14ac:dyDescent="0.25">
      <c r="A24" s="15" t="str">
        <f>'Page 14 Maintenance'!A24</f>
        <v>6" Wall Sleeve</v>
      </c>
      <c r="B24" s="332">
        <f>'Page 14 Maintenance'!B24</f>
        <v>20.950000000000003</v>
      </c>
      <c r="C24" s="54">
        <f>'Page 14 Maintenance'!C24</f>
        <v>2.2000000000000002</v>
      </c>
      <c r="D24" s="58"/>
      <c r="E24" s="332">
        <f>'Page 14 Maintenance'!D24</f>
        <v>22.55</v>
      </c>
      <c r="F24" s="54">
        <f>'Page 14 Maintenance'!E24</f>
        <v>2.4</v>
      </c>
      <c r="G24" s="58"/>
      <c r="I24" s="92" t="str">
        <f t="shared" si="0"/>
        <v xml:space="preserve"> </v>
      </c>
      <c r="J24" s="94" t="str">
        <f t="shared" si="1"/>
        <v xml:space="preserve"> </v>
      </c>
      <c r="L24" s="10"/>
    </row>
    <row r="25" spans="1:12" ht="12" customHeight="1" x14ac:dyDescent="0.25">
      <c r="A25" s="15" t="str">
        <f>'Page 14 Maintenance'!A25</f>
        <v>8-3/8" Wall Sleeve</v>
      </c>
      <c r="B25" s="332">
        <f>'Page 14 Maintenance'!B25</f>
        <v>25.8</v>
      </c>
      <c r="C25" s="54">
        <f>'Page 14 Maintenance'!C25</f>
        <v>2.6</v>
      </c>
      <c r="D25" s="58"/>
      <c r="E25" s="332">
        <f>'Page 14 Maintenance'!D25</f>
        <v>26.900000000000002</v>
      </c>
      <c r="F25" s="54">
        <f>'Page 14 Maintenance'!E25</f>
        <v>2.8</v>
      </c>
      <c r="G25" s="58"/>
      <c r="I25" s="92" t="str">
        <f t="shared" si="0"/>
        <v xml:space="preserve"> </v>
      </c>
      <c r="J25" s="94" t="str">
        <f t="shared" si="1"/>
        <v xml:space="preserve"> </v>
      </c>
      <c r="L25" s="10"/>
    </row>
    <row r="26" spans="1:12" ht="12" customHeight="1" x14ac:dyDescent="0.25">
      <c r="A26" s="15" t="str">
        <f>'Page 14 Maintenance'!A26</f>
        <v>8-3/8" Wall Sleeve w/Access Door</v>
      </c>
      <c r="B26" s="332">
        <f>'Page 14 Maintenance'!B26</f>
        <v>48.25</v>
      </c>
      <c r="C26" s="54">
        <f>'Page 14 Maintenance'!C26</f>
        <v>2.8</v>
      </c>
      <c r="D26" s="58"/>
      <c r="E26" s="332">
        <f>'Page 14 Maintenance'!D26</f>
        <v>48.800000000000004</v>
      </c>
      <c r="F26" s="54">
        <f>'Page 14 Maintenance'!E26</f>
        <v>3</v>
      </c>
      <c r="G26" s="58"/>
      <c r="I26" s="92" t="str">
        <f t="shared" si="0"/>
        <v xml:space="preserve"> </v>
      </c>
      <c r="J26" s="94" t="str">
        <f t="shared" si="1"/>
        <v xml:space="preserve"> </v>
      </c>
      <c r="L26" s="10"/>
    </row>
    <row r="27" spans="1:12" ht="12" customHeight="1" x14ac:dyDescent="0.25">
      <c r="A27" s="15" t="str">
        <f>'Page 14 Maintenance'!A27</f>
        <v>Wall Sleeve Support</v>
      </c>
      <c r="B27" s="332">
        <f>'Page 14 Maintenance'!B27</f>
        <v>9.7000000000000011</v>
      </c>
      <c r="C27" s="54">
        <f>'Page 14 Maintenance'!C27</f>
        <v>0.6</v>
      </c>
      <c r="D27" s="58"/>
      <c r="E27" s="332">
        <f>'Page 14 Maintenance'!D27</f>
        <v>10.050000000000001</v>
      </c>
      <c r="F27" s="54">
        <f>'Page 14 Maintenance'!E27</f>
        <v>0.8</v>
      </c>
      <c r="G27" s="58"/>
      <c r="I27" s="92" t="str">
        <f t="shared" si="0"/>
        <v xml:space="preserve"> </v>
      </c>
      <c r="J27" s="94" t="str">
        <f t="shared" si="1"/>
        <v xml:space="preserve"> </v>
      </c>
      <c r="L27" s="10"/>
    </row>
    <row r="28" spans="1:12" ht="12" customHeight="1" x14ac:dyDescent="0.25">
      <c r="A28" s="15" t="str">
        <f>'Page 14 Maintenance'!A28</f>
        <v>Inside Corner 90°</v>
      </c>
      <c r="B28" s="332">
        <f>'Page 14 Maintenance'!B28</f>
        <v>75.55</v>
      </c>
      <c r="C28" s="54">
        <f>'Page 14 Maintenance'!C28</f>
        <v>4.4000000000000004</v>
      </c>
      <c r="D28" s="58"/>
      <c r="E28" s="332">
        <f>'Page 14 Maintenance'!D28</f>
        <v>78.5</v>
      </c>
      <c r="F28" s="54">
        <f>'Page 14 Maintenance'!E28</f>
        <v>4.5</v>
      </c>
      <c r="G28" s="58"/>
      <c r="I28" s="92" t="str">
        <f t="shared" si="0"/>
        <v xml:space="preserve"> </v>
      </c>
      <c r="J28" s="94" t="str">
        <f t="shared" si="1"/>
        <v xml:space="preserve"> </v>
      </c>
      <c r="L28" s="10"/>
    </row>
    <row r="29" spans="1:12" ht="12" customHeight="1" x14ac:dyDescent="0.25">
      <c r="A29" s="15" t="str">
        <f>'Page 14 Maintenance'!A29</f>
        <v>Inside Corner 135°</v>
      </c>
      <c r="B29" s="332">
        <f>'Page 14 Maintenance'!B29</f>
        <v>95.4</v>
      </c>
      <c r="C29" s="54">
        <f>'Page 14 Maintenance'!C29</f>
        <v>4.8</v>
      </c>
      <c r="D29" s="58"/>
      <c r="E29" s="332">
        <f>'Page 14 Maintenance'!D29</f>
        <v>98.2</v>
      </c>
      <c r="F29" s="54">
        <f>'Page 14 Maintenance'!E29</f>
        <v>5</v>
      </c>
      <c r="G29" s="58"/>
      <c r="I29" s="92" t="str">
        <f t="shared" si="0"/>
        <v xml:space="preserve"> </v>
      </c>
      <c r="J29" s="94" t="str">
        <f t="shared" si="1"/>
        <v xml:space="preserve"> </v>
      </c>
      <c r="L29" s="10"/>
    </row>
    <row r="30" spans="1:12" ht="12" customHeight="1" x14ac:dyDescent="0.25">
      <c r="A30" s="15" t="str">
        <f>'Page 14 Maintenance'!A30</f>
        <v>Outside Corner 90°</v>
      </c>
      <c r="B30" s="332">
        <f>'Page 14 Maintenance'!B30</f>
        <v>71.5</v>
      </c>
      <c r="C30" s="54">
        <f>'Page 14 Maintenance'!C30</f>
        <v>5.4</v>
      </c>
      <c r="D30" s="58"/>
      <c r="E30" s="332">
        <f>'Page 14 Maintenance'!D30</f>
        <v>74.5</v>
      </c>
      <c r="F30" s="54">
        <f>'Page 14 Maintenance'!E30</f>
        <v>5.5</v>
      </c>
      <c r="G30" s="58"/>
      <c r="I30" s="92" t="str">
        <f t="shared" si="0"/>
        <v xml:space="preserve"> </v>
      </c>
      <c r="J30" s="94" t="str">
        <f t="shared" si="1"/>
        <v xml:space="preserve"> </v>
      </c>
      <c r="L30" s="10"/>
    </row>
    <row r="31" spans="1:12" ht="12" customHeight="1" x14ac:dyDescent="0.25">
      <c r="A31" s="15" t="str">
        <f>'Page 14 Maintenance'!A31</f>
        <v>Outside Corner 135°</v>
      </c>
      <c r="B31" s="332">
        <f>'Page 14 Maintenance'!B31</f>
        <v>91.45</v>
      </c>
      <c r="C31" s="54">
        <f>'Page 14 Maintenance'!C31</f>
        <v>5.8</v>
      </c>
      <c r="D31" s="58"/>
      <c r="E31" s="332">
        <f>'Page 14 Maintenance'!D31</f>
        <v>99.2</v>
      </c>
      <c r="F31" s="54">
        <f>'Page 14 Maintenance'!E31</f>
        <v>6</v>
      </c>
      <c r="G31" s="58"/>
      <c r="I31" s="92" t="str">
        <f t="shared" si="0"/>
        <v xml:space="preserve"> </v>
      </c>
      <c r="J31" s="94" t="str">
        <f t="shared" si="1"/>
        <v xml:space="preserve"> </v>
      </c>
      <c r="L31" s="10"/>
    </row>
    <row r="32" spans="1:12" ht="12" customHeight="1" x14ac:dyDescent="0.25">
      <c r="A32" s="15" t="str">
        <f>'Page 14 Maintenance'!A32</f>
        <v>18" Valve Compartment 16 GA.</v>
      </c>
      <c r="B32" s="332">
        <f>'Page 14 Maintenance'!B32</f>
        <v>89.350000000000009</v>
      </c>
      <c r="C32" s="54">
        <f>'Page 14 Maintenance'!C32</f>
        <v>5</v>
      </c>
      <c r="D32" s="58"/>
      <c r="E32" s="332">
        <f>'Page 14 Maintenance'!D32</f>
        <v>90.300000000000011</v>
      </c>
      <c r="F32" s="54">
        <f>'Page 14 Maintenance'!E32</f>
        <v>5.2</v>
      </c>
      <c r="G32" s="58"/>
      <c r="I32" s="92" t="str">
        <f t="shared" si="0"/>
        <v xml:space="preserve"> </v>
      </c>
      <c r="J32" s="94" t="str">
        <f t="shared" si="1"/>
        <v xml:space="preserve"> </v>
      </c>
      <c r="L32" s="10"/>
    </row>
    <row r="33" spans="1:12" ht="12" customHeight="1" x14ac:dyDescent="0.25">
      <c r="A33" s="15" t="str">
        <f>'Page 14 Maintenance'!A33</f>
        <v>18" Valve Compartment 14 GA.</v>
      </c>
      <c r="B33" s="332">
        <f>'Page 14 Maintenance'!B33</f>
        <v>93.4</v>
      </c>
      <c r="C33" s="54">
        <f>'Page 14 Maintenance'!C33</f>
        <v>5.3</v>
      </c>
      <c r="D33" s="58"/>
      <c r="E33" s="332">
        <f>'Page 14 Maintenance'!D33</f>
        <v>95.4</v>
      </c>
      <c r="F33" s="54">
        <f>'Page 14 Maintenance'!E33</f>
        <v>5.5</v>
      </c>
      <c r="G33" s="58"/>
      <c r="I33" s="92" t="str">
        <f t="shared" si="0"/>
        <v xml:space="preserve"> </v>
      </c>
      <c r="J33" s="94" t="str">
        <f t="shared" si="1"/>
        <v xml:space="preserve"> </v>
      </c>
      <c r="L33" s="10"/>
    </row>
    <row r="34" spans="1:12" ht="12" customHeigh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</row>
    <row r="35" spans="1:12" ht="12" customHeight="1" x14ac:dyDescent="0.25">
      <c r="A35" s="449" t="s">
        <v>877</v>
      </c>
      <c r="B35" s="449"/>
      <c r="C35" s="449"/>
      <c r="D35" s="449"/>
      <c r="E35" s="449"/>
      <c r="F35" s="449"/>
      <c r="G35" s="449"/>
      <c r="H35" s="10"/>
      <c r="I35" s="10"/>
      <c r="J35" s="10"/>
      <c r="K35" s="10"/>
      <c r="L35" s="10"/>
    </row>
    <row r="36" spans="1:12" ht="12" customHeight="1" x14ac:dyDescent="0.25">
      <c r="A36" s="14" t="s">
        <v>130</v>
      </c>
      <c r="B36" s="346" t="s">
        <v>34</v>
      </c>
      <c r="C36" s="345"/>
      <c r="D36" s="347"/>
      <c r="E36" s="14" t="s">
        <v>45</v>
      </c>
      <c r="F36" s="14" t="s">
        <v>126</v>
      </c>
      <c r="G36" s="14" t="s">
        <v>9</v>
      </c>
      <c r="H36" s="10"/>
      <c r="I36" s="10"/>
      <c r="J36" s="10"/>
      <c r="K36" s="10"/>
      <c r="L36" s="10"/>
    </row>
    <row r="37" spans="1:12" ht="12" customHeight="1" x14ac:dyDescent="0.25">
      <c r="A37" s="142" t="str">
        <f>'Page 14 Maintenance'!A37</f>
        <v>FBP-10</v>
      </c>
      <c r="B37" s="15" t="s">
        <v>874</v>
      </c>
      <c r="C37" s="143"/>
      <c r="D37" s="193"/>
      <c r="E37" s="205">
        <f>'Page 14 Maintenance'!D37</f>
        <v>11.5</v>
      </c>
      <c r="F37" s="53">
        <f>'Page 14 Maintenance'!E37</f>
        <v>1.2</v>
      </c>
      <c r="G37" s="53"/>
      <c r="H37" s="10"/>
      <c r="I37" s="92" t="str">
        <f>IF(G37=0," ",G37*E37)</f>
        <v xml:space="preserve"> </v>
      </c>
      <c r="J37" s="94" t="str">
        <f>IF(G37=0," ",G37*F37)</f>
        <v xml:space="preserve"> </v>
      </c>
      <c r="K37" s="10"/>
      <c r="L37" s="10"/>
    </row>
    <row r="38" spans="1:12" ht="12" customHeight="1" x14ac:dyDescent="0.25">
      <c r="A38" s="142" t="str">
        <f>'Page 14 Maintenance'!A38</f>
        <v>FBP-10</v>
      </c>
      <c r="B38" s="15" t="s">
        <v>875</v>
      </c>
      <c r="C38" s="143"/>
      <c r="D38" s="193"/>
      <c r="E38" s="332">
        <f>'Page 14 Maintenance'!D38</f>
        <v>13.200000000000001</v>
      </c>
      <c r="F38" s="53">
        <f>'Page 14 Maintenance'!E38</f>
        <v>1.2</v>
      </c>
      <c r="G38" s="53"/>
      <c r="H38" s="10"/>
      <c r="I38" s="92" t="str">
        <f t="shared" ref="I38:I40" si="3">IF(G38=0," ",G38*E38)</f>
        <v xml:space="preserve"> </v>
      </c>
      <c r="J38" s="94" t="str">
        <f t="shared" ref="J38:J40" si="4">IF(G38=0," ",G38*F38)</f>
        <v xml:space="preserve"> </v>
      </c>
      <c r="K38" s="10"/>
      <c r="L38" s="10"/>
    </row>
    <row r="39" spans="1:12" ht="12" customHeight="1" x14ac:dyDescent="0.25">
      <c r="A39" s="142" t="str">
        <f>'Page 14 Maintenance'!A39</f>
        <v>EAFA</v>
      </c>
      <c r="B39" s="15" t="s">
        <v>876</v>
      </c>
      <c r="C39" s="143"/>
      <c r="D39" s="193"/>
      <c r="E39" s="332">
        <f>'Page 14 Maintenance'!D39</f>
        <v>8.85</v>
      </c>
      <c r="F39" s="53">
        <f>'Page 14 Maintenance'!E39</f>
        <v>0.3</v>
      </c>
      <c r="G39" s="53"/>
      <c r="H39" s="10"/>
      <c r="I39" s="92" t="str">
        <f t="shared" si="3"/>
        <v xml:space="preserve"> </v>
      </c>
      <c r="J39" s="94" t="str">
        <f t="shared" si="4"/>
        <v xml:space="preserve"> </v>
      </c>
      <c r="K39" s="10"/>
      <c r="L39" s="10"/>
    </row>
    <row r="40" spans="1:12" ht="12" customHeight="1" x14ac:dyDescent="0.25">
      <c r="A40" s="142" t="str">
        <f>'Page 14 Maintenance'!A40</f>
        <v>EAFA</v>
      </c>
      <c r="B40" s="390" t="s">
        <v>885</v>
      </c>
      <c r="C40" s="143"/>
      <c r="D40" s="193"/>
      <c r="E40" s="332">
        <f>'Page 14 Maintenance'!D40</f>
        <v>11.55</v>
      </c>
      <c r="F40" s="53">
        <f>'Page 14 Maintenance'!E40</f>
        <v>0.3</v>
      </c>
      <c r="G40" s="53"/>
      <c r="H40" s="10"/>
      <c r="I40" s="92" t="str">
        <f t="shared" si="3"/>
        <v xml:space="preserve"> </v>
      </c>
      <c r="J40" s="94" t="str">
        <f t="shared" si="4"/>
        <v xml:space="preserve"> </v>
      </c>
      <c r="K40" s="10"/>
      <c r="L40" s="10"/>
    </row>
    <row r="41" spans="1:12" ht="12" customHeight="1" x14ac:dyDescent="0.25">
      <c r="A41" s="142" t="str">
        <f>'Page 14 Maintenance'!A41</f>
        <v>EAFA</v>
      </c>
      <c r="B41" s="390" t="s">
        <v>886</v>
      </c>
      <c r="C41" s="143"/>
      <c r="D41" s="391"/>
      <c r="E41" s="332">
        <f>'Page 14 Maintenance'!D41</f>
        <v>15.450000000000001</v>
      </c>
      <c r="F41" s="53">
        <f>'Page 14 Maintenance'!E41</f>
        <v>0.3</v>
      </c>
      <c r="G41" s="53"/>
      <c r="H41" s="10"/>
      <c r="I41" s="92" t="str">
        <f t="shared" ref="I41" si="5">IF(G41=0," ",G41*E41)</f>
        <v xml:space="preserve"> </v>
      </c>
      <c r="J41" s="94" t="str">
        <f t="shared" ref="J41" si="6">IF(G41=0," ",G41*F41)</f>
        <v xml:space="preserve"> </v>
      </c>
      <c r="K41" s="10"/>
      <c r="L41" s="10"/>
    </row>
    <row r="42" spans="1:12" ht="12" customHeigh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</row>
    <row r="43" spans="1:12" ht="12" customHeight="1" x14ac:dyDescent="0.25">
      <c r="A43" s="13" t="str">
        <f>'Page 14 Maintenance'!A43</f>
        <v>Standard product is clear anodized grille with enclosure fronts baked powder finish in any of standard colors shown in Mestek Color Selector.</v>
      </c>
      <c r="L43" s="10"/>
    </row>
    <row r="44" spans="1:12" ht="12" customHeight="1" x14ac:dyDescent="0.25">
      <c r="A44" s="13" t="str">
        <f>'Page 14 Maintenance'!A44</f>
        <v>Grill and enclosure painted same color at no extra charge</v>
      </c>
      <c r="L44" s="10"/>
    </row>
    <row r="45" spans="1:12" ht="12" customHeight="1" x14ac:dyDescent="0.25">
      <c r="A45" s="13" t="str">
        <f>'Page 14 Maintenance'!A45</f>
        <v>No deduction is allowed for prime coat</v>
      </c>
      <c r="L45" s="10"/>
    </row>
    <row r="46" spans="1:12" ht="12" customHeight="1" x14ac:dyDescent="0.25">
      <c r="A46" s="13" t="str">
        <f>'Page 14 Maintenance'!A46</f>
        <v>Extruded aluminum grille furnished in standard baked powder for two tone effect add $3.80 List per ft.</v>
      </c>
      <c r="L46" s="10"/>
    </row>
    <row r="47" spans="1:12" ht="12" customHeight="1" x14ac:dyDescent="0.25">
      <c r="A47" s="13"/>
      <c r="L47" s="10"/>
    </row>
    <row r="48" spans="1:12" ht="12" customHeight="1" x14ac:dyDescent="0.25">
      <c r="A48" s="13" t="str">
        <f>'Page 14 Maintenance'!A48</f>
        <v>Note: List add will be 12% of total list price of materials tagged for tagging individual cartons with room numbers, floor, building, etc.</v>
      </c>
      <c r="L48" s="10"/>
    </row>
    <row r="49" spans="1:12" ht="12" customHeight="1" x14ac:dyDescent="0.25">
      <c r="A49" s="13" t="str">
        <f>'Page 14 Maintenance'!A49</f>
        <v xml:space="preserve">          All accessories overlap the enclosures</v>
      </c>
      <c r="L49" s="10"/>
    </row>
    <row r="50" spans="1:12" ht="12" customHeight="1" x14ac:dyDescent="0.25">
      <c r="A50" s="13"/>
      <c r="L50" s="10"/>
    </row>
    <row r="51" spans="1:12" ht="12" customHeight="1" x14ac:dyDescent="0.25">
      <c r="A51" s="13" t="str">
        <f>'Page 14 Maintenance'!A51</f>
        <v>Available in Stainless Steel and Aluminum.  Consult Factory.</v>
      </c>
      <c r="L51" s="10"/>
    </row>
    <row r="52" spans="1:12" ht="12" customHeight="1" x14ac:dyDescent="0.25">
      <c r="L52" s="10"/>
    </row>
    <row r="53" spans="1:12" ht="12" customHeight="1" x14ac:dyDescent="0.25">
      <c r="A53" s="409" t="s">
        <v>116</v>
      </c>
      <c r="B53" s="409"/>
      <c r="C53" s="409"/>
      <c r="D53" s="403" t="s">
        <v>117</v>
      </c>
      <c r="E53" s="403"/>
      <c r="L53" s="10"/>
    </row>
    <row r="54" spans="1:12" ht="12" customHeight="1" x14ac:dyDescent="0.25">
      <c r="L54" s="10"/>
    </row>
    <row r="55" spans="1:12" ht="12" customHeight="1" x14ac:dyDescent="0.25">
      <c r="L55" s="10"/>
    </row>
    <row r="56" spans="1:12" ht="12" customHeight="1" x14ac:dyDescent="0.25">
      <c r="L56" s="10"/>
    </row>
    <row r="57" spans="1:12" ht="12" customHeight="1" x14ac:dyDescent="0.25">
      <c r="L57" s="10"/>
    </row>
    <row r="58" spans="1:12" ht="12" customHeight="1" x14ac:dyDescent="0.25">
      <c r="L58" s="10"/>
    </row>
    <row r="59" spans="1:12" ht="12" customHeight="1" x14ac:dyDescent="0.25">
      <c r="L59" s="10"/>
    </row>
    <row r="60" spans="1:12" ht="12" customHeight="1" x14ac:dyDescent="0.25">
      <c r="L60" s="10"/>
    </row>
    <row r="61" spans="1:12" ht="12" customHeight="1" x14ac:dyDescent="0.25">
      <c r="L61" s="10"/>
    </row>
    <row r="62" spans="1:12" ht="12" customHeight="1" x14ac:dyDescent="0.25">
      <c r="L62" s="10"/>
    </row>
    <row r="63" spans="1:12" ht="12" customHeight="1" x14ac:dyDescent="0.25">
      <c r="L63" s="10"/>
    </row>
    <row r="64" spans="1:12" ht="12" customHeight="1" x14ac:dyDescent="0.25">
      <c r="L64" s="10"/>
    </row>
    <row r="65" spans="2:12" ht="12" customHeight="1" x14ac:dyDescent="0.25"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25"/>
    </row>
    <row r="66" spans="2:12" ht="12" customHeight="1" x14ac:dyDescent="0.25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25"/>
    </row>
    <row r="67" spans="2:12" ht="12" customHeight="1" x14ac:dyDescent="0.25"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25"/>
    </row>
    <row r="68" spans="2:12" ht="12" customHeight="1" x14ac:dyDescent="0.25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25"/>
    </row>
    <row r="69" spans="2:12" ht="12" customHeight="1" x14ac:dyDescent="0.25"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25"/>
    </row>
    <row r="70" spans="2:12" ht="12" customHeight="1" x14ac:dyDescent="0.25"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25"/>
    </row>
    <row r="71" spans="2:12" ht="12" customHeight="1" x14ac:dyDescent="0.25"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25"/>
    </row>
    <row r="72" spans="2:12" ht="12" customHeight="1" x14ac:dyDescent="0.25"/>
  </sheetData>
  <sheetProtection selectLockedCells="1"/>
  <mergeCells count="11">
    <mergeCell ref="A53:C53"/>
    <mergeCell ref="D53:E53"/>
    <mergeCell ref="A1:L1"/>
    <mergeCell ref="A12:K12"/>
    <mergeCell ref="A15:A16"/>
    <mergeCell ref="B15:D15"/>
    <mergeCell ref="E15:G15"/>
    <mergeCell ref="I15:I16"/>
    <mergeCell ref="J15:J16"/>
    <mergeCell ref="A13:K13"/>
    <mergeCell ref="A35:G35"/>
  </mergeCells>
  <hyperlinks>
    <hyperlink ref="A53" location="'Table of Contents'!A1" display="Return to Table of Contents" xr:uid="{00000000-0004-0000-1B00-000000000000}"/>
    <hyperlink ref="D53" location="Summary!A1" display="Go to Summary" xr:uid="{00000000-0004-0000-1B00-000001000000}"/>
  </hyperlinks>
  <pageMargins left="0.25" right="0.25" top="0.2" bottom="0.2" header="0.3" footer="0.3"/>
  <pageSetup scale="91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3">
    <pageSetUpPr fitToPage="1"/>
  </sheetPr>
  <dimension ref="A1:L70"/>
  <sheetViews>
    <sheetView zoomScale="115" zoomScaleNormal="115" workbookViewId="0">
      <selection activeCell="B17" sqref="B17"/>
    </sheetView>
  </sheetViews>
  <sheetFormatPr defaultRowHeight="15" x14ac:dyDescent="0.25"/>
  <cols>
    <col min="1" max="1" width="24.28515625" customWidth="1"/>
    <col min="2" max="3" width="27.7109375" customWidth="1"/>
    <col min="4" max="5" width="20" customWidth="1"/>
    <col min="6" max="6" width="6.7109375" customWidth="1"/>
    <col min="7" max="7" width="7.140625" bestFit="1" customWidth="1"/>
    <col min="8" max="8" width="2.7109375" customWidth="1"/>
    <col min="9" max="9" width="10.7109375" customWidth="1"/>
    <col min="10" max="10" width="7.7109375" customWidth="1"/>
    <col min="11" max="12" width="6.42578125" customWidth="1"/>
  </cols>
  <sheetData>
    <row r="1" spans="1:12" ht="21" x14ac:dyDescent="0.35">
      <c r="A1" s="477" t="s">
        <v>62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</row>
    <row r="2" spans="1:12" ht="21" customHeight="1" x14ac:dyDescent="0.35">
      <c r="A2" s="11" t="s">
        <v>814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/>
    <row r="9" spans="1:12" ht="12" customHeight="1" x14ac:dyDescent="0.25"/>
    <row r="10" spans="1:12" ht="12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t="12" customHeight="1" x14ac:dyDescent="0.25"/>
    <row r="12" spans="1:12" ht="12" customHeight="1" x14ac:dyDescent="0.25">
      <c r="A12" s="431" t="s">
        <v>63</v>
      </c>
      <c r="B12" s="431"/>
      <c r="C12" s="431"/>
      <c r="D12" s="431"/>
      <c r="E12" s="431"/>
      <c r="F12" s="31"/>
      <c r="G12" s="31"/>
      <c r="H12" s="31"/>
      <c r="I12" s="31"/>
      <c r="J12" s="31"/>
      <c r="K12" s="31"/>
    </row>
    <row r="13" spans="1:12" ht="12" customHeight="1" x14ac:dyDescent="0.25">
      <c r="A13" s="459" t="s">
        <v>870</v>
      </c>
      <c r="B13" s="459"/>
      <c r="C13" s="459"/>
      <c r="D13" s="459"/>
      <c r="E13" s="459"/>
      <c r="F13" s="26"/>
      <c r="G13" s="26"/>
      <c r="H13" s="26"/>
      <c r="I13" s="26"/>
      <c r="J13" s="26"/>
      <c r="K13" s="26"/>
    </row>
    <row r="14" spans="1:12" ht="12" customHeight="1" thickBot="1" x14ac:dyDescent="0.3"/>
    <row r="15" spans="1:12" ht="12" customHeight="1" x14ac:dyDescent="0.25">
      <c r="A15" s="463" t="s">
        <v>34</v>
      </c>
      <c r="B15" s="433" t="s">
        <v>462</v>
      </c>
      <c r="C15" s="435"/>
      <c r="D15" s="433" t="s">
        <v>463</v>
      </c>
      <c r="E15" s="435"/>
      <c r="G15" s="4"/>
      <c r="I15" s="4"/>
      <c r="J15" s="171"/>
      <c r="K15" s="10"/>
      <c r="L15" s="10"/>
    </row>
    <row r="16" spans="1:12" ht="12" customHeight="1" x14ac:dyDescent="0.25">
      <c r="A16" s="464"/>
      <c r="B16" s="16" t="s">
        <v>45</v>
      </c>
      <c r="C16" s="17" t="s">
        <v>126</v>
      </c>
      <c r="D16" s="16" t="s">
        <v>45</v>
      </c>
      <c r="E16" s="17" t="s">
        <v>126</v>
      </c>
      <c r="G16" s="52"/>
      <c r="I16" s="4"/>
      <c r="J16" s="171"/>
      <c r="L16" s="10"/>
    </row>
    <row r="17" spans="1:12" ht="12" customHeight="1" x14ac:dyDescent="0.25">
      <c r="A17" s="15" t="s">
        <v>173</v>
      </c>
      <c r="B17" s="205">
        <v>43.35</v>
      </c>
      <c r="C17" s="97">
        <v>3.5</v>
      </c>
      <c r="D17" s="205">
        <v>44.7</v>
      </c>
      <c r="E17" s="97">
        <v>3.7</v>
      </c>
      <c r="G17" s="167"/>
      <c r="I17" s="167"/>
      <c r="J17" s="115"/>
      <c r="L17" s="10"/>
    </row>
    <row r="18" spans="1:12" ht="12" customHeight="1" x14ac:dyDescent="0.25">
      <c r="A18" s="15" t="s">
        <v>174</v>
      </c>
      <c r="B18" s="332">
        <v>47.2</v>
      </c>
      <c r="C18" s="97">
        <v>4.3</v>
      </c>
      <c r="D18" s="332">
        <v>48.900000000000006</v>
      </c>
      <c r="E18" s="97">
        <v>4.5</v>
      </c>
      <c r="G18" s="167"/>
      <c r="I18" s="167"/>
      <c r="J18" s="115"/>
      <c r="L18" s="10"/>
    </row>
    <row r="19" spans="1:12" ht="12" customHeight="1" x14ac:dyDescent="0.25">
      <c r="A19" s="15" t="s">
        <v>751</v>
      </c>
      <c r="B19" s="332">
        <v>2</v>
      </c>
      <c r="C19" s="97" t="s">
        <v>133</v>
      </c>
      <c r="D19" s="332">
        <v>2</v>
      </c>
      <c r="E19" s="97" t="s">
        <v>133</v>
      </c>
      <c r="G19" s="167"/>
      <c r="I19" s="167"/>
      <c r="J19" s="115"/>
      <c r="L19" s="10"/>
    </row>
    <row r="20" spans="1:12" ht="12" customHeight="1" x14ac:dyDescent="0.25">
      <c r="A20" s="15" t="s">
        <v>446</v>
      </c>
      <c r="B20" s="70"/>
      <c r="C20" s="97" t="s">
        <v>133</v>
      </c>
      <c r="D20" s="332">
        <v>16.150000000000002</v>
      </c>
      <c r="E20" s="97">
        <v>0.4</v>
      </c>
      <c r="G20" s="167"/>
      <c r="I20" s="167"/>
      <c r="J20" s="115"/>
      <c r="L20" s="10"/>
    </row>
    <row r="21" spans="1:12" ht="12" customHeight="1" x14ac:dyDescent="0.25">
      <c r="A21" s="15" t="s">
        <v>272</v>
      </c>
      <c r="B21" s="337">
        <v>31.5</v>
      </c>
      <c r="C21" s="97">
        <v>2.2000000000000002</v>
      </c>
      <c r="D21" s="337">
        <v>32.9</v>
      </c>
      <c r="E21" s="97">
        <v>2.2000000000000002</v>
      </c>
      <c r="G21" s="167"/>
      <c r="I21" s="167"/>
      <c r="J21" s="115"/>
      <c r="L21" s="10"/>
    </row>
    <row r="22" spans="1:12" ht="12" customHeight="1" x14ac:dyDescent="0.25">
      <c r="A22" s="15" t="s">
        <v>264</v>
      </c>
      <c r="B22" s="332">
        <v>61.650000000000006</v>
      </c>
      <c r="C22" s="97">
        <v>3.3</v>
      </c>
      <c r="D22" s="332">
        <v>63.150000000000006</v>
      </c>
      <c r="E22" s="97">
        <v>3.5</v>
      </c>
      <c r="G22" s="167"/>
      <c r="I22" s="167"/>
      <c r="J22" s="115"/>
      <c r="L22" s="10"/>
    </row>
    <row r="23" spans="1:12" ht="12" customHeight="1" x14ac:dyDescent="0.25">
      <c r="A23" s="15" t="s">
        <v>160</v>
      </c>
      <c r="B23" s="332">
        <v>18.650000000000002</v>
      </c>
      <c r="C23" s="97">
        <v>1.6</v>
      </c>
      <c r="D23" s="332">
        <v>20.100000000000001</v>
      </c>
      <c r="E23" s="97">
        <v>1.8</v>
      </c>
      <c r="G23" s="167"/>
      <c r="I23" s="167"/>
    </row>
    <row r="24" spans="1:12" ht="12" customHeight="1" x14ac:dyDescent="0.25">
      <c r="A24" s="15" t="s">
        <v>159</v>
      </c>
      <c r="B24" s="332">
        <v>20.950000000000003</v>
      </c>
      <c r="C24" s="97">
        <v>2.2000000000000002</v>
      </c>
      <c r="D24" s="332">
        <v>22.55</v>
      </c>
      <c r="E24" s="97">
        <v>2.4</v>
      </c>
      <c r="G24" s="167"/>
      <c r="I24" s="167"/>
    </row>
    <row r="25" spans="1:12" ht="12" customHeight="1" x14ac:dyDescent="0.25">
      <c r="A25" s="15" t="s">
        <v>158</v>
      </c>
      <c r="B25" s="332">
        <v>25.8</v>
      </c>
      <c r="C25" s="97">
        <v>2.6</v>
      </c>
      <c r="D25" s="332">
        <v>26.900000000000002</v>
      </c>
      <c r="E25" s="97">
        <v>2.8</v>
      </c>
      <c r="G25" s="167"/>
      <c r="I25" s="167"/>
      <c r="J25" s="115"/>
      <c r="L25" s="10"/>
    </row>
    <row r="26" spans="1:12" ht="12" customHeight="1" x14ac:dyDescent="0.25">
      <c r="A26" s="15" t="s">
        <v>171</v>
      </c>
      <c r="B26" s="332">
        <v>48.25</v>
      </c>
      <c r="C26" s="97">
        <v>2.8</v>
      </c>
      <c r="D26" s="332">
        <v>48.800000000000004</v>
      </c>
      <c r="E26" s="97">
        <v>3</v>
      </c>
      <c r="G26" s="167"/>
      <c r="I26" s="167"/>
      <c r="J26" s="115"/>
      <c r="L26" s="10"/>
    </row>
    <row r="27" spans="1:12" ht="12" customHeight="1" x14ac:dyDescent="0.25">
      <c r="A27" s="15" t="s">
        <v>162</v>
      </c>
      <c r="B27" s="332">
        <v>9.7000000000000011</v>
      </c>
      <c r="C27" s="97">
        <v>0.6</v>
      </c>
      <c r="D27" s="332">
        <v>10.050000000000001</v>
      </c>
      <c r="E27" s="97">
        <v>0.8</v>
      </c>
      <c r="G27" s="167"/>
      <c r="I27" s="167"/>
      <c r="J27" s="115"/>
      <c r="L27" s="10"/>
    </row>
    <row r="28" spans="1:12" ht="12" customHeight="1" x14ac:dyDescent="0.25">
      <c r="A28" s="15" t="s">
        <v>163</v>
      </c>
      <c r="B28" s="332">
        <v>75.55</v>
      </c>
      <c r="C28" s="97">
        <v>4.4000000000000004</v>
      </c>
      <c r="D28" s="332">
        <v>78.5</v>
      </c>
      <c r="E28" s="97">
        <v>4.5</v>
      </c>
      <c r="G28" s="167"/>
      <c r="I28" s="167"/>
      <c r="J28" s="115"/>
      <c r="L28" s="10"/>
    </row>
    <row r="29" spans="1:12" ht="12" customHeight="1" x14ac:dyDescent="0.25">
      <c r="A29" s="15" t="s">
        <v>164</v>
      </c>
      <c r="B29" s="332">
        <v>95.4</v>
      </c>
      <c r="C29" s="97">
        <v>4.8</v>
      </c>
      <c r="D29" s="332">
        <v>98.2</v>
      </c>
      <c r="E29" s="97">
        <v>5</v>
      </c>
      <c r="G29" s="167"/>
      <c r="I29" s="167"/>
      <c r="J29" s="115"/>
      <c r="L29" s="10"/>
    </row>
    <row r="30" spans="1:12" ht="12" customHeight="1" x14ac:dyDescent="0.25">
      <c r="A30" s="15" t="s">
        <v>165</v>
      </c>
      <c r="B30" s="332">
        <v>71.5</v>
      </c>
      <c r="C30" s="97">
        <v>5.4</v>
      </c>
      <c r="D30" s="332">
        <v>74.5</v>
      </c>
      <c r="E30" s="97">
        <v>5.5</v>
      </c>
      <c r="G30" s="167"/>
      <c r="I30" s="167"/>
      <c r="J30" s="115"/>
      <c r="L30" s="10"/>
    </row>
    <row r="31" spans="1:12" ht="12" customHeight="1" x14ac:dyDescent="0.25">
      <c r="A31" s="15" t="s">
        <v>166</v>
      </c>
      <c r="B31" s="332">
        <v>91.45</v>
      </c>
      <c r="C31" s="97">
        <v>5.8</v>
      </c>
      <c r="D31" s="332">
        <v>99.2</v>
      </c>
      <c r="E31" s="97">
        <v>6</v>
      </c>
      <c r="G31" s="167"/>
      <c r="I31" s="167"/>
      <c r="J31" s="115"/>
      <c r="L31" s="10"/>
    </row>
    <row r="32" spans="1:12" ht="12" customHeight="1" x14ac:dyDescent="0.25">
      <c r="A32" s="15" t="s">
        <v>273</v>
      </c>
      <c r="B32" s="332">
        <v>89.350000000000009</v>
      </c>
      <c r="C32" s="97">
        <v>5</v>
      </c>
      <c r="D32" s="332">
        <v>90.300000000000011</v>
      </c>
      <c r="E32" s="97">
        <v>5.2</v>
      </c>
      <c r="G32" s="167"/>
      <c r="I32" s="167"/>
      <c r="J32" s="115"/>
      <c r="L32" s="10"/>
    </row>
    <row r="33" spans="1:12" ht="12" customHeight="1" x14ac:dyDescent="0.25">
      <c r="A33" s="15" t="s">
        <v>274</v>
      </c>
      <c r="B33" s="332">
        <v>93.4</v>
      </c>
      <c r="C33" s="97">
        <v>5.3</v>
      </c>
      <c r="D33" s="332">
        <v>95.4</v>
      </c>
      <c r="E33" s="97">
        <v>5.5</v>
      </c>
      <c r="G33" s="167"/>
      <c r="I33" s="167"/>
      <c r="J33" s="115"/>
      <c r="L33" s="10"/>
    </row>
    <row r="34" spans="1:12" ht="12" customHeight="1" x14ac:dyDescent="0.25">
      <c r="A34" s="10"/>
      <c r="B34" s="363"/>
      <c r="C34" s="108"/>
      <c r="D34" s="363"/>
      <c r="E34" s="108"/>
      <c r="G34" s="167"/>
      <c r="I34" s="61"/>
      <c r="J34" s="115"/>
      <c r="L34" s="10"/>
    </row>
    <row r="35" spans="1:12" ht="12" customHeight="1" x14ac:dyDescent="0.25">
      <c r="A35" s="449" t="s">
        <v>871</v>
      </c>
      <c r="B35" s="449"/>
      <c r="C35" s="449"/>
      <c r="D35" s="449"/>
      <c r="E35" s="449"/>
      <c r="G35" s="167"/>
      <c r="I35" s="61"/>
      <c r="J35" s="115"/>
      <c r="L35" s="10"/>
    </row>
    <row r="36" spans="1:12" ht="12" customHeight="1" x14ac:dyDescent="0.25">
      <c r="A36" s="364" t="s">
        <v>130</v>
      </c>
      <c r="B36" s="480" t="s">
        <v>34</v>
      </c>
      <c r="C36" s="481"/>
      <c r="D36" s="365" t="s">
        <v>45</v>
      </c>
      <c r="E36" s="366" t="s">
        <v>126</v>
      </c>
      <c r="G36" s="167"/>
      <c r="I36" s="61"/>
      <c r="J36" s="115"/>
      <c r="L36" s="10"/>
    </row>
    <row r="37" spans="1:12" ht="12" customHeight="1" x14ac:dyDescent="0.25">
      <c r="A37" s="142" t="s">
        <v>872</v>
      </c>
      <c r="B37" s="478" t="s">
        <v>874</v>
      </c>
      <c r="C37" s="479"/>
      <c r="D37" s="205">
        <v>11.5</v>
      </c>
      <c r="E37" s="54">
        <v>1.2</v>
      </c>
      <c r="G37" s="167"/>
      <c r="I37" s="167"/>
      <c r="J37" s="115"/>
      <c r="L37" s="10"/>
    </row>
    <row r="38" spans="1:12" ht="12" customHeight="1" x14ac:dyDescent="0.25">
      <c r="A38" s="142" t="s">
        <v>872</v>
      </c>
      <c r="B38" s="478" t="s">
        <v>875</v>
      </c>
      <c r="C38" s="479"/>
      <c r="D38" s="332">
        <v>13.200000000000001</v>
      </c>
      <c r="E38" s="54">
        <v>1.2</v>
      </c>
      <c r="G38" s="167"/>
      <c r="I38" s="167"/>
      <c r="J38" s="115"/>
      <c r="L38" s="10"/>
    </row>
    <row r="39" spans="1:12" ht="12" customHeight="1" x14ac:dyDescent="0.25">
      <c r="A39" s="142" t="s">
        <v>873</v>
      </c>
      <c r="B39" s="478" t="s">
        <v>876</v>
      </c>
      <c r="C39" s="479"/>
      <c r="D39" s="332">
        <v>8.85</v>
      </c>
      <c r="E39" s="54">
        <v>0.3</v>
      </c>
      <c r="G39" s="167"/>
      <c r="I39" s="167"/>
      <c r="J39" s="115"/>
      <c r="L39" s="10"/>
    </row>
    <row r="40" spans="1:12" ht="12" customHeight="1" x14ac:dyDescent="0.25">
      <c r="A40" s="142" t="s">
        <v>873</v>
      </c>
      <c r="B40" s="478" t="s">
        <v>885</v>
      </c>
      <c r="C40" s="479"/>
      <c r="D40" s="332">
        <v>11.55</v>
      </c>
      <c r="E40" s="54">
        <v>0.3</v>
      </c>
      <c r="G40" s="167"/>
      <c r="I40" s="167"/>
      <c r="J40" s="115"/>
      <c r="L40" s="10"/>
    </row>
    <row r="41" spans="1:12" ht="12" customHeight="1" x14ac:dyDescent="0.25">
      <c r="A41" s="142" t="s">
        <v>873</v>
      </c>
      <c r="B41" s="478" t="s">
        <v>886</v>
      </c>
      <c r="C41" s="479"/>
      <c r="D41" s="332">
        <v>15.450000000000001</v>
      </c>
      <c r="E41" s="54">
        <v>0.3</v>
      </c>
      <c r="G41" s="167"/>
      <c r="I41" s="167"/>
      <c r="J41" s="115"/>
      <c r="L41" s="10"/>
    </row>
    <row r="42" spans="1:12" ht="12" customHeigh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</row>
    <row r="43" spans="1:12" ht="12" customHeight="1" x14ac:dyDescent="0.25">
      <c r="A43" s="13" t="s">
        <v>834</v>
      </c>
      <c r="L43" s="10"/>
    </row>
    <row r="44" spans="1:12" ht="12" customHeight="1" x14ac:dyDescent="0.25">
      <c r="A44" s="13" t="s">
        <v>56</v>
      </c>
      <c r="L44" s="10"/>
    </row>
    <row r="45" spans="1:12" ht="12" customHeight="1" x14ac:dyDescent="0.25">
      <c r="A45" s="13" t="s">
        <v>55</v>
      </c>
      <c r="L45" s="10"/>
    </row>
    <row r="46" spans="1:12" ht="12" customHeight="1" x14ac:dyDescent="0.25">
      <c r="A46" s="13" t="s">
        <v>906</v>
      </c>
      <c r="L46" s="10"/>
    </row>
    <row r="47" spans="1:12" ht="12" customHeight="1" x14ac:dyDescent="0.25">
      <c r="A47" s="13"/>
      <c r="L47" s="10"/>
    </row>
    <row r="48" spans="1:12" ht="12" customHeight="1" x14ac:dyDescent="0.25">
      <c r="A48" s="13" t="s">
        <v>47</v>
      </c>
      <c r="L48" s="10"/>
    </row>
    <row r="49" spans="1:12" ht="12" customHeight="1" x14ac:dyDescent="0.25">
      <c r="A49" s="13" t="s">
        <v>70</v>
      </c>
      <c r="L49" s="10"/>
    </row>
    <row r="50" spans="1:12" ht="12" customHeight="1" x14ac:dyDescent="0.25">
      <c r="L50" s="10"/>
    </row>
    <row r="51" spans="1:12" ht="12" customHeight="1" x14ac:dyDescent="0.25">
      <c r="A51" s="13" t="s">
        <v>169</v>
      </c>
      <c r="L51" s="10"/>
    </row>
    <row r="52" spans="1:12" ht="12" customHeight="1" x14ac:dyDescent="0.25">
      <c r="L52" s="10"/>
    </row>
    <row r="53" spans="1:12" ht="12" customHeight="1" x14ac:dyDescent="0.25">
      <c r="L53" s="10"/>
    </row>
    <row r="54" spans="1:12" ht="12" customHeight="1" x14ac:dyDescent="0.25">
      <c r="L54" s="10"/>
    </row>
    <row r="55" spans="1:12" ht="12" customHeight="1" x14ac:dyDescent="0.25">
      <c r="L55" s="10"/>
    </row>
    <row r="56" spans="1:12" ht="12" customHeight="1" x14ac:dyDescent="0.25">
      <c r="L56" s="10"/>
    </row>
    <row r="57" spans="1:12" ht="12" customHeight="1" x14ac:dyDescent="0.25">
      <c r="L57" s="10"/>
    </row>
    <row r="58" spans="1:12" ht="12" customHeight="1" x14ac:dyDescent="0.25">
      <c r="L58" s="10"/>
    </row>
    <row r="59" spans="1:12" ht="12" customHeight="1" x14ac:dyDescent="0.25">
      <c r="L59" s="10"/>
    </row>
    <row r="60" spans="1:12" ht="12" customHeight="1" x14ac:dyDescent="0.25">
      <c r="L60" s="10"/>
    </row>
    <row r="61" spans="1:12" ht="12" customHeight="1" x14ac:dyDescent="0.25">
      <c r="L61" s="10"/>
    </row>
    <row r="62" spans="1:12" ht="12" customHeight="1" x14ac:dyDescent="0.25">
      <c r="L62" s="10"/>
    </row>
    <row r="63" spans="1:12" ht="12" customHeight="1" x14ac:dyDescent="0.25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25"/>
    </row>
    <row r="64" spans="1:12" ht="12" customHeight="1" x14ac:dyDescent="0.25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25"/>
    </row>
    <row r="65" spans="2:12" ht="12" customHeight="1" x14ac:dyDescent="0.25"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25"/>
    </row>
    <row r="66" spans="2:12" ht="12" customHeight="1" x14ac:dyDescent="0.25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25"/>
    </row>
    <row r="67" spans="2:12" ht="12" customHeight="1" x14ac:dyDescent="0.25"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25"/>
    </row>
    <row r="68" spans="2:12" ht="12" customHeight="1" x14ac:dyDescent="0.25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25"/>
    </row>
    <row r="69" spans="2:12" ht="12" customHeight="1" x14ac:dyDescent="0.25"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25"/>
    </row>
    <row r="70" spans="2:12" ht="12" customHeight="1" x14ac:dyDescent="0.25"/>
  </sheetData>
  <sheetProtection selectLockedCells="1"/>
  <mergeCells count="13">
    <mergeCell ref="B15:C15"/>
    <mergeCell ref="D15:E15"/>
    <mergeCell ref="A1:L1"/>
    <mergeCell ref="A15:A16"/>
    <mergeCell ref="A12:E12"/>
    <mergeCell ref="A13:E13"/>
    <mergeCell ref="B41:C41"/>
    <mergeCell ref="B40:C40"/>
    <mergeCell ref="A35:E35"/>
    <mergeCell ref="B36:C36"/>
    <mergeCell ref="B37:C37"/>
    <mergeCell ref="B38:C38"/>
    <mergeCell ref="B39:C39"/>
  </mergeCells>
  <pageMargins left="0.25" right="0.25" top="0.2" bottom="0.2" header="0.3" footer="0.3"/>
  <pageSetup scale="94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>
    <pageSetUpPr fitToPage="1"/>
  </sheetPr>
  <dimension ref="A1:L63"/>
  <sheetViews>
    <sheetView topLeftCell="A7" zoomScale="115" zoomScaleNormal="115" workbookViewId="0">
      <selection activeCell="D17" sqref="D17"/>
    </sheetView>
  </sheetViews>
  <sheetFormatPr defaultRowHeight="15" x14ac:dyDescent="0.25"/>
  <cols>
    <col min="1" max="1" width="24.7109375" customWidth="1"/>
    <col min="2" max="4" width="18.7109375" customWidth="1"/>
    <col min="5" max="7" width="14.7109375" customWidth="1"/>
    <col min="8" max="8" width="3.5703125" customWidth="1"/>
    <col min="9" max="9" width="10.7109375" customWidth="1"/>
    <col min="10" max="10" width="7.7109375" customWidth="1"/>
    <col min="11" max="12" width="6.42578125" customWidth="1"/>
  </cols>
  <sheetData>
    <row r="1" spans="1:12" ht="21" x14ac:dyDescent="0.35">
      <c r="A1" s="477" t="s">
        <v>59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</row>
    <row r="2" spans="1:12" ht="21" customHeight="1" x14ac:dyDescent="0.35">
      <c r="A2" s="11" t="s">
        <v>814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/>
    <row r="9" spans="1:12" ht="12" customHeight="1" x14ac:dyDescent="0.25"/>
    <row r="10" spans="1:12" ht="12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t="12" customHeight="1" x14ac:dyDescent="0.25"/>
    <row r="12" spans="1:12" ht="12" customHeight="1" x14ac:dyDescent="0.25">
      <c r="A12" s="431" t="s">
        <v>60</v>
      </c>
      <c r="B12" s="431"/>
      <c r="C12" s="431"/>
      <c r="D12" s="431"/>
      <c r="E12" s="431"/>
      <c r="F12" s="431"/>
      <c r="G12" s="431"/>
      <c r="H12" s="31"/>
      <c r="I12" s="31"/>
      <c r="J12" s="31"/>
      <c r="K12" s="31"/>
    </row>
    <row r="13" spans="1:12" ht="12" customHeight="1" x14ac:dyDescent="0.25">
      <c r="A13" s="459" t="s">
        <v>878</v>
      </c>
      <c r="B13" s="459"/>
      <c r="C13" s="459"/>
      <c r="D13" s="459"/>
      <c r="E13" s="459"/>
      <c r="F13" s="459"/>
      <c r="G13" s="459"/>
      <c r="H13" s="26"/>
      <c r="I13" s="26"/>
      <c r="J13" s="26"/>
      <c r="K13" s="26"/>
    </row>
    <row r="14" spans="1:12" ht="12" customHeight="1" thickBot="1" x14ac:dyDescent="0.3"/>
    <row r="15" spans="1:12" ht="12" customHeight="1" x14ac:dyDescent="0.25">
      <c r="A15" s="463" t="s">
        <v>34</v>
      </c>
      <c r="B15" s="438" t="s">
        <v>464</v>
      </c>
      <c r="C15" s="439"/>
      <c r="D15" s="440"/>
      <c r="E15" s="438" t="s">
        <v>465</v>
      </c>
      <c r="F15" s="439"/>
      <c r="G15" s="440"/>
      <c r="I15" s="438" t="s">
        <v>46</v>
      </c>
      <c r="J15" s="461" t="s">
        <v>112</v>
      </c>
      <c r="K15" s="10"/>
      <c r="L15" s="10"/>
    </row>
    <row r="16" spans="1:12" ht="12" customHeight="1" x14ac:dyDescent="0.25">
      <c r="A16" s="464"/>
      <c r="B16" s="16" t="s">
        <v>45</v>
      </c>
      <c r="C16" s="14" t="s">
        <v>126</v>
      </c>
      <c r="D16" s="17" t="s">
        <v>9</v>
      </c>
      <c r="E16" s="16" t="s">
        <v>45</v>
      </c>
      <c r="F16" s="14" t="s">
        <v>126</v>
      </c>
      <c r="G16" s="17" t="s">
        <v>9</v>
      </c>
      <c r="I16" s="460"/>
      <c r="J16" s="462"/>
      <c r="L16" s="10"/>
    </row>
    <row r="17" spans="1:12" ht="12" customHeight="1" x14ac:dyDescent="0.25">
      <c r="A17" s="15" t="str">
        <f>'Page 15 Maintenance'!A17</f>
        <v>Enclosure 16 GA.</v>
      </c>
      <c r="B17" s="205">
        <f>'Page 15 Maintenance'!B17</f>
        <v>47.650000000000006</v>
      </c>
      <c r="C17" s="54">
        <f>'Page 15 Maintenance'!C17</f>
        <v>3.5</v>
      </c>
      <c r="D17" s="58"/>
      <c r="E17" s="205">
        <f>'Page 15 Maintenance'!D17</f>
        <v>49.2</v>
      </c>
      <c r="F17" s="54">
        <f>'Page 15 Maintenance'!E17</f>
        <v>3.7</v>
      </c>
      <c r="G17" s="58"/>
      <c r="I17" s="92" t="str">
        <f>IF(AND(D17=0,G17=0)," ",D17*B17+G17*E17)</f>
        <v xml:space="preserve"> </v>
      </c>
      <c r="J17" s="94" t="str">
        <f>IF(I17=" "," ",D17*C17+G17*F17)</f>
        <v xml:space="preserve"> </v>
      </c>
      <c r="L17" s="10"/>
    </row>
    <row r="18" spans="1:12" ht="12" customHeight="1" x14ac:dyDescent="0.25">
      <c r="A18" s="15" t="str">
        <f>'Page 15 Maintenance'!A18</f>
        <v>Enclosure 14 GA.</v>
      </c>
      <c r="B18" s="332">
        <f>'Page 15 Maintenance'!B18</f>
        <v>52.300000000000004</v>
      </c>
      <c r="C18" s="54">
        <f>'Page 15 Maintenance'!C18</f>
        <v>4.3</v>
      </c>
      <c r="D18" s="58"/>
      <c r="E18" s="332">
        <f>'Page 15 Maintenance'!D18</f>
        <v>53.900000000000006</v>
      </c>
      <c r="F18" s="54">
        <f>'Page 15 Maintenance'!E18</f>
        <v>4.5</v>
      </c>
      <c r="G18" s="58"/>
      <c r="I18" s="92" t="str">
        <f>IF(AND(D18=0,G18=0)," ",D18*B18+G18*E18)</f>
        <v xml:space="preserve"> </v>
      </c>
      <c r="J18" s="94" t="str">
        <f>IF(I18=" "," ",D18*C18+G18*F18)</f>
        <v xml:space="preserve"> </v>
      </c>
      <c r="L18" s="10"/>
    </row>
    <row r="19" spans="1:12" ht="12" customHeight="1" x14ac:dyDescent="0.25">
      <c r="A19" s="15" t="str">
        <f>'Page 15 Maintenance'!A19</f>
        <v>Baked Metallic (standard colors)</v>
      </c>
      <c r="B19" s="332">
        <f>'Page 15 Maintenance'!B19</f>
        <v>2.1</v>
      </c>
      <c r="C19" s="54" t="str">
        <f>'Page 15 Maintenance'!C19</f>
        <v>-</v>
      </c>
      <c r="D19" s="58"/>
      <c r="E19" s="332">
        <f>'Page 15 Maintenance'!D19</f>
        <v>2.1</v>
      </c>
      <c r="F19" s="54" t="str">
        <f>'Page 15 Maintenance'!E19</f>
        <v>-</v>
      </c>
      <c r="G19" s="58"/>
      <c r="I19" s="92" t="str">
        <f>IF(AND(D19=0,G19=0)," ",D19*B19+G19*E19)</f>
        <v xml:space="preserve"> </v>
      </c>
      <c r="J19" s="94"/>
      <c r="L19" s="10"/>
    </row>
    <row r="20" spans="1:12" ht="12" customHeight="1" x14ac:dyDescent="0.25">
      <c r="A20" s="15" t="str">
        <f>'Page 15 Maintenance'!A20</f>
        <v>Slide Damper (B offset only)</v>
      </c>
      <c r="B20" s="70">
        <f>'Page 15 Maintenance'!B20</f>
        <v>0</v>
      </c>
      <c r="C20" s="54" t="str">
        <f>'Page 15 Maintenance'!C20</f>
        <v>-</v>
      </c>
      <c r="D20" s="72"/>
      <c r="E20" s="332">
        <v>11.85</v>
      </c>
      <c r="F20" s="54">
        <f>'Page 15 Maintenance'!E20</f>
        <v>0.4</v>
      </c>
      <c r="G20" s="58"/>
      <c r="I20" s="92" t="str">
        <f>IF(AND(D20=0,G20=0)," ",G20*E20)</f>
        <v xml:space="preserve"> </v>
      </c>
      <c r="J20" s="94" t="str">
        <f>IF(I20=" "," ",G20*F20)</f>
        <v xml:space="preserve"> </v>
      </c>
      <c r="L20" s="10"/>
    </row>
    <row r="21" spans="1:12" ht="12" customHeight="1" x14ac:dyDescent="0.25">
      <c r="A21" s="15" t="str">
        <f>'Page 15 Maintenance'!A21</f>
        <v>4" End Cap</v>
      </c>
      <c r="B21" s="337">
        <f>'Page 15 Maintenance'!B21</f>
        <v>32.15</v>
      </c>
      <c r="C21" s="54">
        <f>'Page 15 Maintenance'!C21</f>
        <v>2.2000000000000002</v>
      </c>
      <c r="D21" s="58"/>
      <c r="E21" s="337">
        <f>'Page 15 Maintenance'!D21</f>
        <v>33.4</v>
      </c>
      <c r="F21" s="54">
        <f>'Page 15 Maintenance'!E21</f>
        <v>2.2000000000000002</v>
      </c>
      <c r="G21" s="58"/>
      <c r="I21" s="92" t="str">
        <f t="shared" ref="I21:I32" si="0">IF(AND(D21=0,G21=0)," ",D21*B21+G21*E21)</f>
        <v xml:space="preserve"> </v>
      </c>
      <c r="J21" s="94" t="str">
        <f t="shared" ref="J21:J32" si="1">IF(I21=" "," ",D21*C21+G21*F21)</f>
        <v xml:space="preserve"> </v>
      </c>
      <c r="L21" s="10"/>
    </row>
    <row r="22" spans="1:12" ht="12" customHeight="1" x14ac:dyDescent="0.25">
      <c r="A22" s="15" t="str">
        <f>'Page 15 Maintenance'!A22</f>
        <v>8-3/8" End Cap w/Access Door</v>
      </c>
      <c r="B22" s="332">
        <f>'Page 15 Maintenance'!B22</f>
        <v>63.800000000000004</v>
      </c>
      <c r="C22" s="54">
        <f>'Page 15 Maintenance'!C22</f>
        <v>3.3</v>
      </c>
      <c r="D22" s="58"/>
      <c r="E22" s="332">
        <f>'Page 15 Maintenance'!D22</f>
        <v>65.850000000000009</v>
      </c>
      <c r="F22" s="54">
        <f>'Page 15 Maintenance'!E22</f>
        <v>3.5</v>
      </c>
      <c r="G22" s="58"/>
      <c r="I22" s="92" t="str">
        <f t="shared" si="0"/>
        <v xml:space="preserve"> </v>
      </c>
      <c r="J22" s="94" t="str">
        <f t="shared" si="1"/>
        <v xml:space="preserve"> </v>
      </c>
      <c r="L22" s="10"/>
    </row>
    <row r="23" spans="1:12" ht="12" customHeight="1" x14ac:dyDescent="0.25">
      <c r="A23" s="15" t="str">
        <f>'Page 15 Maintenance'!A23</f>
        <v>4" Wall Sleeve</v>
      </c>
      <c r="B23" s="332">
        <f>'Page 15 Maintenance'!B23</f>
        <v>23.700000000000003</v>
      </c>
      <c r="C23" s="54">
        <f>'Page 15 Maintenance'!C23</f>
        <v>1.6</v>
      </c>
      <c r="D23" s="58"/>
      <c r="E23" s="332">
        <f>'Page 15 Maintenance'!D23</f>
        <v>24.700000000000003</v>
      </c>
      <c r="F23" s="54">
        <f>'Page 15 Maintenance'!E23</f>
        <v>1.8</v>
      </c>
      <c r="G23" s="58"/>
      <c r="I23" s="92" t="str">
        <f t="shared" si="0"/>
        <v xml:space="preserve"> </v>
      </c>
      <c r="J23" s="94" t="str">
        <f t="shared" si="1"/>
        <v xml:space="preserve"> </v>
      </c>
      <c r="L23" s="10"/>
    </row>
    <row r="24" spans="1:12" ht="12" customHeight="1" x14ac:dyDescent="0.25">
      <c r="A24" s="15" t="str">
        <f>'Page 15 Maintenance'!A24</f>
        <v>6" Wall Sleeve</v>
      </c>
      <c r="B24" s="332">
        <f>'Page 15 Maintenance'!B24</f>
        <v>24.700000000000003</v>
      </c>
      <c r="C24" s="54">
        <f>'Page 15 Maintenance'!C24</f>
        <v>2.2000000000000002</v>
      </c>
      <c r="D24" s="58"/>
      <c r="E24" s="332">
        <f>'Page 15 Maintenance'!D24</f>
        <v>27.950000000000003</v>
      </c>
      <c r="F24" s="54">
        <f>'Page 15 Maintenance'!E24</f>
        <v>2.4</v>
      </c>
      <c r="G24" s="58"/>
      <c r="I24" s="92" t="str">
        <f t="shared" si="0"/>
        <v xml:space="preserve"> </v>
      </c>
      <c r="J24" s="94" t="str">
        <f t="shared" si="1"/>
        <v xml:space="preserve"> </v>
      </c>
      <c r="L24" s="10"/>
    </row>
    <row r="25" spans="1:12" ht="12" customHeight="1" x14ac:dyDescent="0.25">
      <c r="A25" s="15" t="str">
        <f>'Page 15 Maintenance'!A25</f>
        <v>8-3/8" Wall Sleeve</v>
      </c>
      <c r="B25" s="332">
        <f>'Page 15 Maintenance'!B25</f>
        <v>29.950000000000003</v>
      </c>
      <c r="C25" s="54">
        <f>'Page 15 Maintenance'!C25</f>
        <v>2.6</v>
      </c>
      <c r="D25" s="58"/>
      <c r="E25" s="332">
        <f>'Page 15 Maintenance'!D25</f>
        <v>30.950000000000003</v>
      </c>
      <c r="F25" s="54">
        <f>'Page 15 Maintenance'!E25</f>
        <v>2.8</v>
      </c>
      <c r="G25" s="58"/>
      <c r="I25" s="92" t="str">
        <f t="shared" si="0"/>
        <v xml:space="preserve"> </v>
      </c>
      <c r="J25" s="94" t="str">
        <f t="shared" si="1"/>
        <v xml:space="preserve"> </v>
      </c>
      <c r="L25" s="10"/>
    </row>
    <row r="26" spans="1:12" ht="12" customHeight="1" x14ac:dyDescent="0.25">
      <c r="A26" s="15" t="str">
        <f>'Page 15 Maintenance'!A26</f>
        <v>8-3/8" Wall Sleeve w/Access Door</v>
      </c>
      <c r="B26" s="332">
        <f>'Page 15 Maintenance'!B26</f>
        <v>56.400000000000006</v>
      </c>
      <c r="C26" s="54">
        <f>'Page 15 Maintenance'!C26</f>
        <v>2.8</v>
      </c>
      <c r="D26" s="58"/>
      <c r="E26" s="332">
        <f>'Page 15 Maintenance'!D26</f>
        <v>58.5</v>
      </c>
      <c r="F26" s="54">
        <f>'Page 15 Maintenance'!E26</f>
        <v>3</v>
      </c>
      <c r="G26" s="58"/>
      <c r="I26" s="92" t="str">
        <f t="shared" si="0"/>
        <v xml:space="preserve"> </v>
      </c>
      <c r="J26" s="94" t="str">
        <f t="shared" si="1"/>
        <v xml:space="preserve"> </v>
      </c>
      <c r="L26" s="10"/>
    </row>
    <row r="27" spans="1:12" ht="12" customHeight="1" x14ac:dyDescent="0.25">
      <c r="A27" s="15" t="str">
        <f>'Page 15 Maintenance'!A27</f>
        <v>Inside Corner 90°</v>
      </c>
      <c r="B27" s="332">
        <f>'Page 15 Maintenance'!B27</f>
        <v>77.25</v>
      </c>
      <c r="C27" s="54">
        <f>'Page 15 Maintenance'!C27</f>
        <v>4.4000000000000004</v>
      </c>
      <c r="D27" s="58"/>
      <c r="E27" s="332">
        <f>'Page 15 Maintenance'!D27</f>
        <v>80.45</v>
      </c>
      <c r="F27" s="54">
        <f>'Page 15 Maintenance'!E27</f>
        <v>4.5</v>
      </c>
      <c r="G27" s="58"/>
      <c r="I27" s="92" t="str">
        <f t="shared" si="0"/>
        <v xml:space="preserve"> </v>
      </c>
      <c r="J27" s="94" t="str">
        <f t="shared" si="1"/>
        <v xml:space="preserve"> </v>
      </c>
      <c r="L27" s="10"/>
    </row>
    <row r="28" spans="1:12" ht="12" customHeight="1" x14ac:dyDescent="0.25">
      <c r="A28" s="15" t="str">
        <f>'Page 15 Maintenance'!A28</f>
        <v>Inside Corner 135°</v>
      </c>
      <c r="B28" s="332">
        <f>'Page 15 Maintenance'!B28</f>
        <v>98.100000000000009</v>
      </c>
      <c r="C28" s="54">
        <f>'Page 15 Maintenance'!C28</f>
        <v>4.8</v>
      </c>
      <c r="D28" s="58"/>
      <c r="E28" s="332">
        <f>'Page 15 Maintenance'!D28</f>
        <v>102.25</v>
      </c>
      <c r="F28" s="54">
        <f>'Page 15 Maintenance'!E28</f>
        <v>5</v>
      </c>
      <c r="G28" s="58"/>
      <c r="I28" s="92" t="str">
        <f t="shared" si="0"/>
        <v xml:space="preserve"> </v>
      </c>
      <c r="J28" s="94" t="str">
        <f t="shared" si="1"/>
        <v xml:space="preserve"> </v>
      </c>
      <c r="L28" s="10"/>
    </row>
    <row r="29" spans="1:12" ht="12" customHeight="1" x14ac:dyDescent="0.25">
      <c r="A29" s="15" t="str">
        <f>'Page 15 Maintenance'!A29</f>
        <v>Outside Corner 90°</v>
      </c>
      <c r="B29" s="332">
        <f>'Page 15 Maintenance'!B29</f>
        <v>77.25</v>
      </c>
      <c r="C29" s="54">
        <f>'Page 15 Maintenance'!C29</f>
        <v>5.4</v>
      </c>
      <c r="D29" s="58"/>
      <c r="E29" s="332">
        <f>'Page 15 Maintenance'!D29</f>
        <v>78.300000000000011</v>
      </c>
      <c r="F29" s="54">
        <f>'Page 15 Maintenance'!E29</f>
        <v>5.5</v>
      </c>
      <c r="G29" s="58"/>
      <c r="I29" s="92" t="str">
        <f t="shared" si="0"/>
        <v xml:space="preserve"> </v>
      </c>
      <c r="J29" s="94" t="str">
        <f t="shared" si="1"/>
        <v xml:space="preserve"> </v>
      </c>
      <c r="L29" s="10"/>
    </row>
    <row r="30" spans="1:12" ht="12" customHeight="1" x14ac:dyDescent="0.25">
      <c r="A30" s="15" t="str">
        <f>'Page 15 Maintenance'!A30</f>
        <v>Outside Corner 135°</v>
      </c>
      <c r="B30" s="332">
        <f>'Page 15 Maintenance'!B30</f>
        <v>98.100000000000009</v>
      </c>
      <c r="C30" s="54">
        <f>'Page 15 Maintenance'!C30</f>
        <v>5.8</v>
      </c>
      <c r="D30" s="58"/>
      <c r="E30" s="332">
        <f>'Page 15 Maintenance'!D30</f>
        <v>100.2</v>
      </c>
      <c r="F30" s="54">
        <f>'Page 15 Maintenance'!E30</f>
        <v>6</v>
      </c>
      <c r="G30" s="58"/>
      <c r="I30" s="92" t="str">
        <f t="shared" si="0"/>
        <v xml:space="preserve"> </v>
      </c>
      <c r="J30" s="94" t="str">
        <f t="shared" si="1"/>
        <v xml:space="preserve"> </v>
      </c>
      <c r="L30" s="10"/>
    </row>
    <row r="31" spans="1:12" ht="12" customHeight="1" x14ac:dyDescent="0.25">
      <c r="A31" s="15" t="str">
        <f>'Page 15 Maintenance'!A31</f>
        <v>18" Valve Compartment 16 GA.</v>
      </c>
      <c r="B31" s="332">
        <f>'Page 15 Maintenance'!B31</f>
        <v>91.550000000000011</v>
      </c>
      <c r="C31" s="54">
        <f>'Page 15 Maintenance'!C31</f>
        <v>5</v>
      </c>
      <c r="D31" s="58"/>
      <c r="E31" s="332">
        <f>'Page 15 Maintenance'!D31</f>
        <v>93.4</v>
      </c>
      <c r="F31" s="54">
        <f>'Page 15 Maintenance'!E31</f>
        <v>5.2</v>
      </c>
      <c r="G31" s="58"/>
      <c r="I31" s="92" t="str">
        <f t="shared" si="0"/>
        <v xml:space="preserve"> </v>
      </c>
      <c r="J31" s="94" t="str">
        <f t="shared" si="1"/>
        <v xml:space="preserve"> </v>
      </c>
      <c r="L31" s="10"/>
    </row>
    <row r="32" spans="1:12" ht="12" customHeight="1" x14ac:dyDescent="0.25">
      <c r="A32" s="15" t="str">
        <f>'Page 15 Maintenance'!A32</f>
        <v>18" Valve Compartment 14 GA.</v>
      </c>
      <c r="B32" s="332">
        <f>'Page 15 Maintenance'!B32</f>
        <v>94.850000000000009</v>
      </c>
      <c r="C32" s="54">
        <f>'Page 15 Maintenance'!C32</f>
        <v>5.3</v>
      </c>
      <c r="D32" s="58"/>
      <c r="E32" s="332">
        <f>'Page 15 Maintenance'!D32</f>
        <v>101.75</v>
      </c>
      <c r="F32" s="54">
        <f>'Page 15 Maintenance'!E32</f>
        <v>5.5</v>
      </c>
      <c r="G32" s="58"/>
      <c r="I32" s="92" t="str">
        <f t="shared" si="0"/>
        <v xml:space="preserve"> </v>
      </c>
      <c r="J32" s="94" t="str">
        <f t="shared" si="1"/>
        <v xml:space="preserve"> </v>
      </c>
      <c r="L32" s="10"/>
    </row>
    <row r="33" spans="1:12" ht="12" customHeight="1" x14ac:dyDescent="0.25">
      <c r="A33" s="10"/>
      <c r="B33" s="168"/>
      <c r="C33" s="108"/>
      <c r="D33" s="167"/>
      <c r="E33" s="168"/>
      <c r="F33" s="108"/>
      <c r="G33" s="167"/>
      <c r="I33" s="61"/>
      <c r="J33" s="115"/>
      <c r="L33" s="10"/>
    </row>
    <row r="34" spans="1:12" ht="12" customHeight="1" x14ac:dyDescent="0.25">
      <c r="A34" s="449" t="s">
        <v>877</v>
      </c>
      <c r="B34" s="449"/>
      <c r="C34" s="449"/>
      <c r="D34" s="449"/>
      <c r="E34" s="449"/>
      <c r="F34" s="449"/>
      <c r="G34" s="449"/>
      <c r="H34" s="10"/>
      <c r="I34" s="10"/>
      <c r="J34" s="10"/>
      <c r="L34" s="10"/>
    </row>
    <row r="35" spans="1:12" ht="12" customHeight="1" x14ac:dyDescent="0.25">
      <c r="A35" s="14" t="s">
        <v>130</v>
      </c>
      <c r="B35" s="346" t="s">
        <v>34</v>
      </c>
      <c r="C35" s="345"/>
      <c r="D35" s="347"/>
      <c r="E35" s="14" t="s">
        <v>45</v>
      </c>
      <c r="F35" s="14" t="s">
        <v>126</v>
      </c>
      <c r="G35" s="14" t="s">
        <v>9</v>
      </c>
      <c r="H35" s="10"/>
      <c r="I35" s="10"/>
      <c r="J35" s="10"/>
      <c r="L35" s="10"/>
    </row>
    <row r="36" spans="1:12" ht="12" customHeight="1" x14ac:dyDescent="0.25">
      <c r="A36" s="142" t="str">
        <f>'Page 14 Maintenance'!A37</f>
        <v>FBP-10</v>
      </c>
      <c r="B36" s="15" t="s">
        <v>874</v>
      </c>
      <c r="C36" s="143"/>
      <c r="D36" s="193"/>
      <c r="E36" s="205">
        <f>'Page 15 Maintenance'!D36</f>
        <v>11.5</v>
      </c>
      <c r="F36" s="53">
        <f>'Page 15 Maintenance'!E36</f>
        <v>1.2</v>
      </c>
      <c r="G36" s="53"/>
      <c r="H36" s="10"/>
      <c r="I36" s="92" t="str">
        <f>IF(G36=0," ",G36*E36)</f>
        <v xml:space="preserve"> </v>
      </c>
      <c r="J36" s="94" t="str">
        <f>IF(G36=0," ",G36*F36)</f>
        <v xml:space="preserve"> </v>
      </c>
      <c r="L36" s="10"/>
    </row>
    <row r="37" spans="1:12" ht="12" customHeight="1" x14ac:dyDescent="0.25">
      <c r="A37" s="142" t="str">
        <f>'Page 14 Maintenance'!A38</f>
        <v>FBP-10</v>
      </c>
      <c r="B37" s="15" t="s">
        <v>875</v>
      </c>
      <c r="C37" s="143"/>
      <c r="D37" s="193"/>
      <c r="E37" s="332">
        <f>'Page 15 Maintenance'!D37</f>
        <v>13.200000000000001</v>
      </c>
      <c r="F37" s="53">
        <f>'Page 15 Maintenance'!E37</f>
        <v>1.2</v>
      </c>
      <c r="G37" s="53"/>
      <c r="H37" s="10"/>
      <c r="I37" s="92" t="str">
        <f t="shared" ref="I37:I39" si="2">IF(G37=0," ",G37*E37)</f>
        <v xml:space="preserve"> </v>
      </c>
      <c r="J37" s="94" t="str">
        <f t="shared" ref="J37:J39" si="3">IF(G37=0," ",G37*F37)</f>
        <v xml:space="preserve"> </v>
      </c>
      <c r="L37" s="10"/>
    </row>
    <row r="38" spans="1:12" ht="12" customHeight="1" x14ac:dyDescent="0.25">
      <c r="A38" s="142" t="str">
        <f>'Page 14 Maintenance'!A39</f>
        <v>EAFA</v>
      </c>
      <c r="B38" s="15" t="s">
        <v>876</v>
      </c>
      <c r="C38" s="143"/>
      <c r="D38" s="193"/>
      <c r="E38" s="332">
        <f>'Page 15 Maintenance'!D38</f>
        <v>8.85</v>
      </c>
      <c r="F38" s="53">
        <f>'Page 15 Maintenance'!E38</f>
        <v>0.3</v>
      </c>
      <c r="G38" s="53"/>
      <c r="H38" s="10"/>
      <c r="I38" s="92" t="str">
        <f t="shared" si="2"/>
        <v xml:space="preserve"> </v>
      </c>
      <c r="J38" s="94" t="str">
        <f t="shared" si="3"/>
        <v xml:space="preserve"> </v>
      </c>
      <c r="L38" s="10"/>
    </row>
    <row r="39" spans="1:12" ht="12" customHeight="1" x14ac:dyDescent="0.25">
      <c r="A39" s="142" t="str">
        <f>'Page 14 Maintenance'!A40</f>
        <v>EAFA</v>
      </c>
      <c r="B39" s="390" t="s">
        <v>885</v>
      </c>
      <c r="C39" s="143"/>
      <c r="D39" s="193"/>
      <c r="E39" s="332">
        <f>'Page 15 Maintenance'!D39</f>
        <v>11.55</v>
      </c>
      <c r="F39" s="53">
        <f>'Page 15 Maintenance'!E39</f>
        <v>0.3</v>
      </c>
      <c r="G39" s="53"/>
      <c r="H39" s="10"/>
      <c r="I39" s="92" t="str">
        <f t="shared" si="2"/>
        <v xml:space="preserve"> </v>
      </c>
      <c r="J39" s="94" t="str">
        <f t="shared" si="3"/>
        <v xml:space="preserve"> </v>
      </c>
      <c r="L39" s="10"/>
    </row>
    <row r="40" spans="1:12" ht="12" customHeight="1" x14ac:dyDescent="0.25">
      <c r="A40" s="142" t="str">
        <f>'Page 14 Maintenance'!A41</f>
        <v>EAFA</v>
      </c>
      <c r="B40" s="390" t="s">
        <v>886</v>
      </c>
      <c r="C40" s="143"/>
      <c r="D40" s="391"/>
      <c r="E40" s="332">
        <f>'Page 15 Maintenance'!D40</f>
        <v>15.450000000000001</v>
      </c>
      <c r="F40" s="53">
        <f>'Page 15 Maintenance'!E40</f>
        <v>0.3</v>
      </c>
      <c r="G40" s="53"/>
      <c r="H40" s="10"/>
      <c r="I40" s="92" t="str">
        <f t="shared" ref="I40" si="4">IF(G40=0," ",G40*E40)</f>
        <v xml:space="preserve"> </v>
      </c>
      <c r="J40" s="94" t="str">
        <f t="shared" ref="J40" si="5">IF(G40=0," ",G40*F40)</f>
        <v xml:space="preserve"> </v>
      </c>
      <c r="L40" s="10"/>
    </row>
    <row r="41" spans="1:12" ht="12" customHeigh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</row>
    <row r="42" spans="1:12" ht="12" customHeight="1" x14ac:dyDescent="0.25">
      <c r="A42" s="13" t="str">
        <f>'Page 15 Maintenance'!A42</f>
        <v>Standard product is clear anodized grille with enclosure fronts baked powder finish in any of standard colors shown in Mestek Color Selector.</v>
      </c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</row>
    <row r="43" spans="1:12" ht="12" customHeight="1" x14ac:dyDescent="0.25">
      <c r="A43" s="13" t="str">
        <f>'Page 15 Maintenance'!A43</f>
        <v>Grill and enclosure painted same color at no extra charge</v>
      </c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</row>
    <row r="44" spans="1:12" ht="12" customHeight="1" x14ac:dyDescent="0.25">
      <c r="A44" s="13" t="str">
        <f>'Page 15 Maintenance'!A44</f>
        <v>No deduction is allowed for prime coat</v>
      </c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</row>
    <row r="45" spans="1:12" ht="12" customHeight="1" x14ac:dyDescent="0.25">
      <c r="A45" s="13" t="str">
        <f>'Page 15 Maintenance'!A45</f>
        <v>Extruded aluminum grille furnished in standard baked powder for two tone effect add $3.80 List per ft.</v>
      </c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</row>
    <row r="46" spans="1:12" ht="12" customHeigh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</row>
    <row r="47" spans="1:12" ht="12" customHeight="1" x14ac:dyDescent="0.25">
      <c r="A47" s="13" t="str">
        <f>'Page 15 Maintenance'!A47</f>
        <v>Note: List add will be 12% of total list price of materials tagged for tagging individual cartons with room numbers, floor, building, etc.</v>
      </c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</row>
    <row r="48" spans="1:12" ht="12" customHeight="1" x14ac:dyDescent="0.25">
      <c r="A48" s="13" t="str">
        <f>'Page 15 Maintenance'!A48</f>
        <v xml:space="preserve">          All accessories underlap the enclosures</v>
      </c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</row>
    <row r="49" spans="1:12" ht="12" customHeight="1" x14ac:dyDescent="0.25">
      <c r="A49" s="13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</row>
    <row r="50" spans="1:12" ht="12" customHeight="1" x14ac:dyDescent="0.25">
      <c r="A50" s="13" t="str">
        <f>'Page 15 Maintenance'!A50</f>
        <v>Available in Aluminum.  Consult Factory.</v>
      </c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</row>
    <row r="51" spans="1:12" ht="12" customHeight="1" x14ac:dyDescent="0.25"/>
    <row r="52" spans="1:12" ht="12" customHeight="1" x14ac:dyDescent="0.25">
      <c r="A52" s="409" t="s">
        <v>116</v>
      </c>
      <c r="B52" s="409"/>
      <c r="C52" s="409"/>
      <c r="D52" s="403" t="s">
        <v>117</v>
      </c>
      <c r="E52" s="403"/>
      <c r="L52" s="10"/>
    </row>
    <row r="53" spans="1:12" ht="12" customHeight="1" x14ac:dyDescent="0.25">
      <c r="L53" s="10"/>
    </row>
    <row r="54" spans="1:12" ht="12" customHeight="1" x14ac:dyDescent="0.25">
      <c r="L54" s="10"/>
    </row>
    <row r="55" spans="1:12" ht="12" customHeight="1" x14ac:dyDescent="0.25">
      <c r="L55" s="10"/>
    </row>
    <row r="56" spans="1:12" ht="12" customHeight="1" x14ac:dyDescent="0.25">
      <c r="L56" s="10"/>
    </row>
    <row r="57" spans="1:12" ht="12" customHeight="1" x14ac:dyDescent="0.25">
      <c r="L57" s="10"/>
    </row>
    <row r="58" spans="1:12" ht="12" customHeight="1" x14ac:dyDescent="0.25">
      <c r="L58" s="10"/>
    </row>
    <row r="59" spans="1:12" ht="12" customHeight="1" x14ac:dyDescent="0.25">
      <c r="L59" s="10"/>
    </row>
    <row r="60" spans="1:12" ht="12" customHeight="1" x14ac:dyDescent="0.25">
      <c r="L60" s="10"/>
    </row>
    <row r="61" spans="1:12" ht="12" customHeight="1" x14ac:dyDescent="0.25">
      <c r="L61" s="10"/>
    </row>
    <row r="62" spans="1:12" ht="12" customHeight="1" x14ac:dyDescent="0.25">
      <c r="L62" s="10"/>
    </row>
    <row r="63" spans="1:12" ht="12" customHeight="1" x14ac:dyDescent="0.25">
      <c r="L63" s="10"/>
    </row>
  </sheetData>
  <sheetProtection selectLockedCells="1"/>
  <mergeCells count="11">
    <mergeCell ref="A52:C52"/>
    <mergeCell ref="D52:E52"/>
    <mergeCell ref="A1:L1"/>
    <mergeCell ref="A15:A16"/>
    <mergeCell ref="B15:D15"/>
    <mergeCell ref="E15:G15"/>
    <mergeCell ref="I15:I16"/>
    <mergeCell ref="J15:J16"/>
    <mergeCell ref="A12:G12"/>
    <mergeCell ref="A13:G13"/>
    <mergeCell ref="A34:G34"/>
  </mergeCells>
  <hyperlinks>
    <hyperlink ref="A52" location="'Table of Contents'!A1" display="Return to Table of Contents" xr:uid="{00000000-0004-0000-1D00-000000000000}"/>
    <hyperlink ref="D52" location="Summary!A1" display="Go to Summary" xr:uid="{00000000-0004-0000-1D00-000001000000}"/>
  </hyperlinks>
  <pageMargins left="0.25" right="0.25" top="0.2" bottom="0.2" header="0.3" footer="0.3"/>
  <pageSetup scale="90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1">
    <pageSetUpPr fitToPage="1"/>
  </sheetPr>
  <dimension ref="A1:L61"/>
  <sheetViews>
    <sheetView zoomScale="115" zoomScaleNormal="115" workbookViewId="0">
      <selection activeCell="B17" sqref="B17"/>
    </sheetView>
  </sheetViews>
  <sheetFormatPr defaultRowHeight="15" x14ac:dyDescent="0.25"/>
  <cols>
    <col min="1" max="1" width="24.7109375" customWidth="1"/>
    <col min="2" max="3" width="27.7109375" customWidth="1"/>
    <col min="4" max="5" width="19.5703125" customWidth="1"/>
    <col min="6" max="6" width="6.7109375" customWidth="1"/>
    <col min="7" max="7" width="7.140625" bestFit="1" customWidth="1"/>
    <col min="8" max="8" width="3.5703125" customWidth="1"/>
    <col min="9" max="9" width="10.7109375" customWidth="1"/>
    <col min="10" max="10" width="7.7109375" customWidth="1"/>
    <col min="11" max="12" width="6.42578125" customWidth="1"/>
  </cols>
  <sheetData>
    <row r="1" spans="1:12" ht="21" x14ac:dyDescent="0.35">
      <c r="A1" s="477" t="s">
        <v>59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</row>
    <row r="2" spans="1:12" ht="21" customHeight="1" x14ac:dyDescent="0.35">
      <c r="A2" s="11" t="s">
        <v>814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/>
    <row r="9" spans="1:12" ht="12" customHeight="1" x14ac:dyDescent="0.25"/>
    <row r="10" spans="1:12" ht="12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t="12" customHeight="1" x14ac:dyDescent="0.25"/>
    <row r="12" spans="1:12" ht="12" customHeight="1" x14ac:dyDescent="0.25">
      <c r="A12" s="431" t="s">
        <v>60</v>
      </c>
      <c r="B12" s="431"/>
      <c r="C12" s="431"/>
      <c r="D12" s="431"/>
      <c r="E12" s="431"/>
      <c r="F12" s="31"/>
      <c r="G12" s="31"/>
      <c r="H12" s="31"/>
      <c r="I12" s="31"/>
      <c r="J12" s="31"/>
      <c r="K12" s="31"/>
    </row>
    <row r="13" spans="1:12" ht="12" customHeight="1" x14ac:dyDescent="0.25">
      <c r="A13" s="459" t="s">
        <v>878</v>
      </c>
      <c r="B13" s="459"/>
      <c r="C13" s="459"/>
      <c r="D13" s="459"/>
      <c r="E13" s="459"/>
      <c r="F13" s="26"/>
      <c r="G13" s="26"/>
      <c r="H13" s="26"/>
      <c r="I13" s="26"/>
      <c r="J13" s="26"/>
      <c r="K13" s="26"/>
    </row>
    <row r="14" spans="1:12" ht="12" customHeight="1" thickBot="1" x14ac:dyDescent="0.3"/>
    <row r="15" spans="1:12" ht="12" customHeight="1" x14ac:dyDescent="0.25">
      <c r="A15" s="463" t="s">
        <v>34</v>
      </c>
      <c r="B15" s="433" t="s">
        <v>464</v>
      </c>
      <c r="C15" s="435"/>
      <c r="D15" s="433" t="s">
        <v>465</v>
      </c>
      <c r="E15" s="435"/>
      <c r="G15" s="4"/>
      <c r="I15" s="4"/>
      <c r="J15" s="171"/>
      <c r="K15" s="10"/>
      <c r="L15" s="10"/>
    </row>
    <row r="16" spans="1:12" ht="12" customHeight="1" x14ac:dyDescent="0.25">
      <c r="A16" s="464"/>
      <c r="B16" s="16" t="s">
        <v>45</v>
      </c>
      <c r="C16" s="14" t="s">
        <v>126</v>
      </c>
      <c r="D16" s="16" t="s">
        <v>45</v>
      </c>
      <c r="E16" s="17" t="s">
        <v>126</v>
      </c>
      <c r="G16" s="52"/>
      <c r="I16" s="4"/>
      <c r="J16" s="171"/>
      <c r="L16" s="10"/>
    </row>
    <row r="17" spans="1:12" ht="12" customHeight="1" x14ac:dyDescent="0.25">
      <c r="A17" s="15" t="s">
        <v>173</v>
      </c>
      <c r="B17" s="205">
        <v>47.650000000000006</v>
      </c>
      <c r="C17" s="54">
        <v>3.5</v>
      </c>
      <c r="D17" s="205">
        <v>49.2</v>
      </c>
      <c r="E17" s="97">
        <v>3.7</v>
      </c>
      <c r="G17" s="167"/>
      <c r="I17" s="167"/>
      <c r="J17" s="115"/>
      <c r="L17" s="10"/>
    </row>
    <row r="18" spans="1:12" ht="12" customHeight="1" x14ac:dyDescent="0.25">
      <c r="A18" s="15" t="s">
        <v>174</v>
      </c>
      <c r="B18" s="332">
        <v>52.300000000000004</v>
      </c>
      <c r="C18" s="54">
        <v>4.3</v>
      </c>
      <c r="D18" s="332">
        <v>53.900000000000006</v>
      </c>
      <c r="E18" s="97">
        <v>4.5</v>
      </c>
      <c r="G18" s="167"/>
      <c r="I18" s="167"/>
      <c r="J18" s="115"/>
      <c r="L18" s="10"/>
    </row>
    <row r="19" spans="1:12" ht="12" customHeight="1" x14ac:dyDescent="0.25">
      <c r="A19" s="15" t="s">
        <v>751</v>
      </c>
      <c r="B19" s="332">
        <v>2.1</v>
      </c>
      <c r="C19" s="54" t="s">
        <v>133</v>
      </c>
      <c r="D19" s="332">
        <v>2.1</v>
      </c>
      <c r="E19" s="97" t="s">
        <v>133</v>
      </c>
      <c r="G19" s="167"/>
      <c r="I19" s="167"/>
      <c r="J19" s="115"/>
      <c r="L19" s="10"/>
    </row>
    <row r="20" spans="1:12" ht="12" customHeight="1" x14ac:dyDescent="0.25">
      <c r="A20" s="15" t="s">
        <v>446</v>
      </c>
      <c r="B20" s="70"/>
      <c r="C20" s="54" t="s">
        <v>133</v>
      </c>
      <c r="D20" s="332">
        <v>16.150000000000002</v>
      </c>
      <c r="E20" s="97">
        <v>0.4</v>
      </c>
      <c r="G20" s="167"/>
      <c r="I20" s="167"/>
      <c r="J20" s="115"/>
      <c r="L20" s="10"/>
    </row>
    <row r="21" spans="1:12" ht="12" customHeight="1" x14ac:dyDescent="0.25">
      <c r="A21" s="15" t="s">
        <v>272</v>
      </c>
      <c r="B21" s="337">
        <v>32.15</v>
      </c>
      <c r="C21" s="54">
        <v>2.2000000000000002</v>
      </c>
      <c r="D21" s="337">
        <v>33.4</v>
      </c>
      <c r="E21" s="97">
        <v>2.2000000000000002</v>
      </c>
      <c r="G21" s="167"/>
      <c r="I21" s="167"/>
      <c r="J21" s="115"/>
      <c r="L21" s="10"/>
    </row>
    <row r="22" spans="1:12" ht="12" customHeight="1" x14ac:dyDescent="0.25">
      <c r="A22" s="15" t="s">
        <v>264</v>
      </c>
      <c r="B22" s="332">
        <v>63.800000000000004</v>
      </c>
      <c r="C22" s="54">
        <v>3.3</v>
      </c>
      <c r="D22" s="332">
        <v>65.850000000000009</v>
      </c>
      <c r="E22" s="97">
        <v>3.5</v>
      </c>
      <c r="G22" s="167"/>
      <c r="I22" s="167"/>
      <c r="J22" s="115"/>
      <c r="L22" s="10"/>
    </row>
    <row r="23" spans="1:12" ht="12" customHeight="1" x14ac:dyDescent="0.25">
      <c r="A23" s="15" t="s">
        <v>160</v>
      </c>
      <c r="B23" s="332">
        <v>23.700000000000003</v>
      </c>
      <c r="C23" s="54">
        <v>1.6</v>
      </c>
      <c r="D23" s="332">
        <v>24.700000000000003</v>
      </c>
      <c r="E23" s="97">
        <v>1.8</v>
      </c>
      <c r="G23" s="167"/>
      <c r="I23" s="167"/>
      <c r="L23" s="10"/>
    </row>
    <row r="24" spans="1:12" ht="12" customHeight="1" x14ac:dyDescent="0.25">
      <c r="A24" s="15" t="s">
        <v>159</v>
      </c>
      <c r="B24" s="332">
        <v>24.700000000000003</v>
      </c>
      <c r="C24" s="54">
        <v>2.2000000000000002</v>
      </c>
      <c r="D24" s="332">
        <v>27.950000000000003</v>
      </c>
      <c r="E24" s="97">
        <v>2.4</v>
      </c>
      <c r="G24" s="167"/>
      <c r="I24" s="167"/>
      <c r="L24" s="10"/>
    </row>
    <row r="25" spans="1:12" ht="12" customHeight="1" x14ac:dyDescent="0.25">
      <c r="A25" s="15" t="s">
        <v>158</v>
      </c>
      <c r="B25" s="332">
        <v>29.950000000000003</v>
      </c>
      <c r="C25" s="54">
        <v>2.6</v>
      </c>
      <c r="D25" s="332">
        <v>30.950000000000003</v>
      </c>
      <c r="E25" s="97">
        <v>2.8</v>
      </c>
      <c r="G25" s="167"/>
      <c r="I25" s="167"/>
      <c r="J25" s="115"/>
      <c r="L25" s="10"/>
    </row>
    <row r="26" spans="1:12" ht="12" customHeight="1" x14ac:dyDescent="0.25">
      <c r="A26" s="15" t="s">
        <v>171</v>
      </c>
      <c r="B26" s="332">
        <v>56.400000000000006</v>
      </c>
      <c r="C26" s="54">
        <v>2.8</v>
      </c>
      <c r="D26" s="332">
        <v>58.5</v>
      </c>
      <c r="E26" s="97">
        <v>3</v>
      </c>
      <c r="G26" s="167"/>
      <c r="I26" s="167"/>
      <c r="J26" s="115"/>
      <c r="L26" s="10"/>
    </row>
    <row r="27" spans="1:12" ht="12" customHeight="1" x14ac:dyDescent="0.25">
      <c r="A27" s="15" t="s">
        <v>163</v>
      </c>
      <c r="B27" s="332">
        <v>77.25</v>
      </c>
      <c r="C27" s="54">
        <v>4.4000000000000004</v>
      </c>
      <c r="D27" s="332">
        <v>80.45</v>
      </c>
      <c r="E27" s="97">
        <v>4.5</v>
      </c>
      <c r="G27" s="167"/>
      <c r="I27" s="167"/>
      <c r="J27" s="115"/>
      <c r="L27" s="10"/>
    </row>
    <row r="28" spans="1:12" ht="12" customHeight="1" x14ac:dyDescent="0.25">
      <c r="A28" s="15" t="s">
        <v>164</v>
      </c>
      <c r="B28" s="332">
        <v>98.100000000000009</v>
      </c>
      <c r="C28" s="54">
        <v>4.8</v>
      </c>
      <c r="D28" s="332">
        <v>102.25</v>
      </c>
      <c r="E28" s="97">
        <v>5</v>
      </c>
      <c r="G28" s="167"/>
      <c r="I28" s="167"/>
      <c r="J28" s="115"/>
      <c r="L28" s="10"/>
    </row>
    <row r="29" spans="1:12" ht="12" customHeight="1" x14ac:dyDescent="0.25">
      <c r="A29" s="15" t="s">
        <v>165</v>
      </c>
      <c r="B29" s="332">
        <v>77.25</v>
      </c>
      <c r="C29" s="54">
        <v>5.4</v>
      </c>
      <c r="D29" s="332">
        <v>78.300000000000011</v>
      </c>
      <c r="E29" s="97">
        <v>5.5</v>
      </c>
      <c r="G29" s="167"/>
      <c r="I29" s="167"/>
      <c r="J29" s="115"/>
      <c r="L29" s="10"/>
    </row>
    <row r="30" spans="1:12" ht="12" customHeight="1" x14ac:dyDescent="0.25">
      <c r="A30" s="15" t="s">
        <v>166</v>
      </c>
      <c r="B30" s="332">
        <v>98.100000000000009</v>
      </c>
      <c r="C30" s="54">
        <v>5.8</v>
      </c>
      <c r="D30" s="332">
        <v>100.2</v>
      </c>
      <c r="E30" s="97">
        <v>6</v>
      </c>
      <c r="G30" s="167"/>
      <c r="I30" s="167"/>
      <c r="J30" s="115"/>
      <c r="L30" s="10"/>
    </row>
    <row r="31" spans="1:12" ht="12" customHeight="1" x14ac:dyDescent="0.25">
      <c r="A31" s="15" t="s">
        <v>273</v>
      </c>
      <c r="B31" s="386">
        <v>91.550000000000011</v>
      </c>
      <c r="C31" s="54">
        <v>5</v>
      </c>
      <c r="D31" s="332">
        <v>93.4</v>
      </c>
      <c r="E31" s="97">
        <v>5.2</v>
      </c>
      <c r="G31" s="167"/>
      <c r="I31" s="167"/>
      <c r="J31" s="115"/>
      <c r="L31" s="10"/>
    </row>
    <row r="32" spans="1:12" ht="12" customHeight="1" thickBot="1" x14ac:dyDescent="0.3">
      <c r="A32" s="15" t="s">
        <v>274</v>
      </c>
      <c r="B32" s="333">
        <v>94.850000000000009</v>
      </c>
      <c r="C32" s="66">
        <v>5.3</v>
      </c>
      <c r="D32" s="333">
        <v>101.75</v>
      </c>
      <c r="E32" s="98">
        <v>5.5</v>
      </c>
      <c r="G32" s="167"/>
      <c r="I32" s="167"/>
      <c r="J32" s="115"/>
      <c r="L32" s="10"/>
    </row>
    <row r="33" spans="1:12" ht="12" customHeigh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</row>
    <row r="34" spans="1:12" ht="12" customHeight="1" thickBot="1" x14ac:dyDescent="0.3">
      <c r="A34" s="449" t="s">
        <v>871</v>
      </c>
      <c r="B34" s="449"/>
      <c r="C34" s="449"/>
      <c r="D34" s="449"/>
      <c r="E34" s="449"/>
      <c r="F34" s="10"/>
      <c r="G34" s="10"/>
      <c r="H34" s="10"/>
      <c r="I34" s="10"/>
      <c r="J34" s="10"/>
      <c r="K34" s="10"/>
      <c r="L34" s="10"/>
    </row>
    <row r="35" spans="1:12" ht="12" customHeight="1" x14ac:dyDescent="0.25">
      <c r="A35" s="213" t="s">
        <v>130</v>
      </c>
      <c r="B35" s="482" t="s">
        <v>34</v>
      </c>
      <c r="C35" s="483"/>
      <c r="D35" s="381" t="s">
        <v>45</v>
      </c>
      <c r="E35" s="382" t="s">
        <v>126</v>
      </c>
      <c r="F35" s="10"/>
      <c r="G35" s="10"/>
      <c r="H35" s="10"/>
      <c r="I35" s="10"/>
      <c r="J35" s="10"/>
      <c r="K35" s="10"/>
      <c r="L35" s="10"/>
    </row>
    <row r="36" spans="1:12" ht="12" customHeight="1" x14ac:dyDescent="0.25">
      <c r="A36" s="214" t="s">
        <v>872</v>
      </c>
      <c r="B36" s="478" t="s">
        <v>874</v>
      </c>
      <c r="C36" s="479"/>
      <c r="D36" s="205">
        <v>11.5</v>
      </c>
      <c r="E36" s="97">
        <v>1.2</v>
      </c>
      <c r="F36" s="10"/>
      <c r="G36" s="167"/>
      <c r="H36" s="10"/>
      <c r="I36" s="167"/>
      <c r="J36" s="10"/>
      <c r="K36" s="10"/>
      <c r="L36" s="10"/>
    </row>
    <row r="37" spans="1:12" ht="12" customHeight="1" x14ac:dyDescent="0.25">
      <c r="A37" s="214" t="s">
        <v>872</v>
      </c>
      <c r="B37" s="478" t="s">
        <v>875</v>
      </c>
      <c r="C37" s="479"/>
      <c r="D37" s="332">
        <v>13.200000000000001</v>
      </c>
      <c r="E37" s="97">
        <v>1.2</v>
      </c>
      <c r="F37" s="10"/>
      <c r="G37" s="167"/>
      <c r="H37" s="10"/>
      <c r="I37" s="167"/>
      <c r="J37" s="10"/>
      <c r="K37" s="10"/>
      <c r="L37" s="10"/>
    </row>
    <row r="38" spans="1:12" ht="12" customHeight="1" x14ac:dyDescent="0.25">
      <c r="A38" s="214" t="s">
        <v>873</v>
      </c>
      <c r="B38" s="478" t="s">
        <v>876</v>
      </c>
      <c r="C38" s="484"/>
      <c r="D38" s="332">
        <v>8.85</v>
      </c>
      <c r="E38" s="97">
        <v>0.3</v>
      </c>
      <c r="F38" s="10"/>
      <c r="G38" s="167"/>
      <c r="H38" s="10"/>
      <c r="I38" s="167"/>
      <c r="J38" s="10"/>
      <c r="K38" s="10"/>
      <c r="L38" s="10"/>
    </row>
    <row r="39" spans="1:12" ht="12" customHeight="1" x14ac:dyDescent="0.25">
      <c r="A39" s="142" t="s">
        <v>873</v>
      </c>
      <c r="B39" s="478" t="s">
        <v>885</v>
      </c>
      <c r="C39" s="479"/>
      <c r="D39" s="332">
        <v>11.55</v>
      </c>
      <c r="E39" s="54">
        <v>0.3</v>
      </c>
      <c r="F39" s="10"/>
      <c r="G39" s="167"/>
      <c r="H39" s="10"/>
      <c r="I39" s="167"/>
      <c r="J39" s="10"/>
      <c r="K39" s="10"/>
      <c r="L39" s="10"/>
    </row>
    <row r="40" spans="1:12" ht="12" customHeight="1" x14ac:dyDescent="0.25">
      <c r="A40" s="142" t="s">
        <v>873</v>
      </c>
      <c r="B40" s="478" t="s">
        <v>886</v>
      </c>
      <c r="C40" s="479"/>
      <c r="D40" s="332">
        <v>15.450000000000001</v>
      </c>
      <c r="E40" s="54">
        <v>0.3</v>
      </c>
      <c r="F40" s="10"/>
      <c r="G40" s="167"/>
      <c r="H40" s="10"/>
      <c r="I40" s="167"/>
      <c r="J40" s="10"/>
      <c r="K40" s="10"/>
      <c r="L40" s="10"/>
    </row>
    <row r="41" spans="1:12" ht="12" customHeigh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</row>
    <row r="42" spans="1:12" ht="12" customHeight="1" x14ac:dyDescent="0.25">
      <c r="A42" s="13" t="s">
        <v>834</v>
      </c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</row>
    <row r="43" spans="1:12" ht="12" customHeight="1" x14ac:dyDescent="0.25">
      <c r="A43" s="13" t="s">
        <v>56</v>
      </c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</row>
    <row r="44" spans="1:12" ht="12" customHeight="1" x14ac:dyDescent="0.25">
      <c r="A44" s="13" t="s">
        <v>55</v>
      </c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</row>
    <row r="45" spans="1:12" ht="12" customHeight="1" x14ac:dyDescent="0.25">
      <c r="A45" s="13" t="s">
        <v>906</v>
      </c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</row>
    <row r="46" spans="1:12" ht="12" customHeigh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</row>
    <row r="47" spans="1:12" ht="12" customHeight="1" x14ac:dyDescent="0.25">
      <c r="A47" s="474" t="s">
        <v>47</v>
      </c>
      <c r="B47" s="474"/>
      <c r="C47" s="474"/>
      <c r="D47" s="474"/>
      <c r="E47" s="474"/>
      <c r="F47" s="474"/>
      <c r="G47" s="474"/>
      <c r="H47" s="474"/>
      <c r="I47" s="474"/>
      <c r="J47" s="474"/>
      <c r="K47" s="474"/>
      <c r="L47" s="474"/>
    </row>
    <row r="48" spans="1:12" ht="12" customHeight="1" x14ac:dyDescent="0.25">
      <c r="A48" s="474" t="s">
        <v>109</v>
      </c>
      <c r="B48" s="474"/>
      <c r="C48" s="474"/>
      <c r="D48" s="474"/>
      <c r="E48" s="474"/>
      <c r="F48" s="474"/>
      <c r="G48" s="474"/>
      <c r="H48" s="474"/>
      <c r="I48" s="474"/>
      <c r="J48" s="474"/>
      <c r="K48" s="474"/>
      <c r="L48" s="474"/>
    </row>
    <row r="49" spans="1:12" ht="12" customHeight="1" x14ac:dyDescent="0.25"/>
    <row r="50" spans="1:12" ht="12" customHeight="1" x14ac:dyDescent="0.25">
      <c r="A50" s="13" t="s">
        <v>184</v>
      </c>
      <c r="L50" s="10"/>
    </row>
    <row r="51" spans="1:12" ht="12" customHeight="1" x14ac:dyDescent="0.25">
      <c r="L51" s="10"/>
    </row>
    <row r="52" spans="1:12" ht="12" customHeight="1" x14ac:dyDescent="0.25">
      <c r="L52" s="10"/>
    </row>
    <row r="53" spans="1:12" ht="12" customHeight="1" x14ac:dyDescent="0.25">
      <c r="L53" s="10"/>
    </row>
    <row r="54" spans="1:12" ht="12" customHeight="1" x14ac:dyDescent="0.25">
      <c r="L54" s="10"/>
    </row>
    <row r="55" spans="1:12" ht="12" customHeight="1" x14ac:dyDescent="0.25">
      <c r="L55" s="10"/>
    </row>
    <row r="56" spans="1:12" ht="12" customHeight="1" x14ac:dyDescent="0.25">
      <c r="L56" s="10"/>
    </row>
    <row r="57" spans="1:12" ht="12" customHeight="1" x14ac:dyDescent="0.25">
      <c r="L57" s="10"/>
    </row>
    <row r="58" spans="1:12" ht="12" customHeight="1" x14ac:dyDescent="0.25">
      <c r="L58" s="10"/>
    </row>
    <row r="59" spans="1:12" ht="12" customHeight="1" x14ac:dyDescent="0.25">
      <c r="L59" s="10"/>
    </row>
    <row r="60" spans="1:12" ht="12" customHeight="1" x14ac:dyDescent="0.25">
      <c r="L60" s="10"/>
    </row>
    <row r="61" spans="1:12" ht="12" customHeight="1" x14ac:dyDescent="0.25">
      <c r="L61" s="10"/>
    </row>
  </sheetData>
  <sheetProtection selectLockedCells="1"/>
  <mergeCells count="15">
    <mergeCell ref="A47:L47"/>
    <mergeCell ref="A48:L48"/>
    <mergeCell ref="B15:C15"/>
    <mergeCell ref="D15:E15"/>
    <mergeCell ref="A1:L1"/>
    <mergeCell ref="A15:A16"/>
    <mergeCell ref="A13:E13"/>
    <mergeCell ref="A12:E12"/>
    <mergeCell ref="A34:E34"/>
    <mergeCell ref="B35:C35"/>
    <mergeCell ref="B36:C36"/>
    <mergeCell ref="B37:C37"/>
    <mergeCell ref="B38:C38"/>
    <mergeCell ref="B39:C39"/>
    <mergeCell ref="B40:C40"/>
  </mergeCells>
  <pageMargins left="0.25" right="0.25" top="0.2" bottom="0.2" header="0.3" footer="0.3"/>
  <pageSetup scale="93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1">
    <pageSetUpPr fitToPage="1"/>
  </sheetPr>
  <dimension ref="A1:M45"/>
  <sheetViews>
    <sheetView zoomScale="110" zoomScaleNormal="110" workbookViewId="0">
      <selection activeCell="J32" sqref="J32"/>
    </sheetView>
  </sheetViews>
  <sheetFormatPr defaultColWidth="8.85546875" defaultRowHeight="15" x14ac:dyDescent="0.25"/>
  <cols>
    <col min="1" max="1" width="25.7109375" customWidth="1"/>
    <col min="2" max="2" width="9.85546875" bestFit="1" customWidth="1"/>
    <col min="3" max="4" width="6.7109375" customWidth="1"/>
    <col min="5" max="5" width="10.5703125" customWidth="1"/>
    <col min="6" max="7" width="6.7109375" customWidth="1"/>
    <col min="8" max="9" width="7.7109375" customWidth="1"/>
    <col min="10" max="10" width="6.7109375" customWidth="1"/>
    <col min="11" max="11" width="7.7109375" customWidth="1"/>
    <col min="12" max="13" width="6.7109375" customWidth="1"/>
    <col min="14" max="14" width="7.7109375" customWidth="1"/>
    <col min="15" max="16" width="6.7109375" customWidth="1"/>
    <col min="17" max="17" width="3.28515625" customWidth="1"/>
    <col min="18" max="18" width="10.7109375" customWidth="1"/>
    <col min="19" max="19" width="7.7109375" customWidth="1"/>
  </cols>
  <sheetData>
    <row r="1" spans="1:12" ht="21" x14ac:dyDescent="0.35">
      <c r="A1" s="415" t="s">
        <v>815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12" ht="12" customHeight="1" x14ac:dyDescent="0.25"/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/>
    <row r="9" spans="1:12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2" customHeight="1" x14ac:dyDescent="0.25"/>
    <row r="11" spans="1:12" ht="12" customHeight="1" x14ac:dyDescent="0.25">
      <c r="A11" s="431" t="s">
        <v>64</v>
      </c>
      <c r="B11" s="431"/>
      <c r="C11" s="431"/>
      <c r="D11" s="431"/>
      <c r="E11" s="431"/>
      <c r="F11" s="431"/>
      <c r="G11" s="431"/>
      <c r="H11" s="31"/>
      <c r="I11" s="31"/>
      <c r="J11" s="31"/>
      <c r="K11" s="31"/>
    </row>
    <row r="12" spans="1:12" ht="12" customHeight="1" x14ac:dyDescent="0.25">
      <c r="A12" s="449" t="s">
        <v>65</v>
      </c>
      <c r="B12" s="449"/>
      <c r="C12" s="449"/>
      <c r="D12" s="449"/>
      <c r="E12" s="449"/>
      <c r="F12" s="449"/>
      <c r="G12" s="449"/>
      <c r="H12" s="26"/>
      <c r="I12" s="26"/>
      <c r="J12" s="26"/>
      <c r="K12" s="26"/>
    </row>
    <row r="13" spans="1:12" ht="12" customHeight="1" thickBot="1" x14ac:dyDescent="0.3"/>
    <row r="14" spans="1:12" ht="12" customHeight="1" x14ac:dyDescent="0.25">
      <c r="A14" s="463" t="s">
        <v>34</v>
      </c>
      <c r="B14" s="438" t="s">
        <v>466</v>
      </c>
      <c r="C14" s="439"/>
      <c r="D14" s="440"/>
      <c r="E14" s="438" t="s">
        <v>467</v>
      </c>
      <c r="F14" s="439"/>
      <c r="G14" s="440"/>
      <c r="I14" s="438" t="s">
        <v>46</v>
      </c>
      <c r="J14" s="461" t="s">
        <v>112</v>
      </c>
    </row>
    <row r="15" spans="1:12" ht="12" customHeight="1" x14ac:dyDescent="0.25">
      <c r="A15" s="464"/>
      <c r="B15" s="16" t="s">
        <v>45</v>
      </c>
      <c r="C15" s="14" t="s">
        <v>126</v>
      </c>
      <c r="D15" s="17" t="s">
        <v>9</v>
      </c>
      <c r="E15" s="16" t="s">
        <v>45</v>
      </c>
      <c r="F15" s="14" t="s">
        <v>126</v>
      </c>
      <c r="G15" s="17" t="s">
        <v>9</v>
      </c>
      <c r="I15" s="460"/>
      <c r="J15" s="462"/>
    </row>
    <row r="16" spans="1:12" ht="12" customHeight="1" x14ac:dyDescent="0.25">
      <c r="A16" s="15" t="str">
        <f>'Page 16 Maintenance'!A16</f>
        <v>Enclosure 16 GA.</v>
      </c>
      <c r="B16" s="205">
        <f>'Page 16 Maintenance'!B16</f>
        <v>45.650000000000006</v>
      </c>
      <c r="C16" s="54">
        <f>'Page 16 Maintenance'!C16</f>
        <v>4.3</v>
      </c>
      <c r="D16" s="58"/>
      <c r="E16" s="205">
        <f>'Page 16 Maintenance'!D16</f>
        <v>47.900000000000006</v>
      </c>
      <c r="F16" s="54">
        <f>'Page 16 Maintenance'!E16</f>
        <v>4.3</v>
      </c>
      <c r="G16" s="58"/>
      <c r="I16" s="92" t="str">
        <f>IF(AND(D16=0,G16=0)," ",D16*B16+G16*E16)</f>
        <v xml:space="preserve"> </v>
      </c>
      <c r="J16" s="94" t="str">
        <f>IF(I16=" "," ",D16*C16+G16*F16)</f>
        <v xml:space="preserve"> </v>
      </c>
    </row>
    <row r="17" spans="1:10" ht="12" customHeight="1" x14ac:dyDescent="0.25">
      <c r="A17" s="15" t="str">
        <f>'Page 16 Maintenance'!A17</f>
        <v>Enclosure 14 GA.</v>
      </c>
      <c r="B17" s="332">
        <f>'Page 16 Maintenance'!B17</f>
        <v>50.6</v>
      </c>
      <c r="C17" s="54">
        <f>'Page 16 Maintenance'!C17</f>
        <v>5.5</v>
      </c>
      <c r="D17" s="58"/>
      <c r="E17" s="332">
        <f>'Page 16 Maintenance'!D17</f>
        <v>53.150000000000006</v>
      </c>
      <c r="F17" s="54">
        <f>'Page 16 Maintenance'!E17</f>
        <v>5.5</v>
      </c>
      <c r="G17" s="58"/>
      <c r="I17" s="92" t="str">
        <f t="shared" ref="I17:I32" si="0">IF(AND(D17=0,G17=0)," ",D17*B17+G17*E17)</f>
        <v xml:space="preserve"> </v>
      </c>
      <c r="J17" s="94" t="str">
        <f t="shared" ref="J17:J32" si="1">IF(I17=" "," ",D17*C17+G17*F17)</f>
        <v xml:space="preserve"> </v>
      </c>
    </row>
    <row r="18" spans="1:10" ht="12" customHeight="1" x14ac:dyDescent="0.25">
      <c r="A18" s="15" t="str">
        <f>'Page 16 Maintenance'!A18</f>
        <v>Baked Metallic (standard colors)</v>
      </c>
      <c r="B18" s="332">
        <f>'Page 16 Maintenance'!B18</f>
        <v>2.4500000000000002</v>
      </c>
      <c r="C18" s="54" t="str">
        <f>'Page 16 Maintenance'!C18</f>
        <v>-</v>
      </c>
      <c r="D18" s="58"/>
      <c r="E18" s="332">
        <f>'Page 16 Maintenance'!D18</f>
        <v>2.6</v>
      </c>
      <c r="F18" s="54" t="str">
        <f>'Page 16 Maintenance'!E18</f>
        <v>-</v>
      </c>
      <c r="G18" s="58"/>
      <c r="I18" s="92" t="str">
        <f t="shared" ref="I18" si="2">IF(AND(D18=0,G18=0)," ",D18*B18+G18*E18)</f>
        <v xml:space="preserve"> </v>
      </c>
      <c r="J18" s="94"/>
    </row>
    <row r="19" spans="1:10" ht="12" customHeight="1" x14ac:dyDescent="0.25">
      <c r="A19" s="15" t="str">
        <f>'Page 16 Maintenance'!A19</f>
        <v>Knob Damper</v>
      </c>
      <c r="B19" s="70">
        <f>'Page 16 Maintenance'!B19</f>
        <v>0</v>
      </c>
      <c r="C19" s="54" t="str">
        <f>'Page 16 Maintenance'!C19</f>
        <v>-</v>
      </c>
      <c r="D19" s="72"/>
      <c r="E19" s="70">
        <f>'Page 16 Maintenance'!D19</f>
        <v>0</v>
      </c>
      <c r="F19" s="54" t="str">
        <f>'Page 16 Maintenance'!E19</f>
        <v>-</v>
      </c>
      <c r="G19" s="72"/>
      <c r="I19" s="92"/>
      <c r="J19" s="94"/>
    </row>
    <row r="20" spans="1:10" ht="12" customHeight="1" x14ac:dyDescent="0.25">
      <c r="A20" s="15" t="str">
        <f>'Page 16 Maintenance'!A20</f>
        <v>3" End Cap</v>
      </c>
      <c r="B20" s="337">
        <f>'Page 16 Maintenance'!B20</f>
        <v>30.75</v>
      </c>
      <c r="C20" s="54">
        <f>'Page 16 Maintenance'!C20</f>
        <v>1.4</v>
      </c>
      <c r="D20" s="58"/>
      <c r="E20" s="337">
        <f>'Page 16 Maintenance'!D20</f>
        <v>32.200000000000003</v>
      </c>
      <c r="F20" s="54">
        <f>'Page 16 Maintenance'!E20</f>
        <v>2</v>
      </c>
      <c r="G20" s="58"/>
      <c r="I20" s="92" t="str">
        <f t="shared" si="0"/>
        <v xml:space="preserve"> </v>
      </c>
      <c r="J20" s="94" t="str">
        <f t="shared" si="1"/>
        <v xml:space="preserve"> </v>
      </c>
    </row>
    <row r="21" spans="1:10" ht="12" customHeight="1" x14ac:dyDescent="0.25">
      <c r="A21" s="15" t="str">
        <f>'Page 16 Maintenance'!A21</f>
        <v>8-3/8" End Cap w/Access Door</v>
      </c>
      <c r="B21" s="332">
        <f>'Page 16 Maintenance'!B21</f>
        <v>60.35</v>
      </c>
      <c r="C21" s="54">
        <f>'Page 16 Maintenance'!C21</f>
        <v>2.5</v>
      </c>
      <c r="D21" s="58"/>
      <c r="E21" s="332">
        <f>'Page 16 Maintenance'!D21</f>
        <v>62.25</v>
      </c>
      <c r="F21" s="54">
        <f>'Page 16 Maintenance'!E21</f>
        <v>3.2</v>
      </c>
      <c r="G21" s="58"/>
      <c r="I21" s="92" t="str">
        <f t="shared" si="0"/>
        <v xml:space="preserve"> </v>
      </c>
      <c r="J21" s="94" t="str">
        <f t="shared" si="1"/>
        <v xml:space="preserve"> </v>
      </c>
    </row>
    <row r="22" spans="1:10" ht="12" customHeight="1" x14ac:dyDescent="0.25">
      <c r="A22" s="15" t="str">
        <f>'Page 16 Maintenance'!A22</f>
        <v>4" Wall Sleeve</v>
      </c>
      <c r="B22" s="332">
        <f>'Page 16 Maintenance'!B22</f>
        <v>21.3</v>
      </c>
      <c r="C22" s="54">
        <f>'Page 16 Maintenance'!C22</f>
        <v>1.2</v>
      </c>
      <c r="D22" s="58"/>
      <c r="E22" s="332">
        <f>'Page 16 Maintenance'!D22</f>
        <v>21.6</v>
      </c>
      <c r="F22" s="54">
        <f>'Page 16 Maintenance'!E22</f>
        <v>1.5</v>
      </c>
      <c r="G22" s="58"/>
      <c r="I22" s="92" t="str">
        <f t="shared" si="0"/>
        <v xml:space="preserve"> </v>
      </c>
      <c r="J22" s="94" t="str">
        <f t="shared" si="1"/>
        <v xml:space="preserve"> </v>
      </c>
    </row>
    <row r="23" spans="1:10" ht="12" customHeight="1" x14ac:dyDescent="0.25">
      <c r="A23" s="15" t="str">
        <f>'Page 16 Maintenance'!A23</f>
        <v>6" Wall Sleeve</v>
      </c>
      <c r="B23" s="332">
        <f>'Page 16 Maintenance'!B23</f>
        <v>22.85</v>
      </c>
      <c r="C23" s="54">
        <f>'Page 16 Maintenance'!C23</f>
        <v>1.6</v>
      </c>
      <c r="D23" s="58"/>
      <c r="E23" s="332">
        <f>'Page 16 Maintenance'!D23</f>
        <v>23</v>
      </c>
      <c r="F23" s="54">
        <f>'Page 16 Maintenance'!E23</f>
        <v>2.2999999999999998</v>
      </c>
      <c r="G23" s="58"/>
      <c r="I23" s="92" t="str">
        <f t="shared" si="0"/>
        <v xml:space="preserve"> </v>
      </c>
      <c r="J23" s="94" t="str">
        <f t="shared" si="1"/>
        <v xml:space="preserve"> </v>
      </c>
    </row>
    <row r="24" spans="1:10" ht="12" customHeight="1" x14ac:dyDescent="0.25">
      <c r="A24" s="15" t="str">
        <f>'Page 16 Maintenance'!A24</f>
        <v>8-3/8" Wall Sleeve</v>
      </c>
      <c r="B24" s="332">
        <f>'Page 16 Maintenance'!B24</f>
        <v>25.85</v>
      </c>
      <c r="C24" s="54">
        <f>'Page 16 Maintenance'!C24</f>
        <v>2.2000000000000002</v>
      </c>
      <c r="D24" s="58"/>
      <c r="E24" s="332">
        <f>'Page 16 Maintenance'!D24</f>
        <v>26.1</v>
      </c>
      <c r="F24" s="54">
        <f>'Page 16 Maintenance'!E24</f>
        <v>3</v>
      </c>
      <c r="G24" s="58"/>
      <c r="I24" s="92" t="str">
        <f t="shared" si="0"/>
        <v xml:space="preserve"> </v>
      </c>
      <c r="J24" s="94" t="str">
        <f t="shared" si="1"/>
        <v xml:space="preserve"> </v>
      </c>
    </row>
    <row r="25" spans="1:10" ht="12" customHeight="1" x14ac:dyDescent="0.25">
      <c r="A25" s="15" t="str">
        <f>'Page 16 Maintenance'!A25</f>
        <v>8-3/8" Wall Sleeve w/Access Door</v>
      </c>
      <c r="B25" s="332">
        <f>'Page 16 Maintenance'!B25</f>
        <v>48.300000000000004</v>
      </c>
      <c r="C25" s="54">
        <f>'Page 16 Maintenance'!C25</f>
        <v>2.2999999999999998</v>
      </c>
      <c r="D25" s="58"/>
      <c r="E25" s="332">
        <f>'Page 16 Maintenance'!D25</f>
        <v>48.550000000000004</v>
      </c>
      <c r="F25" s="54">
        <f>'Page 16 Maintenance'!E25</f>
        <v>3</v>
      </c>
      <c r="G25" s="58"/>
      <c r="I25" s="92" t="str">
        <f t="shared" si="0"/>
        <v xml:space="preserve"> </v>
      </c>
      <c r="J25" s="94" t="str">
        <f t="shared" si="1"/>
        <v xml:space="preserve"> </v>
      </c>
    </row>
    <row r="26" spans="1:10" ht="12" customHeight="1" x14ac:dyDescent="0.25">
      <c r="A26" s="15" t="str">
        <f>'Page 16 Maintenance'!A26</f>
        <v>Wall Sleeve Support</v>
      </c>
      <c r="B26" s="332">
        <f>'Page 16 Maintenance'!B26</f>
        <v>9.9500000000000011</v>
      </c>
      <c r="C26" s="54">
        <f>'Page 16 Maintenance'!C26</f>
        <v>2</v>
      </c>
      <c r="D26" s="58"/>
      <c r="E26" s="332">
        <f>'Page 16 Maintenance'!D26</f>
        <v>11.5</v>
      </c>
      <c r="F26" s="54">
        <f>'Page 16 Maintenance'!E26</f>
        <v>0.3</v>
      </c>
      <c r="G26" s="58"/>
      <c r="I26" s="92" t="str">
        <f t="shared" si="0"/>
        <v xml:space="preserve"> </v>
      </c>
      <c r="J26" s="94" t="str">
        <f t="shared" si="1"/>
        <v xml:space="preserve"> </v>
      </c>
    </row>
    <row r="27" spans="1:10" ht="12" customHeight="1" x14ac:dyDescent="0.25">
      <c r="A27" s="15" t="str">
        <f>'Page 16 Maintenance'!A27</f>
        <v>Inside Corner 90°</v>
      </c>
      <c r="B27" s="332">
        <f>'Page 16 Maintenance'!B27</f>
        <v>75.850000000000009</v>
      </c>
      <c r="C27" s="54">
        <f>'Page 16 Maintenance'!C27</f>
        <v>4.9000000000000004</v>
      </c>
      <c r="D27" s="58"/>
      <c r="E27" s="332">
        <f>'Page 16 Maintenance'!D27</f>
        <v>76.350000000000009</v>
      </c>
      <c r="F27" s="54">
        <f>'Page 16 Maintenance'!E27</f>
        <v>6.5</v>
      </c>
      <c r="G27" s="58"/>
      <c r="I27" s="92" t="str">
        <f t="shared" si="0"/>
        <v xml:space="preserve"> </v>
      </c>
      <c r="J27" s="94" t="str">
        <f t="shared" si="1"/>
        <v xml:space="preserve"> </v>
      </c>
    </row>
    <row r="28" spans="1:10" ht="12" customHeight="1" x14ac:dyDescent="0.25">
      <c r="A28" s="15" t="str">
        <f>'Page 16 Maintenance'!A28</f>
        <v>Inside Corner 135°</v>
      </c>
      <c r="B28" s="332">
        <f>'Page 16 Maintenance'!B28</f>
        <v>102.55000000000001</v>
      </c>
      <c r="C28" s="54">
        <f>'Page 16 Maintenance'!C28</f>
        <v>5</v>
      </c>
      <c r="D28" s="58"/>
      <c r="E28" s="332">
        <f>'Page 16 Maintenance'!D28</f>
        <v>103.4</v>
      </c>
      <c r="F28" s="54">
        <f>'Page 16 Maintenance'!E28</f>
        <v>6.7</v>
      </c>
      <c r="G28" s="58"/>
      <c r="I28" s="92" t="str">
        <f t="shared" si="0"/>
        <v xml:space="preserve"> </v>
      </c>
      <c r="J28" s="94" t="str">
        <f t="shared" si="1"/>
        <v xml:space="preserve"> </v>
      </c>
    </row>
    <row r="29" spans="1:10" ht="12" customHeight="1" x14ac:dyDescent="0.25">
      <c r="A29" s="15" t="str">
        <f>'Page 16 Maintenance'!A29</f>
        <v>Outside Corner 90°</v>
      </c>
      <c r="B29" s="332">
        <f>'Page 16 Maintenance'!B29</f>
        <v>83.550000000000011</v>
      </c>
      <c r="C29" s="54">
        <f>'Page 16 Maintenance'!C29</f>
        <v>5.4</v>
      </c>
      <c r="D29" s="58"/>
      <c r="E29" s="332">
        <f>'Page 16 Maintenance'!D29</f>
        <v>84.45</v>
      </c>
      <c r="F29" s="54">
        <f>'Page 16 Maintenance'!E29</f>
        <v>7</v>
      </c>
      <c r="G29" s="58"/>
      <c r="I29" s="92" t="str">
        <f t="shared" si="0"/>
        <v xml:space="preserve"> </v>
      </c>
      <c r="J29" s="94" t="str">
        <f t="shared" si="1"/>
        <v xml:space="preserve"> </v>
      </c>
    </row>
    <row r="30" spans="1:10" ht="12" customHeight="1" x14ac:dyDescent="0.25">
      <c r="A30" s="15" t="str">
        <f>'Page 16 Maintenance'!A30</f>
        <v>Outside Corner 135°</v>
      </c>
      <c r="B30" s="332">
        <f>'Page 16 Maintenance'!B30</f>
        <v>106.95</v>
      </c>
      <c r="C30" s="54">
        <f>'Page 16 Maintenance'!C30</f>
        <v>6.2</v>
      </c>
      <c r="D30" s="58"/>
      <c r="E30" s="332">
        <f>'Page 16 Maintenance'!D30</f>
        <v>116.65</v>
      </c>
      <c r="F30" s="54">
        <f>'Page 16 Maintenance'!E30</f>
        <v>7.8</v>
      </c>
      <c r="G30" s="58"/>
      <c r="I30" s="92" t="str">
        <f t="shared" si="0"/>
        <v xml:space="preserve"> </v>
      </c>
      <c r="J30" s="94" t="str">
        <f t="shared" si="1"/>
        <v xml:space="preserve"> </v>
      </c>
    </row>
    <row r="31" spans="1:10" ht="12" customHeight="1" x14ac:dyDescent="0.25">
      <c r="A31" s="15" t="str">
        <f>'Page 16 Maintenance'!A31</f>
        <v>12" Valve Compartment 16 GA.</v>
      </c>
      <c r="B31" s="332">
        <f>'Page 16 Maintenance'!B31</f>
        <v>77.5</v>
      </c>
      <c r="C31" s="54">
        <f>'Page 16 Maintenance'!C31</f>
        <v>3.8</v>
      </c>
      <c r="D31" s="58"/>
      <c r="E31" s="332">
        <f>'Page 16 Maintenance'!D31</f>
        <v>83.15</v>
      </c>
      <c r="F31" s="54">
        <f>'Page 16 Maintenance'!E31</f>
        <v>4.9000000000000004</v>
      </c>
      <c r="G31" s="58"/>
      <c r="I31" s="92" t="str">
        <f t="shared" si="0"/>
        <v xml:space="preserve"> </v>
      </c>
      <c r="J31" s="94" t="str">
        <f t="shared" si="1"/>
        <v xml:space="preserve"> </v>
      </c>
    </row>
    <row r="32" spans="1:10" ht="12" customHeight="1" thickBot="1" x14ac:dyDescent="0.3">
      <c r="A32" s="15" t="str">
        <f>'Page 16 Maintenance'!A32</f>
        <v>12" Valve Compartment 14 GA.</v>
      </c>
      <c r="B32" s="336">
        <f>'Page 16 Maintenance'!B32</f>
        <v>81.900000000000006</v>
      </c>
      <c r="C32" s="66">
        <f>'Page 16 Maintenance'!C32</f>
        <v>4.5</v>
      </c>
      <c r="D32" s="59"/>
      <c r="E32" s="336">
        <f>'Page 16 Maintenance'!D32</f>
        <v>86.75</v>
      </c>
      <c r="F32" s="66">
        <f>'Page 16 Maintenance'!E32</f>
        <v>5.6</v>
      </c>
      <c r="G32" s="59"/>
      <c r="I32" s="93" t="str">
        <f t="shared" si="0"/>
        <v xml:space="preserve"> </v>
      </c>
      <c r="J32" s="95" t="str">
        <f t="shared" si="1"/>
        <v xml:space="preserve"> </v>
      </c>
    </row>
    <row r="33" spans="1:13" ht="12" customHeigh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</row>
    <row r="34" spans="1:13" ht="12" customHeight="1" x14ac:dyDescent="0.25">
      <c r="L34" s="10"/>
    </row>
    <row r="35" spans="1:13" ht="12" customHeight="1" x14ac:dyDescent="0.25">
      <c r="A35" s="13" t="str">
        <f>'Page 16 Maintenance'!A35</f>
        <v>Standard product is clear anodized grille with enclosure fronts baked powder finish in any of standard colors shown in Mestek Color Selector.</v>
      </c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ht="12" customHeight="1" x14ac:dyDescent="0.25">
      <c r="A36" s="13" t="str">
        <f>'Page 16 Maintenance'!A36</f>
        <v>Grill and enclosure painted same color at no extra charge</v>
      </c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ht="12" customHeight="1" x14ac:dyDescent="0.25">
      <c r="A37" s="13" t="str">
        <f>'Page 16 Maintenance'!A37</f>
        <v>No deduction is allowed for prime coat</v>
      </c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</row>
    <row r="38" spans="1:13" ht="12" customHeight="1" x14ac:dyDescent="0.25">
      <c r="A38" s="13" t="str">
        <f>'Page 16 Maintenance'!A38</f>
        <v>Extruded aluminum grille furnished in standard baked powder for two tone effect add $3.80 List per ft.</v>
      </c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</row>
    <row r="39" spans="1:13" ht="12" customHeight="1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</row>
    <row r="40" spans="1:13" ht="12" customHeight="1" x14ac:dyDescent="0.25">
      <c r="A40" s="13" t="str">
        <f>'Page 16 Maintenance'!A40</f>
        <v>Note: List add will be 12% of total list price of materials tagged for tagging individual cartons with room numbers, floor, building, etc.</v>
      </c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</row>
    <row r="41" spans="1:13" ht="12" customHeight="1" x14ac:dyDescent="0.25">
      <c r="A41" s="13" t="str">
        <f>'Page 16 Maintenance'!A41</f>
        <v xml:space="preserve">          All accessories overlap the enclosures</v>
      </c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</row>
    <row r="42" spans="1:13" ht="12" customHeight="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</row>
    <row r="43" spans="1:13" ht="12" customHeight="1" x14ac:dyDescent="0.25">
      <c r="A43" s="13" t="str">
        <f>'Page 16 Maintenance'!A43</f>
        <v>Available in Stainless Steel and Aluminum.  Consult Factory.</v>
      </c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ht="12" customHeight="1" x14ac:dyDescent="0.25"/>
    <row r="45" spans="1:13" x14ac:dyDescent="0.25">
      <c r="A45" s="409" t="s">
        <v>116</v>
      </c>
      <c r="B45" s="409"/>
      <c r="C45" s="409"/>
      <c r="D45" s="403" t="s">
        <v>117</v>
      </c>
      <c r="E45" s="403"/>
    </row>
  </sheetData>
  <sheetProtection selectLockedCells="1"/>
  <mergeCells count="10">
    <mergeCell ref="I14:I15"/>
    <mergeCell ref="J14:J15"/>
    <mergeCell ref="A45:C45"/>
    <mergeCell ref="D45:E45"/>
    <mergeCell ref="A1:L1"/>
    <mergeCell ref="A14:A15"/>
    <mergeCell ref="B14:D14"/>
    <mergeCell ref="E14:G14"/>
    <mergeCell ref="A11:G11"/>
    <mergeCell ref="A12:G12"/>
  </mergeCells>
  <hyperlinks>
    <hyperlink ref="A45" location="'Table of Contents'!A1" display="Return to Table of Contents" xr:uid="{00000000-0004-0000-1F00-000000000000}"/>
    <hyperlink ref="D45" location="Summary!A1" display="Go to Summary" xr:uid="{00000000-0004-0000-1F00-000001000000}"/>
  </hyperlinks>
  <pageMargins left="0.25" right="0.25" top="0.2" bottom="0.2" header="0.3" footer="0.3"/>
  <pageSetup scale="98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52">
    <pageSetUpPr fitToPage="1"/>
  </sheetPr>
  <dimension ref="A1:S43"/>
  <sheetViews>
    <sheetView topLeftCell="A7" zoomScale="110" zoomScaleNormal="110" workbookViewId="0">
      <selection activeCell="A42" sqref="A42"/>
    </sheetView>
  </sheetViews>
  <sheetFormatPr defaultColWidth="8.85546875" defaultRowHeight="15" x14ac:dyDescent="0.25"/>
  <cols>
    <col min="1" max="1" width="25.140625" customWidth="1"/>
    <col min="2" max="2" width="11.28515625" customWidth="1"/>
    <col min="3" max="3" width="6.7109375" customWidth="1"/>
    <col min="4" max="4" width="10.140625" customWidth="1"/>
    <col min="5" max="5" width="7.7109375" customWidth="1"/>
    <col min="6" max="6" width="4.42578125" customWidth="1"/>
    <col min="7" max="7" width="7.85546875" bestFit="1" customWidth="1"/>
    <col min="8" max="8" width="7.7109375" customWidth="1"/>
    <col min="9" max="9" width="7.85546875" bestFit="1" customWidth="1"/>
    <col min="10" max="10" width="6.7109375" customWidth="1"/>
    <col min="11" max="11" width="7.7109375" customWidth="1"/>
    <col min="12" max="13" width="6.7109375" customWidth="1"/>
    <col min="14" max="14" width="7.7109375" customWidth="1"/>
    <col min="15" max="16" width="6.7109375" customWidth="1"/>
    <col min="17" max="17" width="3.28515625" customWidth="1"/>
    <col min="18" max="18" width="10.7109375" customWidth="1"/>
    <col min="19" max="19" width="7.7109375" customWidth="1"/>
  </cols>
  <sheetData>
    <row r="1" spans="1:19" ht="21" x14ac:dyDescent="0.35">
      <c r="A1" s="415" t="s">
        <v>815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19" ht="12" customHeight="1" x14ac:dyDescent="0.25"/>
    <row r="3" spans="1:19" ht="12" customHeight="1" x14ac:dyDescent="0.25"/>
    <row r="4" spans="1:19" ht="12" customHeight="1" x14ac:dyDescent="0.25"/>
    <row r="5" spans="1:19" ht="12" customHeight="1" x14ac:dyDescent="0.25"/>
    <row r="6" spans="1:19" ht="12" customHeight="1" x14ac:dyDescent="0.25"/>
    <row r="7" spans="1:19" ht="12" customHeight="1" x14ac:dyDescent="0.25"/>
    <row r="8" spans="1:19" ht="12" customHeight="1" x14ac:dyDescent="0.25"/>
    <row r="9" spans="1:19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9" ht="12" customHeight="1" x14ac:dyDescent="0.25"/>
    <row r="11" spans="1:19" ht="12" customHeight="1" x14ac:dyDescent="0.25">
      <c r="A11" s="431" t="s">
        <v>64</v>
      </c>
      <c r="B11" s="431"/>
      <c r="C11" s="431"/>
      <c r="D11" s="431"/>
      <c r="E11" s="431"/>
      <c r="F11" s="31"/>
      <c r="G11" s="31"/>
      <c r="H11" s="31"/>
      <c r="I11" s="31"/>
      <c r="J11" s="31"/>
      <c r="K11" s="31"/>
    </row>
    <row r="12" spans="1:19" ht="12" customHeight="1" x14ac:dyDescent="0.25">
      <c r="A12" s="449" t="s">
        <v>65</v>
      </c>
      <c r="B12" s="449"/>
      <c r="C12" s="449"/>
      <c r="D12" s="449"/>
      <c r="E12" s="449"/>
      <c r="F12" s="26"/>
      <c r="G12" s="26"/>
      <c r="H12" s="26"/>
      <c r="I12" s="26"/>
      <c r="J12" s="26"/>
      <c r="K12" s="26"/>
    </row>
    <row r="13" spans="1:19" ht="12" customHeight="1" thickBot="1" x14ac:dyDescent="0.3"/>
    <row r="14" spans="1:19" ht="12" customHeight="1" x14ac:dyDescent="0.25">
      <c r="A14" s="463" t="s">
        <v>34</v>
      </c>
      <c r="B14" s="433" t="s">
        <v>466</v>
      </c>
      <c r="C14" s="435"/>
      <c r="D14" s="433" t="s">
        <v>467</v>
      </c>
      <c r="E14" s="435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</row>
    <row r="15" spans="1:19" ht="12" customHeight="1" x14ac:dyDescent="0.25">
      <c r="A15" s="464"/>
      <c r="B15" s="16" t="s">
        <v>45</v>
      </c>
      <c r="C15" s="17" t="s">
        <v>126</v>
      </c>
      <c r="D15" s="16" t="s">
        <v>45</v>
      </c>
      <c r="E15" s="17" t="s">
        <v>126</v>
      </c>
      <c r="G15" s="52"/>
      <c r="H15" s="52"/>
      <c r="I15" s="52"/>
      <c r="J15" s="52"/>
      <c r="K15" s="52"/>
      <c r="L15" s="52"/>
      <c r="O15" s="4"/>
      <c r="P15" s="52"/>
      <c r="Q15" s="52"/>
      <c r="R15" s="52"/>
      <c r="S15" s="52"/>
    </row>
    <row r="16" spans="1:19" ht="12" customHeight="1" x14ac:dyDescent="0.25">
      <c r="A16" s="15" t="s">
        <v>173</v>
      </c>
      <c r="B16" s="63">
        <v>45.650000000000006</v>
      </c>
      <c r="C16" s="97">
        <v>4.3</v>
      </c>
      <c r="D16" s="63">
        <v>47.900000000000006</v>
      </c>
      <c r="E16" s="97">
        <v>4.3</v>
      </c>
      <c r="G16" s="168"/>
      <c r="H16" s="108"/>
      <c r="I16" s="168"/>
      <c r="J16" s="108"/>
      <c r="K16" s="168"/>
      <c r="L16" s="108"/>
      <c r="O16" s="10"/>
      <c r="P16" s="168"/>
      <c r="Q16" s="108"/>
      <c r="R16" s="168"/>
      <c r="S16" s="108"/>
    </row>
    <row r="17" spans="1:19" ht="12" customHeight="1" x14ac:dyDescent="0.25">
      <c r="A17" s="15" t="s">
        <v>174</v>
      </c>
      <c r="B17" s="332">
        <v>50.6</v>
      </c>
      <c r="C17" s="97">
        <v>5.5</v>
      </c>
      <c r="D17" s="332">
        <v>53.150000000000006</v>
      </c>
      <c r="E17" s="97">
        <v>5.5</v>
      </c>
      <c r="G17" s="168"/>
      <c r="H17" s="108"/>
      <c r="I17" s="168"/>
      <c r="J17" s="108"/>
      <c r="K17" s="168"/>
      <c r="L17" s="108"/>
      <c r="O17" s="10"/>
      <c r="P17" s="168"/>
      <c r="Q17" s="108"/>
      <c r="R17" s="168"/>
      <c r="S17" s="108"/>
    </row>
    <row r="18" spans="1:19" ht="12" customHeight="1" x14ac:dyDescent="0.25">
      <c r="A18" s="15" t="s">
        <v>751</v>
      </c>
      <c r="B18" s="332">
        <v>2.4500000000000002</v>
      </c>
      <c r="C18" s="97" t="s">
        <v>133</v>
      </c>
      <c r="D18" s="332">
        <v>2.6</v>
      </c>
      <c r="E18" s="97" t="s">
        <v>133</v>
      </c>
      <c r="G18" s="168"/>
      <c r="H18" s="108"/>
      <c r="I18" s="168"/>
      <c r="J18" s="108"/>
      <c r="K18" s="168"/>
      <c r="L18" s="108"/>
      <c r="O18" s="10"/>
      <c r="P18" s="168"/>
      <c r="Q18" s="108"/>
      <c r="R18" s="168"/>
      <c r="S18" s="108"/>
    </row>
    <row r="19" spans="1:19" ht="12" customHeight="1" x14ac:dyDescent="0.25">
      <c r="A19" s="15" t="s">
        <v>157</v>
      </c>
      <c r="B19" s="70"/>
      <c r="C19" s="97" t="s">
        <v>133</v>
      </c>
      <c r="D19" s="70"/>
      <c r="E19" s="97" t="s">
        <v>133</v>
      </c>
      <c r="G19" s="168"/>
      <c r="H19" s="108"/>
      <c r="I19" s="168"/>
      <c r="J19" s="108"/>
      <c r="K19" s="168"/>
      <c r="L19" s="108"/>
      <c r="O19" s="10"/>
      <c r="P19" s="168"/>
      <c r="Q19" s="108"/>
      <c r="R19" s="168"/>
      <c r="S19" s="108"/>
    </row>
    <row r="20" spans="1:19" ht="12" customHeight="1" x14ac:dyDescent="0.25">
      <c r="A20" s="15" t="s">
        <v>263</v>
      </c>
      <c r="B20" s="337">
        <v>30.75</v>
      </c>
      <c r="C20" s="97">
        <v>1.4</v>
      </c>
      <c r="D20" s="337">
        <v>32.200000000000003</v>
      </c>
      <c r="E20" s="97">
        <v>2</v>
      </c>
      <c r="G20" s="168"/>
      <c r="H20" s="108"/>
      <c r="I20" s="168"/>
      <c r="J20" s="108"/>
      <c r="K20" s="168"/>
      <c r="L20" s="108"/>
      <c r="O20" s="10"/>
      <c r="P20" s="168"/>
      <c r="Q20" s="108"/>
      <c r="R20" s="168"/>
      <c r="S20" s="108"/>
    </row>
    <row r="21" spans="1:19" ht="12" customHeight="1" x14ac:dyDescent="0.25">
      <c r="A21" s="15" t="s">
        <v>264</v>
      </c>
      <c r="B21" s="332">
        <v>60.35</v>
      </c>
      <c r="C21" s="97">
        <v>2.5</v>
      </c>
      <c r="D21" s="332">
        <v>62.25</v>
      </c>
      <c r="E21" s="97">
        <v>3.2</v>
      </c>
      <c r="G21" s="168"/>
      <c r="I21" s="168"/>
      <c r="K21" s="168"/>
      <c r="L21" s="108"/>
      <c r="O21" s="10"/>
      <c r="P21" s="168"/>
      <c r="Q21" s="108"/>
      <c r="R21" s="168"/>
      <c r="S21" s="108"/>
    </row>
    <row r="22" spans="1:19" ht="12" customHeight="1" x14ac:dyDescent="0.25">
      <c r="A22" s="15" t="s">
        <v>160</v>
      </c>
      <c r="B22" s="332">
        <v>21.3</v>
      </c>
      <c r="C22" s="97">
        <v>1.2</v>
      </c>
      <c r="D22" s="332">
        <v>21.6</v>
      </c>
      <c r="E22" s="97">
        <v>1.5</v>
      </c>
      <c r="G22" s="168"/>
      <c r="I22" s="168"/>
      <c r="K22" s="168"/>
      <c r="L22" s="108"/>
      <c r="O22" s="10"/>
      <c r="P22" s="168"/>
      <c r="Q22" s="108"/>
      <c r="R22" s="168"/>
      <c r="S22" s="108"/>
    </row>
    <row r="23" spans="1:19" ht="12" customHeight="1" x14ac:dyDescent="0.25">
      <c r="A23" s="15" t="s">
        <v>159</v>
      </c>
      <c r="B23" s="332">
        <v>22.85</v>
      </c>
      <c r="C23" s="97">
        <v>1.6</v>
      </c>
      <c r="D23" s="332">
        <v>23</v>
      </c>
      <c r="E23" s="97">
        <v>2.2999999999999998</v>
      </c>
      <c r="G23" s="168"/>
      <c r="H23" s="108"/>
      <c r="I23" s="168"/>
      <c r="J23" s="108"/>
      <c r="K23" s="168"/>
      <c r="L23" s="108"/>
      <c r="O23" s="10"/>
      <c r="P23" s="168"/>
      <c r="Q23" s="108"/>
      <c r="R23" s="168"/>
      <c r="S23" s="108"/>
    </row>
    <row r="24" spans="1:19" ht="12" customHeight="1" x14ac:dyDescent="0.25">
      <c r="A24" s="15" t="s">
        <v>158</v>
      </c>
      <c r="B24" s="332">
        <v>25.85</v>
      </c>
      <c r="C24" s="97">
        <v>2.2000000000000002</v>
      </c>
      <c r="D24" s="332">
        <v>26.1</v>
      </c>
      <c r="E24" s="97">
        <v>3</v>
      </c>
      <c r="G24" s="168"/>
      <c r="H24" s="108"/>
      <c r="I24" s="168"/>
      <c r="J24" s="108"/>
      <c r="K24" s="168"/>
      <c r="L24" s="108"/>
      <c r="O24" s="10"/>
      <c r="P24" s="168"/>
      <c r="Q24" s="108"/>
      <c r="R24" s="168"/>
      <c r="S24" s="108"/>
    </row>
    <row r="25" spans="1:19" ht="12" customHeight="1" x14ac:dyDescent="0.25">
      <c r="A25" s="15" t="s">
        <v>171</v>
      </c>
      <c r="B25" s="332">
        <v>48.300000000000004</v>
      </c>
      <c r="C25" s="97">
        <v>2.2999999999999998</v>
      </c>
      <c r="D25" s="332">
        <v>48.550000000000004</v>
      </c>
      <c r="E25" s="97">
        <v>3</v>
      </c>
      <c r="G25" s="168"/>
      <c r="I25" s="168"/>
      <c r="K25" s="168"/>
      <c r="L25" s="108"/>
      <c r="O25" s="10"/>
      <c r="P25" s="168"/>
      <c r="Q25" s="108"/>
      <c r="R25" s="168"/>
      <c r="S25" s="108"/>
    </row>
    <row r="26" spans="1:19" ht="12" customHeight="1" x14ac:dyDescent="0.25">
      <c r="A26" s="15" t="s">
        <v>162</v>
      </c>
      <c r="B26" s="332">
        <v>9.9500000000000011</v>
      </c>
      <c r="C26" s="97">
        <v>2</v>
      </c>
      <c r="D26" s="332">
        <v>11.5</v>
      </c>
      <c r="E26" s="97">
        <v>0.3</v>
      </c>
      <c r="G26" s="168"/>
      <c r="H26" s="108"/>
      <c r="I26" s="168"/>
      <c r="J26" s="108"/>
      <c r="K26" s="168"/>
      <c r="L26" s="108"/>
      <c r="O26" s="10"/>
      <c r="P26" s="168"/>
      <c r="Q26" s="108"/>
      <c r="R26" s="168"/>
      <c r="S26" s="108"/>
    </row>
    <row r="27" spans="1:19" ht="12" customHeight="1" x14ac:dyDescent="0.25">
      <c r="A27" s="15" t="s">
        <v>163</v>
      </c>
      <c r="B27" s="332">
        <v>75.850000000000009</v>
      </c>
      <c r="C27" s="97">
        <v>4.9000000000000004</v>
      </c>
      <c r="D27" s="332">
        <v>76.350000000000009</v>
      </c>
      <c r="E27" s="97">
        <v>6.5</v>
      </c>
      <c r="G27" s="168"/>
      <c r="H27" s="108"/>
      <c r="I27" s="168"/>
      <c r="J27" s="108"/>
      <c r="K27" s="168"/>
      <c r="L27" s="108"/>
      <c r="O27" s="10"/>
      <c r="P27" s="168"/>
      <c r="Q27" s="108"/>
      <c r="R27" s="168"/>
      <c r="S27" s="108"/>
    </row>
    <row r="28" spans="1:19" ht="12" customHeight="1" x14ac:dyDescent="0.25">
      <c r="A28" s="15" t="s">
        <v>164</v>
      </c>
      <c r="B28" s="332">
        <v>102.55000000000001</v>
      </c>
      <c r="C28" s="97">
        <v>5</v>
      </c>
      <c r="D28" s="332">
        <v>103.4</v>
      </c>
      <c r="E28" s="97">
        <v>6.7</v>
      </c>
      <c r="G28" s="168"/>
      <c r="H28" s="108"/>
      <c r="I28" s="168"/>
      <c r="J28" s="108"/>
      <c r="K28" s="168"/>
      <c r="L28" s="108"/>
      <c r="O28" s="10"/>
      <c r="P28" s="168"/>
      <c r="Q28" s="108"/>
      <c r="R28" s="168"/>
      <c r="S28" s="108"/>
    </row>
    <row r="29" spans="1:19" ht="12" customHeight="1" x14ac:dyDescent="0.25">
      <c r="A29" s="15" t="s">
        <v>165</v>
      </c>
      <c r="B29" s="332">
        <v>83.550000000000011</v>
      </c>
      <c r="C29" s="97">
        <v>5.4</v>
      </c>
      <c r="D29" s="332">
        <v>84.45</v>
      </c>
      <c r="E29" s="97">
        <v>7</v>
      </c>
      <c r="G29" s="168"/>
      <c r="H29" s="108"/>
      <c r="I29" s="168"/>
      <c r="J29" s="108"/>
      <c r="K29" s="168"/>
      <c r="L29" s="108"/>
      <c r="O29" s="10"/>
      <c r="P29" s="168"/>
      <c r="Q29" s="108"/>
      <c r="R29" s="168"/>
      <c r="S29" s="108"/>
    </row>
    <row r="30" spans="1:19" ht="12" customHeight="1" x14ac:dyDescent="0.25">
      <c r="A30" s="15" t="s">
        <v>166</v>
      </c>
      <c r="B30" s="332">
        <v>106.95</v>
      </c>
      <c r="C30" s="97">
        <v>6.2</v>
      </c>
      <c r="D30" s="332">
        <v>116.65</v>
      </c>
      <c r="E30" s="97">
        <v>7.8</v>
      </c>
      <c r="G30" s="168"/>
      <c r="H30" s="108"/>
      <c r="I30" s="168"/>
      <c r="J30" s="108"/>
      <c r="K30" s="168"/>
      <c r="L30" s="108"/>
      <c r="O30" s="10"/>
      <c r="P30" s="168"/>
      <c r="Q30" s="108"/>
      <c r="R30" s="168"/>
      <c r="S30" s="108"/>
    </row>
    <row r="31" spans="1:19" ht="12" customHeight="1" x14ac:dyDescent="0.25">
      <c r="A31" s="15" t="s">
        <v>185</v>
      </c>
      <c r="B31" s="332">
        <v>77.5</v>
      </c>
      <c r="C31" s="97">
        <v>3.8</v>
      </c>
      <c r="D31" s="332">
        <v>83.15</v>
      </c>
      <c r="E31" s="97">
        <v>4.9000000000000004</v>
      </c>
      <c r="G31" s="168"/>
      <c r="H31" s="108"/>
      <c r="I31" s="168"/>
      <c r="J31" s="108"/>
      <c r="K31" s="168"/>
      <c r="L31" s="108"/>
      <c r="O31" s="10"/>
      <c r="P31" s="168"/>
      <c r="Q31" s="108"/>
      <c r="R31" s="168"/>
      <c r="S31" s="108"/>
    </row>
    <row r="32" spans="1:19" ht="12" customHeight="1" thickBot="1" x14ac:dyDescent="0.3">
      <c r="A32" s="15" t="s">
        <v>186</v>
      </c>
      <c r="B32" s="333">
        <v>81.900000000000006</v>
      </c>
      <c r="C32" s="98">
        <v>4.5</v>
      </c>
      <c r="D32" s="333">
        <v>86.75</v>
      </c>
      <c r="E32" s="98">
        <v>5.6</v>
      </c>
      <c r="G32" s="168"/>
      <c r="H32" s="108"/>
      <c r="I32" s="168"/>
      <c r="J32" s="108"/>
      <c r="K32" s="168"/>
      <c r="L32" s="108"/>
      <c r="O32" s="10"/>
      <c r="P32" s="168"/>
      <c r="Q32" s="108"/>
      <c r="R32" s="168"/>
      <c r="S32" s="108"/>
    </row>
    <row r="33" spans="1:13" ht="12" customHeigh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</row>
    <row r="34" spans="1:13" ht="12" customHeight="1" x14ac:dyDescent="0.25">
      <c r="L34" s="10"/>
    </row>
    <row r="35" spans="1:13" ht="12" customHeight="1" x14ac:dyDescent="0.25">
      <c r="A35" s="13" t="s">
        <v>834</v>
      </c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ht="12" customHeight="1" x14ac:dyDescent="0.25">
      <c r="A36" s="13" t="s">
        <v>56</v>
      </c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ht="12" customHeight="1" x14ac:dyDescent="0.25">
      <c r="A37" s="13" t="s">
        <v>55</v>
      </c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</row>
    <row r="38" spans="1:13" ht="12" customHeight="1" x14ac:dyDescent="0.25">
      <c r="A38" s="13" t="s">
        <v>906</v>
      </c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</row>
    <row r="39" spans="1:13" ht="12" customHeight="1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</row>
    <row r="40" spans="1:13" ht="12" customHeight="1" x14ac:dyDescent="0.25">
      <c r="A40" s="13" t="s">
        <v>47</v>
      </c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</row>
    <row r="41" spans="1:13" ht="12" customHeight="1" x14ac:dyDescent="0.25">
      <c r="A41" s="13" t="s">
        <v>70</v>
      </c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</row>
    <row r="42" spans="1:13" ht="12" customHeight="1" x14ac:dyDescent="0.25"/>
    <row r="43" spans="1:13" x14ac:dyDescent="0.25">
      <c r="A43" s="13" t="s">
        <v>169</v>
      </c>
    </row>
  </sheetData>
  <sheetProtection selectLockedCells="1"/>
  <mergeCells count="6">
    <mergeCell ref="A1:L1"/>
    <mergeCell ref="A14:A15"/>
    <mergeCell ref="B14:C14"/>
    <mergeCell ref="D14:E14"/>
    <mergeCell ref="A11:E11"/>
    <mergeCell ref="A12:E12"/>
  </mergeCells>
  <pageMargins left="0.25" right="0.25" top="0.2" bottom="0.2" header="0.3" footer="0.3"/>
  <pageSetup scale="68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4">
    <pageSetUpPr fitToPage="1"/>
  </sheetPr>
  <dimension ref="A1:S45"/>
  <sheetViews>
    <sheetView zoomScale="110" zoomScaleNormal="110" workbookViewId="0">
      <selection activeCell="D16" sqref="D16"/>
    </sheetView>
  </sheetViews>
  <sheetFormatPr defaultRowHeight="15" x14ac:dyDescent="0.25"/>
  <cols>
    <col min="1" max="1" width="25.7109375" customWidth="1"/>
    <col min="2" max="2" width="9.85546875" bestFit="1" customWidth="1"/>
    <col min="3" max="4" width="6.7109375" customWidth="1"/>
    <col min="5" max="5" width="9.85546875" bestFit="1" customWidth="1"/>
    <col min="6" max="7" width="6.7109375" customWidth="1"/>
    <col min="8" max="8" width="9.85546875" bestFit="1" customWidth="1"/>
    <col min="9" max="10" width="6.7109375" customWidth="1"/>
    <col min="11" max="11" width="9.85546875" bestFit="1" customWidth="1"/>
    <col min="12" max="13" width="6.7109375" customWidth="1"/>
    <col min="14" max="14" width="9.85546875" bestFit="1" customWidth="1"/>
    <col min="15" max="16" width="6.7109375" customWidth="1"/>
    <col min="17" max="17" width="3.28515625" customWidth="1"/>
    <col min="18" max="18" width="10.7109375" customWidth="1"/>
    <col min="19" max="19" width="7.7109375" customWidth="1"/>
  </cols>
  <sheetData>
    <row r="1" spans="1:19" ht="21" x14ac:dyDescent="0.35">
      <c r="A1" s="415" t="s">
        <v>815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19" ht="12" customHeight="1" x14ac:dyDescent="0.25"/>
    <row r="3" spans="1:19" ht="12" customHeight="1" x14ac:dyDescent="0.25"/>
    <row r="4" spans="1:19" ht="12" customHeight="1" x14ac:dyDescent="0.25"/>
    <row r="5" spans="1:19" ht="12" customHeight="1" x14ac:dyDescent="0.25"/>
    <row r="6" spans="1:19" ht="12" customHeight="1" x14ac:dyDescent="0.25"/>
    <row r="7" spans="1:19" ht="12" customHeight="1" x14ac:dyDescent="0.25"/>
    <row r="8" spans="1:19" ht="12" customHeight="1" x14ac:dyDescent="0.25"/>
    <row r="9" spans="1:19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9" ht="12" customHeight="1" x14ac:dyDescent="0.25"/>
    <row r="11" spans="1:19" ht="12" customHeight="1" x14ac:dyDescent="0.25">
      <c r="A11" s="431" t="s">
        <v>64</v>
      </c>
      <c r="B11" s="431"/>
      <c r="C11" s="431"/>
      <c r="D11" s="431"/>
      <c r="E11" s="431"/>
      <c r="F11" s="431"/>
      <c r="G11" s="431"/>
      <c r="H11" s="431"/>
      <c r="I11" s="431"/>
      <c r="J11" s="431"/>
      <c r="K11" s="431"/>
    </row>
    <row r="12" spans="1:19" ht="12" customHeight="1" x14ac:dyDescent="0.25">
      <c r="A12" s="449" t="s">
        <v>65</v>
      </c>
      <c r="B12" s="449"/>
      <c r="C12" s="449"/>
      <c r="D12" s="449"/>
      <c r="E12" s="449"/>
      <c r="F12" s="449"/>
      <c r="G12" s="449"/>
      <c r="H12" s="449"/>
      <c r="I12" s="449"/>
      <c r="J12" s="449"/>
      <c r="K12" s="449"/>
    </row>
    <row r="13" spans="1:19" ht="12" customHeight="1" thickBot="1" x14ac:dyDescent="0.3"/>
    <row r="14" spans="1:19" ht="12" customHeight="1" x14ac:dyDescent="0.25">
      <c r="A14" s="463" t="s">
        <v>34</v>
      </c>
      <c r="B14" s="438" t="s">
        <v>468</v>
      </c>
      <c r="C14" s="439"/>
      <c r="D14" s="440"/>
      <c r="E14" s="438" t="s">
        <v>469</v>
      </c>
      <c r="F14" s="439"/>
      <c r="G14" s="440"/>
      <c r="H14" s="438" t="s">
        <v>470</v>
      </c>
      <c r="I14" s="439"/>
      <c r="J14" s="440"/>
      <c r="K14" s="438" t="s">
        <v>471</v>
      </c>
      <c r="L14" s="439"/>
      <c r="M14" s="440"/>
      <c r="N14" s="438" t="s">
        <v>472</v>
      </c>
      <c r="O14" s="439"/>
      <c r="P14" s="440"/>
      <c r="R14" s="438" t="s">
        <v>46</v>
      </c>
      <c r="S14" s="461" t="s">
        <v>112</v>
      </c>
    </row>
    <row r="15" spans="1:19" ht="12" customHeight="1" x14ac:dyDescent="0.25">
      <c r="A15" s="464"/>
      <c r="B15" s="16" t="s">
        <v>45</v>
      </c>
      <c r="C15" s="14" t="s">
        <v>126</v>
      </c>
      <c r="D15" s="17" t="s">
        <v>9</v>
      </c>
      <c r="E15" s="16" t="s">
        <v>45</v>
      </c>
      <c r="F15" s="14" t="s">
        <v>126</v>
      </c>
      <c r="G15" s="17" t="s">
        <v>9</v>
      </c>
      <c r="H15" s="16" t="s">
        <v>45</v>
      </c>
      <c r="I15" s="14" t="s">
        <v>126</v>
      </c>
      <c r="J15" s="17" t="s">
        <v>9</v>
      </c>
      <c r="K15" s="16" t="s">
        <v>45</v>
      </c>
      <c r="L15" s="14" t="s">
        <v>126</v>
      </c>
      <c r="M15" s="17" t="s">
        <v>9</v>
      </c>
      <c r="N15" s="16" t="s">
        <v>45</v>
      </c>
      <c r="O15" s="14" t="s">
        <v>126</v>
      </c>
      <c r="P15" s="17" t="s">
        <v>9</v>
      </c>
      <c r="R15" s="460"/>
      <c r="S15" s="462"/>
    </row>
    <row r="16" spans="1:19" ht="12" customHeight="1" x14ac:dyDescent="0.25">
      <c r="A16" s="210" t="str">
        <f>'Page 17 Maintenance'!A16</f>
        <v>Enclosure 16 GA.</v>
      </c>
      <c r="B16" s="63">
        <f>'Page 17 Maintenance'!B16</f>
        <v>49.25</v>
      </c>
      <c r="C16" s="54">
        <f>'Page 17 Maintenance'!C16</f>
        <v>4.3</v>
      </c>
      <c r="D16" s="58"/>
      <c r="E16" s="63">
        <f>'Page 17 Maintenance'!D16</f>
        <v>52.6</v>
      </c>
      <c r="F16" s="54">
        <f>'Page 17 Maintenance'!E16</f>
        <v>5.9</v>
      </c>
      <c r="G16" s="58"/>
      <c r="H16" s="63">
        <f>'Page 17 Maintenance'!F16</f>
        <v>58.7</v>
      </c>
      <c r="I16" s="54">
        <f>'Page 17 Maintenance'!G16</f>
        <v>7.3</v>
      </c>
      <c r="J16" s="58"/>
      <c r="K16" s="63">
        <f>'Page 17 Maintenance'!H16</f>
        <v>73.600000000000009</v>
      </c>
      <c r="L16" s="54">
        <f>'Page 17 Maintenance'!I16</f>
        <v>8.9</v>
      </c>
      <c r="M16" s="58"/>
      <c r="N16" s="63">
        <f>'Page 17 Maintenance'!J16</f>
        <v>80.150000000000006</v>
      </c>
      <c r="O16" s="54">
        <f>'Page 17 Maintenance'!K16</f>
        <v>10.5</v>
      </c>
      <c r="P16" s="58"/>
      <c r="R16" s="92" t="str">
        <f>IF(AND(D16=0,G16=0,J16=0,M16=0,P16=0)," ",D16*B16+G16*E16+J16*H16+M16*K16+P16*N16)</f>
        <v xml:space="preserve"> </v>
      </c>
      <c r="S16" s="94" t="str">
        <f>IF(R16=" "," ",D16*C16+G16*F16+J16*I16+M16*L16+P16*O16)</f>
        <v xml:space="preserve"> </v>
      </c>
    </row>
    <row r="17" spans="1:19" ht="12" customHeight="1" x14ac:dyDescent="0.25">
      <c r="A17" s="210" t="str">
        <f>'Page 17 Maintenance'!A17</f>
        <v>Enclosure 14 GA.</v>
      </c>
      <c r="B17" s="332">
        <f>'Page 17 Maintenance'!B17</f>
        <v>54.6</v>
      </c>
      <c r="C17" s="54">
        <f>'Page 17 Maintenance'!C17</f>
        <v>5.5</v>
      </c>
      <c r="D17" s="58"/>
      <c r="E17" s="332">
        <f>'Page 17 Maintenance'!D17</f>
        <v>63.35</v>
      </c>
      <c r="F17" s="54">
        <f>'Page 17 Maintenance'!E17</f>
        <v>7.3</v>
      </c>
      <c r="G17" s="58"/>
      <c r="H17" s="332">
        <f>'Page 17 Maintenance'!F17</f>
        <v>65.2</v>
      </c>
      <c r="I17" s="54">
        <f>'Page 17 Maintenance'!G17</f>
        <v>8.4</v>
      </c>
      <c r="J17" s="58"/>
      <c r="K17" s="332">
        <f>'Page 17 Maintenance'!H17</f>
        <v>80.650000000000006</v>
      </c>
      <c r="L17" s="54">
        <f>'Page 17 Maintenance'!I17</f>
        <v>10.199999999999999</v>
      </c>
      <c r="M17" s="58"/>
      <c r="N17" s="332">
        <f>'Page 17 Maintenance'!J17</f>
        <v>88.15</v>
      </c>
      <c r="O17" s="54">
        <f>'Page 17 Maintenance'!K17</f>
        <v>12</v>
      </c>
      <c r="P17" s="58"/>
      <c r="R17" s="92" t="str">
        <f t="shared" ref="R17:R32" si="0">IF(AND(D17=0,G17=0,J17=0,M17=0,P17=0)," ",D17*B17+G17*E17+J17*H17+M17*K17+P17*N17)</f>
        <v xml:space="preserve"> </v>
      </c>
      <c r="S17" s="94" t="str">
        <f t="shared" ref="S17:S32" si="1">IF(R17=" "," ",D17*C17+G17*F17+J17*I17+M17*L17+P17*O17)</f>
        <v xml:space="preserve"> </v>
      </c>
    </row>
    <row r="18" spans="1:19" ht="12" customHeight="1" x14ac:dyDescent="0.25">
      <c r="A18" s="210" t="str">
        <f>'Page 17 Maintenance'!A18</f>
        <v>Baked Metallic (standard colors)</v>
      </c>
      <c r="B18" s="332">
        <f>'Page 17 Maintenance'!B18</f>
        <v>2.8000000000000003</v>
      </c>
      <c r="C18" s="54" t="str">
        <f>'Page 17 Maintenance'!C18</f>
        <v>-</v>
      </c>
      <c r="D18" s="58"/>
      <c r="E18" s="332">
        <f>'Page 17 Maintenance'!D18</f>
        <v>2.9000000000000004</v>
      </c>
      <c r="F18" s="54" t="str">
        <f>'Page 17 Maintenance'!E18</f>
        <v>-</v>
      </c>
      <c r="G18" s="58"/>
      <c r="H18" s="332">
        <f>'Page 17 Maintenance'!F18</f>
        <v>3</v>
      </c>
      <c r="I18" s="54" t="str">
        <f>'Page 17 Maintenance'!G18</f>
        <v>-</v>
      </c>
      <c r="J18" s="58"/>
      <c r="K18" s="332">
        <f>'Page 17 Maintenance'!H18</f>
        <v>3.1500000000000004</v>
      </c>
      <c r="L18" s="54" t="str">
        <f>'Page 17 Maintenance'!I18</f>
        <v>-</v>
      </c>
      <c r="M18" s="58"/>
      <c r="N18" s="332">
        <f>'Page 17 Maintenance'!J18</f>
        <v>3.3000000000000003</v>
      </c>
      <c r="O18" s="54" t="str">
        <f>'Page 17 Maintenance'!K18</f>
        <v>-</v>
      </c>
      <c r="P18" s="58"/>
      <c r="R18" s="92" t="str">
        <f t="shared" ref="R18" si="2">IF(AND(D18=0,G18=0,J18=0,M18=0,P18=0)," ",D18*B18+G18*E18+J18*H18+M18*K18+P18*N18)</f>
        <v xml:space="preserve"> </v>
      </c>
      <c r="S18" s="94"/>
    </row>
    <row r="19" spans="1:19" ht="12" customHeight="1" x14ac:dyDescent="0.25">
      <c r="A19" s="210" t="str">
        <f>'Page 17 Maintenance'!A19</f>
        <v>Knob Damper</v>
      </c>
      <c r="B19" s="70">
        <f>'Page 17 Maintenance'!B19</f>
        <v>0</v>
      </c>
      <c r="C19" s="54" t="str">
        <f>'Page 17 Maintenance'!C19</f>
        <v>-</v>
      </c>
      <c r="D19" s="72"/>
      <c r="E19" s="70">
        <f>'Page 17 Maintenance'!D19</f>
        <v>0</v>
      </c>
      <c r="F19" s="54" t="str">
        <f>'Page 17 Maintenance'!E19</f>
        <v>-</v>
      </c>
      <c r="G19" s="72"/>
      <c r="H19" s="70">
        <f>'Page 17 Maintenance'!F19</f>
        <v>0</v>
      </c>
      <c r="I19" s="54" t="str">
        <f>'Page 17 Maintenance'!G19</f>
        <v>-</v>
      </c>
      <c r="J19" s="72"/>
      <c r="K19" s="70">
        <f>'Page 17 Maintenance'!H19</f>
        <v>0</v>
      </c>
      <c r="L19" s="54" t="str">
        <f>'Page 17 Maintenance'!I19</f>
        <v>-</v>
      </c>
      <c r="M19" s="72"/>
      <c r="N19" s="70">
        <f>'Page 17 Maintenance'!J19</f>
        <v>0</v>
      </c>
      <c r="O19" s="54" t="str">
        <f>'Page 17 Maintenance'!K19</f>
        <v>-</v>
      </c>
      <c r="P19" s="72"/>
      <c r="R19" s="92"/>
      <c r="S19" s="94"/>
    </row>
    <row r="20" spans="1:19" ht="12" customHeight="1" x14ac:dyDescent="0.25">
      <c r="A20" s="210" t="str">
        <f>'Page 17 Maintenance'!A20</f>
        <v>3" End Cap</v>
      </c>
      <c r="B20" s="337">
        <f>'Page 17 Maintenance'!B20</f>
        <v>33.35</v>
      </c>
      <c r="C20" s="54">
        <f>'Page 17 Maintenance'!C20</f>
        <v>2</v>
      </c>
      <c r="D20" s="58"/>
      <c r="E20" s="337">
        <f>'Page 17 Maintenance'!D20</f>
        <v>39</v>
      </c>
      <c r="F20" s="54">
        <f>'Page 17 Maintenance'!E20</f>
        <v>2.6</v>
      </c>
      <c r="G20" s="58"/>
      <c r="H20" s="337">
        <f>'Page 17 Maintenance'!F20</f>
        <v>46.7</v>
      </c>
      <c r="I20" s="54">
        <f>'Page 17 Maintenance'!G20</f>
        <v>3.6</v>
      </c>
      <c r="J20" s="58"/>
      <c r="K20" s="337">
        <f>'Page 17 Maintenance'!H20</f>
        <v>50.25</v>
      </c>
      <c r="L20" s="54">
        <f>'Page 17 Maintenance'!I20</f>
        <v>4.5</v>
      </c>
      <c r="M20" s="58"/>
      <c r="N20" s="337">
        <f>'Page 17 Maintenance'!J20</f>
        <v>61.1</v>
      </c>
      <c r="O20" s="54">
        <f>'Page 17 Maintenance'!K20</f>
        <v>5.4</v>
      </c>
      <c r="P20" s="58"/>
      <c r="R20" s="92" t="str">
        <f t="shared" si="0"/>
        <v xml:space="preserve"> </v>
      </c>
      <c r="S20" s="94" t="str">
        <f t="shared" si="1"/>
        <v xml:space="preserve"> </v>
      </c>
    </row>
    <row r="21" spans="1:19" ht="12" customHeight="1" x14ac:dyDescent="0.25">
      <c r="A21" s="210" t="str">
        <f>'Page 17 Maintenance'!A21</f>
        <v>8-3/8" End Cap w/Access Door</v>
      </c>
      <c r="B21" s="332">
        <f>'Page 17 Maintenance'!B21</f>
        <v>64.7</v>
      </c>
      <c r="C21" s="54">
        <f>'Page 17 Maintenance'!C21</f>
        <v>3.2</v>
      </c>
      <c r="D21" s="58"/>
      <c r="E21" s="332">
        <f>'Page 17 Maintenance'!D21</f>
        <v>74.100000000000009</v>
      </c>
      <c r="F21" s="54">
        <f>'Page 17 Maintenance'!E21</f>
        <v>4.3</v>
      </c>
      <c r="G21" s="58"/>
      <c r="H21" s="332">
        <f>'Page 17 Maintenance'!F21</f>
        <v>85.15</v>
      </c>
      <c r="I21" s="54">
        <f>'Page 17 Maintenance'!G21</f>
        <v>5.5</v>
      </c>
      <c r="J21" s="58"/>
      <c r="K21" s="332">
        <f>'Page 17 Maintenance'!H21</f>
        <v>95.4</v>
      </c>
      <c r="L21" s="54">
        <f>'Page 17 Maintenance'!I21</f>
        <v>7.4</v>
      </c>
      <c r="M21" s="58"/>
      <c r="N21" s="332">
        <f>'Page 17 Maintenance'!J21</f>
        <v>99.95</v>
      </c>
      <c r="O21" s="54">
        <f>'Page 17 Maintenance'!K21</f>
        <v>8.8000000000000007</v>
      </c>
      <c r="P21" s="58"/>
      <c r="R21" s="92" t="str">
        <f t="shared" si="0"/>
        <v xml:space="preserve"> </v>
      </c>
      <c r="S21" s="94" t="str">
        <f t="shared" si="1"/>
        <v xml:space="preserve"> </v>
      </c>
    </row>
    <row r="22" spans="1:19" ht="12" customHeight="1" x14ac:dyDescent="0.25">
      <c r="A22" s="210" t="str">
        <f>'Page 17 Maintenance'!A22</f>
        <v>4" Wall Sleeve</v>
      </c>
      <c r="B22" s="332">
        <f>'Page 17 Maintenance'!B22</f>
        <v>23.85</v>
      </c>
      <c r="C22" s="54">
        <f>'Page 17 Maintenance'!C22</f>
        <v>1.5</v>
      </c>
      <c r="D22" s="58"/>
      <c r="E22" s="332">
        <f>'Page 17 Maintenance'!D22</f>
        <v>28.3</v>
      </c>
      <c r="F22" s="54">
        <f>'Page 17 Maintenance'!E22</f>
        <v>1.9</v>
      </c>
      <c r="G22" s="58"/>
      <c r="H22" s="332">
        <f>'Page 17 Maintenance'!F22</f>
        <v>33.25</v>
      </c>
      <c r="I22" s="54">
        <f>'Page 17 Maintenance'!G22</f>
        <v>2</v>
      </c>
      <c r="J22" s="58"/>
      <c r="K22" s="332">
        <f>'Page 17 Maintenance'!H22</f>
        <v>38.85</v>
      </c>
      <c r="L22" s="54">
        <f>'Page 17 Maintenance'!I22</f>
        <v>2.5</v>
      </c>
      <c r="M22" s="58"/>
      <c r="N22" s="332">
        <f>'Page 17 Maintenance'!J22</f>
        <v>40.1</v>
      </c>
      <c r="O22" s="54">
        <f>'Page 17 Maintenance'!K22</f>
        <v>2.8</v>
      </c>
      <c r="P22" s="58"/>
      <c r="R22" s="92" t="str">
        <f t="shared" si="0"/>
        <v xml:space="preserve"> </v>
      </c>
      <c r="S22" s="94" t="str">
        <f t="shared" si="1"/>
        <v xml:space="preserve"> </v>
      </c>
    </row>
    <row r="23" spans="1:19" ht="12" customHeight="1" x14ac:dyDescent="0.25">
      <c r="A23" s="210" t="str">
        <f>'Page 17 Maintenance'!A23</f>
        <v>6" Wall Sleeve</v>
      </c>
      <c r="B23" s="332">
        <f>'Page 17 Maintenance'!B23</f>
        <v>24.05</v>
      </c>
      <c r="C23" s="54">
        <f>'Page 17 Maintenance'!C23</f>
        <v>2.2999999999999998</v>
      </c>
      <c r="D23" s="58"/>
      <c r="E23" s="332">
        <f>'Page 17 Maintenance'!D23</f>
        <v>30.450000000000003</v>
      </c>
      <c r="F23" s="54">
        <f>'Page 17 Maintenance'!E23</f>
        <v>2.7</v>
      </c>
      <c r="G23" s="58"/>
      <c r="H23" s="332">
        <f>'Page 17 Maintenance'!F23</f>
        <v>35.550000000000004</v>
      </c>
      <c r="I23" s="54">
        <f>'Page 17 Maintenance'!G23</f>
        <v>3</v>
      </c>
      <c r="J23" s="58"/>
      <c r="K23" s="332">
        <f>'Page 17 Maintenance'!H23</f>
        <v>42.6</v>
      </c>
      <c r="L23" s="54">
        <f>'Page 17 Maintenance'!I23</f>
        <v>3.6</v>
      </c>
      <c r="M23" s="58"/>
      <c r="N23" s="332">
        <f>'Page 17 Maintenance'!J23</f>
        <v>44.6</v>
      </c>
      <c r="O23" s="54">
        <f>'Page 17 Maintenance'!K23</f>
        <v>4</v>
      </c>
      <c r="P23" s="58"/>
      <c r="R23" s="92" t="str">
        <f t="shared" si="0"/>
        <v xml:space="preserve"> </v>
      </c>
      <c r="S23" s="94" t="str">
        <f t="shared" si="1"/>
        <v xml:space="preserve"> </v>
      </c>
    </row>
    <row r="24" spans="1:19" ht="12" customHeight="1" x14ac:dyDescent="0.25">
      <c r="A24" s="210" t="str">
        <f>'Page 17 Maintenance'!A24</f>
        <v>8-3/8" Wall Sleeve</v>
      </c>
      <c r="B24" s="332">
        <f>'Page 17 Maintenance'!B24</f>
        <v>27.1</v>
      </c>
      <c r="C24" s="54">
        <f>'Page 17 Maintenance'!C24</f>
        <v>3</v>
      </c>
      <c r="D24" s="58"/>
      <c r="E24" s="332">
        <f>'Page 17 Maintenance'!D24</f>
        <v>33.25</v>
      </c>
      <c r="F24" s="54">
        <f>'Page 17 Maintenance'!E24</f>
        <v>3.3</v>
      </c>
      <c r="G24" s="58"/>
      <c r="H24" s="332">
        <f>'Page 17 Maintenance'!F24</f>
        <v>38.700000000000003</v>
      </c>
      <c r="I24" s="54">
        <f>'Page 17 Maintenance'!G24</f>
        <v>4.2</v>
      </c>
      <c r="J24" s="58"/>
      <c r="K24" s="332">
        <f>'Page 17 Maintenance'!H24</f>
        <v>49.050000000000004</v>
      </c>
      <c r="L24" s="54">
        <f>'Page 17 Maintenance'!I24</f>
        <v>4.8</v>
      </c>
      <c r="M24" s="58"/>
      <c r="N24" s="332">
        <f>'Page 17 Maintenance'!J24</f>
        <v>52.1</v>
      </c>
      <c r="O24" s="54">
        <f>'Page 17 Maintenance'!K24</f>
        <v>5.5</v>
      </c>
      <c r="P24" s="58"/>
      <c r="R24" s="92" t="str">
        <f t="shared" si="0"/>
        <v xml:space="preserve"> </v>
      </c>
      <c r="S24" s="94" t="str">
        <f t="shared" si="1"/>
        <v xml:space="preserve"> </v>
      </c>
    </row>
    <row r="25" spans="1:19" ht="12" customHeight="1" x14ac:dyDescent="0.25">
      <c r="A25" s="210" t="str">
        <f>'Page 17 Maintenance'!A25</f>
        <v>8-3/8" Wall Sleeve w/Access Door</v>
      </c>
      <c r="B25" s="332">
        <f>'Page 17 Maintenance'!B25</f>
        <v>49.6</v>
      </c>
      <c r="C25" s="54">
        <f>'Page 17 Maintenance'!C25</f>
        <v>3</v>
      </c>
      <c r="D25" s="58"/>
      <c r="E25" s="332">
        <f>'Page 17 Maintenance'!D25</f>
        <v>54.6</v>
      </c>
      <c r="F25" s="54">
        <f>'Page 17 Maintenance'!E25</f>
        <v>3.3</v>
      </c>
      <c r="G25" s="58"/>
      <c r="H25" s="332">
        <f>'Page 17 Maintenance'!F25</f>
        <v>64.7</v>
      </c>
      <c r="I25" s="54">
        <f>'Page 17 Maintenance'!G25</f>
        <v>4.5</v>
      </c>
      <c r="J25" s="58"/>
      <c r="K25" s="332">
        <f>'Page 17 Maintenance'!H25</f>
        <v>75.350000000000009</v>
      </c>
      <c r="L25" s="54">
        <f>'Page 17 Maintenance'!I25</f>
        <v>4.8</v>
      </c>
      <c r="M25" s="58"/>
      <c r="N25" s="332">
        <f>'Page 17 Maintenance'!J25</f>
        <v>78.7</v>
      </c>
      <c r="O25" s="54">
        <f>'Page 17 Maintenance'!K25</f>
        <v>5.5</v>
      </c>
      <c r="P25" s="58"/>
      <c r="R25" s="92" t="str">
        <f t="shared" si="0"/>
        <v xml:space="preserve"> </v>
      </c>
      <c r="S25" s="94" t="str">
        <f t="shared" si="1"/>
        <v xml:space="preserve"> </v>
      </c>
    </row>
    <row r="26" spans="1:19" ht="12" customHeight="1" x14ac:dyDescent="0.25">
      <c r="A26" s="210" t="str">
        <f>'Page 17 Maintenance'!A26</f>
        <v>Wall Sleeve Support</v>
      </c>
      <c r="B26" s="332">
        <f>'Page 17 Maintenance'!B26</f>
        <v>11.9</v>
      </c>
      <c r="C26" s="54">
        <f>'Page 17 Maintenance'!C26</f>
        <v>0.3</v>
      </c>
      <c r="D26" s="58"/>
      <c r="E26" s="332">
        <f>'Page 17 Maintenance'!D26</f>
        <v>13.850000000000001</v>
      </c>
      <c r="F26" s="54">
        <f>'Page 17 Maintenance'!E26</f>
        <v>0.4</v>
      </c>
      <c r="G26" s="58"/>
      <c r="H26" s="332">
        <f>'Page 17 Maintenance'!F26</f>
        <v>15.55</v>
      </c>
      <c r="I26" s="54">
        <f>'Page 17 Maintenance'!G26</f>
        <v>0.5</v>
      </c>
      <c r="J26" s="58"/>
      <c r="K26" s="332">
        <f>'Page 17 Maintenance'!H26</f>
        <v>25.85</v>
      </c>
      <c r="L26" s="54">
        <f>'Page 17 Maintenance'!I26</f>
        <v>0.7</v>
      </c>
      <c r="M26" s="58"/>
      <c r="N26" s="332">
        <f>'Page 17 Maintenance'!J26</f>
        <v>26.35</v>
      </c>
      <c r="O26" s="54">
        <f>'Page 17 Maintenance'!K26</f>
        <v>0.9</v>
      </c>
      <c r="P26" s="58"/>
      <c r="R26" s="92" t="str">
        <f t="shared" si="0"/>
        <v xml:space="preserve"> </v>
      </c>
      <c r="S26" s="94" t="str">
        <f t="shared" si="1"/>
        <v xml:space="preserve"> </v>
      </c>
    </row>
    <row r="27" spans="1:19" ht="12" customHeight="1" x14ac:dyDescent="0.25">
      <c r="A27" s="210" t="str">
        <f>'Page 17 Maintenance'!A27</f>
        <v>Inside Corner 90°</v>
      </c>
      <c r="B27" s="332">
        <f>'Page 17 Maintenance'!B27</f>
        <v>80</v>
      </c>
      <c r="C27" s="54">
        <f>'Page 17 Maintenance'!C27</f>
        <v>6.5</v>
      </c>
      <c r="D27" s="58"/>
      <c r="E27" s="332">
        <f>'Page 17 Maintenance'!D27</f>
        <v>94.100000000000009</v>
      </c>
      <c r="F27" s="54">
        <f>'Page 17 Maintenance'!E27</f>
        <v>7.4</v>
      </c>
      <c r="G27" s="58"/>
      <c r="H27" s="332">
        <f>'Page 17 Maintenance'!F27</f>
        <v>126.9</v>
      </c>
      <c r="I27" s="54">
        <f>'Page 17 Maintenance'!G27</f>
        <v>8</v>
      </c>
      <c r="J27" s="58"/>
      <c r="K27" s="332">
        <f>'Page 17 Maintenance'!H27</f>
        <v>177.15</v>
      </c>
      <c r="L27" s="54">
        <f>'Page 17 Maintenance'!I27</f>
        <v>9.1</v>
      </c>
      <c r="M27" s="58"/>
      <c r="N27" s="332">
        <f>'Page 17 Maintenance'!J27</f>
        <v>191</v>
      </c>
      <c r="O27" s="54">
        <f>'Page 17 Maintenance'!K27</f>
        <v>10.1</v>
      </c>
      <c r="P27" s="58"/>
      <c r="R27" s="92" t="str">
        <f t="shared" si="0"/>
        <v xml:space="preserve"> </v>
      </c>
      <c r="S27" s="94" t="str">
        <f t="shared" si="1"/>
        <v xml:space="preserve"> </v>
      </c>
    </row>
    <row r="28" spans="1:19" ht="12" customHeight="1" x14ac:dyDescent="0.25">
      <c r="A28" s="210" t="str">
        <f>'Page 17 Maintenance'!A28</f>
        <v>Inside Corner 135°</v>
      </c>
      <c r="B28" s="332">
        <f>'Page 17 Maintenance'!B28</f>
        <v>105.60000000000001</v>
      </c>
      <c r="C28" s="54">
        <f>'Page 17 Maintenance'!C28</f>
        <v>6.7</v>
      </c>
      <c r="D28" s="58"/>
      <c r="E28" s="332">
        <f>'Page 17 Maintenance'!D28</f>
        <v>120.55000000000001</v>
      </c>
      <c r="F28" s="54">
        <f>'Page 17 Maintenance'!E28</f>
        <v>7.8</v>
      </c>
      <c r="G28" s="58"/>
      <c r="H28" s="332">
        <f>'Page 17 Maintenance'!F28</f>
        <v>145.4</v>
      </c>
      <c r="I28" s="54">
        <f>'Page 17 Maintenance'!G28</f>
        <v>8.6999999999999993</v>
      </c>
      <c r="J28" s="58"/>
      <c r="K28" s="332">
        <f>'Page 17 Maintenance'!H28</f>
        <v>165.65</v>
      </c>
      <c r="L28" s="54">
        <f>'Page 17 Maintenance'!I28</f>
        <v>9.8000000000000007</v>
      </c>
      <c r="M28" s="58"/>
      <c r="N28" s="332">
        <f>'Page 17 Maintenance'!J28</f>
        <v>177.8</v>
      </c>
      <c r="O28" s="54">
        <f>'Page 17 Maintenance'!K28</f>
        <v>10.9</v>
      </c>
      <c r="P28" s="58"/>
      <c r="R28" s="92" t="str">
        <f t="shared" si="0"/>
        <v xml:space="preserve"> </v>
      </c>
      <c r="S28" s="94" t="str">
        <f t="shared" si="1"/>
        <v xml:space="preserve"> </v>
      </c>
    </row>
    <row r="29" spans="1:19" ht="12" customHeight="1" x14ac:dyDescent="0.25">
      <c r="A29" s="210" t="str">
        <f>'Page 17 Maintenance'!A29</f>
        <v>Outside Corner 90°</v>
      </c>
      <c r="B29" s="332">
        <f>'Page 17 Maintenance'!B29</f>
        <v>100.45</v>
      </c>
      <c r="C29" s="54">
        <f>'Page 17 Maintenance'!C29</f>
        <v>7</v>
      </c>
      <c r="D29" s="58"/>
      <c r="E29" s="332">
        <f>'Page 17 Maintenance'!D29</f>
        <v>123.80000000000001</v>
      </c>
      <c r="F29" s="54">
        <f>'Page 17 Maintenance'!E29</f>
        <v>8</v>
      </c>
      <c r="G29" s="58"/>
      <c r="H29" s="332">
        <f>'Page 17 Maintenance'!F29</f>
        <v>149.35</v>
      </c>
      <c r="I29" s="54">
        <f>'Page 17 Maintenance'!G29</f>
        <v>9.3000000000000007</v>
      </c>
      <c r="J29" s="58"/>
      <c r="K29" s="332">
        <f>'Page 17 Maintenance'!H29</f>
        <v>177.15</v>
      </c>
      <c r="L29" s="54">
        <f>'Page 17 Maintenance'!I29</f>
        <v>10.3</v>
      </c>
      <c r="M29" s="58"/>
      <c r="N29" s="332">
        <f>'Page 17 Maintenance'!J29</f>
        <v>191</v>
      </c>
      <c r="O29" s="54">
        <f>'Page 17 Maintenance'!K29</f>
        <v>11.3</v>
      </c>
      <c r="P29" s="58"/>
      <c r="R29" s="92" t="str">
        <f t="shared" si="0"/>
        <v xml:space="preserve"> </v>
      </c>
      <c r="S29" s="94" t="str">
        <f t="shared" si="1"/>
        <v xml:space="preserve"> </v>
      </c>
    </row>
    <row r="30" spans="1:19" ht="12" customHeight="1" x14ac:dyDescent="0.25">
      <c r="A30" s="210" t="str">
        <f>'Page 17 Maintenance'!A30</f>
        <v>Outside Corner 135°</v>
      </c>
      <c r="B30" s="332">
        <f>'Page 17 Maintenance'!B30</f>
        <v>121.2</v>
      </c>
      <c r="C30" s="54">
        <f>'Page 17 Maintenance'!C30</f>
        <v>7.8</v>
      </c>
      <c r="D30" s="58"/>
      <c r="E30" s="332">
        <f>'Page 17 Maintenance'!D30</f>
        <v>144.20000000000002</v>
      </c>
      <c r="F30" s="54">
        <f>'Page 17 Maintenance'!E30</f>
        <v>8.6</v>
      </c>
      <c r="G30" s="58"/>
      <c r="H30" s="332">
        <f>'Page 17 Maintenance'!F30</f>
        <v>166.25</v>
      </c>
      <c r="I30" s="54">
        <f>'Page 17 Maintenance'!G30</f>
        <v>9.9</v>
      </c>
      <c r="J30" s="58"/>
      <c r="K30" s="332">
        <f>'Page 17 Maintenance'!H30</f>
        <v>165.65</v>
      </c>
      <c r="L30" s="54">
        <f>'Page 17 Maintenance'!I30</f>
        <v>11</v>
      </c>
      <c r="M30" s="58"/>
      <c r="N30" s="332">
        <f>'Page 17 Maintenance'!J30</f>
        <v>177.8</v>
      </c>
      <c r="O30" s="54">
        <f>'Page 17 Maintenance'!K30</f>
        <v>12.1</v>
      </c>
      <c r="P30" s="58"/>
      <c r="R30" s="92" t="str">
        <f t="shared" si="0"/>
        <v xml:space="preserve"> </v>
      </c>
      <c r="S30" s="94" t="str">
        <f t="shared" si="1"/>
        <v xml:space="preserve"> </v>
      </c>
    </row>
    <row r="31" spans="1:19" ht="12" customHeight="1" x14ac:dyDescent="0.25">
      <c r="A31" s="210" t="str">
        <f>'Page 17 Maintenance'!A31</f>
        <v>12" Valve Compartment 16 GA.</v>
      </c>
      <c r="B31" s="332">
        <f>'Page 17 Maintenance'!B31</f>
        <v>86.800000000000011</v>
      </c>
      <c r="C31" s="54">
        <f>'Page 17 Maintenance'!C31</f>
        <v>4.9000000000000004</v>
      </c>
      <c r="D31" s="58"/>
      <c r="E31" s="332">
        <f>'Page 17 Maintenance'!D31</f>
        <v>102.35000000000001</v>
      </c>
      <c r="F31" s="54">
        <f>'Page 17 Maintenance'!E31</f>
        <v>6.2</v>
      </c>
      <c r="G31" s="58"/>
      <c r="H31" s="332">
        <f>'Page 17 Maintenance'!F31</f>
        <v>113.4</v>
      </c>
      <c r="I31" s="54">
        <f>'Page 17 Maintenance'!G31</f>
        <v>7.3</v>
      </c>
      <c r="J31" s="58"/>
      <c r="K31" s="332">
        <f>'Page 17 Maintenance'!H31</f>
        <v>129.4</v>
      </c>
      <c r="L31" s="54">
        <f>'Page 17 Maintenance'!I31</f>
        <v>9.1999999999999993</v>
      </c>
      <c r="M31" s="58"/>
      <c r="N31" s="332">
        <f>'Page 17 Maintenance'!J31</f>
        <v>134.1</v>
      </c>
      <c r="O31" s="54">
        <f>'Page 17 Maintenance'!K31</f>
        <v>10.8</v>
      </c>
      <c r="P31" s="58"/>
      <c r="R31" s="92" t="str">
        <f t="shared" si="0"/>
        <v xml:space="preserve"> </v>
      </c>
      <c r="S31" s="94" t="str">
        <f t="shared" si="1"/>
        <v xml:space="preserve"> </v>
      </c>
    </row>
    <row r="32" spans="1:19" ht="12" customHeight="1" thickBot="1" x14ac:dyDescent="0.3">
      <c r="A32" s="210" t="str">
        <f>'Page 17 Maintenance'!A32</f>
        <v>12" Valve Compartment 14 GA.</v>
      </c>
      <c r="B32" s="333">
        <f>'Page 17 Maintenance'!B32</f>
        <v>88.850000000000009</v>
      </c>
      <c r="C32" s="66">
        <f>'Page 17 Maintenance'!C32</f>
        <v>5.6</v>
      </c>
      <c r="D32" s="59"/>
      <c r="E32" s="333">
        <f>'Page 17 Maintenance'!D32</f>
        <v>110.10000000000001</v>
      </c>
      <c r="F32" s="66">
        <f>'Page 17 Maintenance'!E32</f>
        <v>6.5</v>
      </c>
      <c r="G32" s="59"/>
      <c r="H32" s="333">
        <f>'Page 17 Maintenance'!F32</f>
        <v>120.25</v>
      </c>
      <c r="I32" s="66">
        <f>'Page 17 Maintenance'!G32</f>
        <v>8.6</v>
      </c>
      <c r="J32" s="59"/>
      <c r="K32" s="333">
        <f>'Page 17 Maintenance'!H32</f>
        <v>136.20000000000002</v>
      </c>
      <c r="L32" s="66">
        <f>'Page 17 Maintenance'!I32</f>
        <v>10.5</v>
      </c>
      <c r="M32" s="59"/>
      <c r="N32" s="333">
        <f>'Page 17 Maintenance'!J32</f>
        <v>142</v>
      </c>
      <c r="O32" s="66">
        <f>'Page 17 Maintenance'!K32</f>
        <v>12.4</v>
      </c>
      <c r="P32" s="59"/>
      <c r="R32" s="93" t="str">
        <f t="shared" si="0"/>
        <v xml:space="preserve"> </v>
      </c>
      <c r="S32" s="95" t="str">
        <f t="shared" si="1"/>
        <v xml:space="preserve"> </v>
      </c>
    </row>
    <row r="33" spans="1:13" ht="12" customHeigh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</row>
    <row r="34" spans="1:13" ht="12" customHeight="1" x14ac:dyDescent="0.25">
      <c r="L34" s="10"/>
    </row>
    <row r="35" spans="1:13" ht="12" customHeight="1" x14ac:dyDescent="0.25">
      <c r="A35" s="13" t="str">
        <f>'Page 17 Maintenance'!A35</f>
        <v>Standard product is clear anodized grille with enclosure fronts baked powder finish in any of standard colors shown in Mestek Color Selector.</v>
      </c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ht="12" customHeight="1" x14ac:dyDescent="0.25">
      <c r="A36" s="13" t="str">
        <f>'Page 17 Maintenance'!A36</f>
        <v>Grill and enclosure painted same color at no extra charge</v>
      </c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ht="12" customHeight="1" x14ac:dyDescent="0.25">
      <c r="A37" s="13" t="str">
        <f>'Page 17 Maintenance'!A37</f>
        <v>No deduction is allowed for prime coat</v>
      </c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</row>
    <row r="38" spans="1:13" ht="12" customHeight="1" x14ac:dyDescent="0.25">
      <c r="A38" s="13" t="str">
        <f>'Page 17 Maintenance'!A38</f>
        <v>Extruded aluminum grille furnished in standard baked powder for two tone effect add $3.80 List per ft.</v>
      </c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</row>
    <row r="39" spans="1:13" ht="12" customHeight="1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</row>
    <row r="40" spans="1:13" ht="12" customHeight="1" x14ac:dyDescent="0.25">
      <c r="A40" s="13" t="str">
        <f>'Page 17 Maintenance'!A40</f>
        <v>Note: List add will be 12% of total list price of materials tagged for tagging individual cartons with room numbers, floor, building, etc.</v>
      </c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</row>
    <row r="41" spans="1:13" ht="12" customHeight="1" x14ac:dyDescent="0.25">
      <c r="A41" s="13" t="str">
        <f>'Page 17 Maintenance'!A41</f>
        <v xml:space="preserve">          All accessories overlap the enclosures</v>
      </c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</row>
    <row r="42" spans="1:13" ht="12" customHeight="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</row>
    <row r="43" spans="1:13" ht="12" customHeight="1" x14ac:dyDescent="0.25">
      <c r="A43" s="13" t="str">
        <f>'Page 17 Maintenance'!A43</f>
        <v>Available in Stainless Steel and Aluminum.  Consult Factory.</v>
      </c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</row>
    <row r="44" spans="1:13" ht="12" customHeight="1" x14ac:dyDescent="0.25"/>
    <row r="45" spans="1:13" x14ac:dyDescent="0.25">
      <c r="A45" s="409" t="s">
        <v>116</v>
      </c>
      <c r="B45" s="409"/>
      <c r="C45" s="409"/>
      <c r="D45" s="403" t="s">
        <v>117</v>
      </c>
      <c r="E45" s="403"/>
    </row>
  </sheetData>
  <sheetProtection selectLockedCells="1"/>
  <mergeCells count="13">
    <mergeCell ref="A45:C45"/>
    <mergeCell ref="D45:E45"/>
    <mergeCell ref="R14:R15"/>
    <mergeCell ref="S14:S15"/>
    <mergeCell ref="A1:L1"/>
    <mergeCell ref="A11:K11"/>
    <mergeCell ref="A14:A15"/>
    <mergeCell ref="B14:D14"/>
    <mergeCell ref="E14:G14"/>
    <mergeCell ref="H14:J14"/>
    <mergeCell ref="K14:M14"/>
    <mergeCell ref="N14:P14"/>
    <mergeCell ref="A12:K12"/>
  </mergeCells>
  <hyperlinks>
    <hyperlink ref="A45" location="'Table of Contents'!A1" display="Return to Table of Contents" xr:uid="{00000000-0004-0000-2100-000000000000}"/>
    <hyperlink ref="D45" location="Summary!A1" display="Go to Summary" xr:uid="{00000000-0004-0000-2100-000001000000}"/>
  </hyperlinks>
  <pageMargins left="0.25" right="0.25" top="0.2" bottom="0.2" header="0.3" footer="0.3"/>
  <pageSetup scale="87"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5">
    <pageSetUpPr fitToPage="1"/>
  </sheetPr>
  <dimension ref="A1:M43"/>
  <sheetViews>
    <sheetView topLeftCell="A7" zoomScale="110" zoomScaleNormal="110" workbookViewId="0">
      <selection activeCell="A42" sqref="A42"/>
    </sheetView>
  </sheetViews>
  <sheetFormatPr defaultRowHeight="15" x14ac:dyDescent="0.25"/>
  <cols>
    <col min="1" max="1" width="25.140625" customWidth="1"/>
    <col min="2" max="2" width="10.5703125" customWidth="1"/>
    <col min="3" max="3" width="6.7109375" customWidth="1"/>
    <col min="4" max="4" width="9.42578125" customWidth="1"/>
    <col min="5" max="5" width="7.7109375" customWidth="1"/>
    <col min="6" max="6" width="9.7109375" bestFit="1" customWidth="1"/>
    <col min="7" max="7" width="7.5703125" customWidth="1"/>
    <col min="8" max="8" width="9.7109375" bestFit="1" customWidth="1"/>
    <col min="9" max="9" width="6.7109375" customWidth="1"/>
    <col min="10" max="10" width="9.85546875" customWidth="1"/>
    <col min="11" max="11" width="7.7109375" customWidth="1"/>
    <col min="12" max="12" width="6.7109375" customWidth="1"/>
    <col min="13" max="13" width="9.85546875" customWidth="1"/>
    <col min="14" max="14" width="5.42578125" customWidth="1"/>
    <col min="15" max="15" width="9.85546875" customWidth="1"/>
    <col min="16" max="16" width="3.85546875" customWidth="1"/>
    <col min="17" max="17" width="9.85546875" customWidth="1"/>
    <col min="18" max="18" width="4.85546875" customWidth="1"/>
    <col min="19" max="19" width="9.85546875" customWidth="1"/>
    <col min="20" max="20" width="4.85546875" customWidth="1"/>
    <col min="21" max="21" width="9.85546875" customWidth="1"/>
  </cols>
  <sheetData>
    <row r="1" spans="1:12" ht="21" x14ac:dyDescent="0.35">
      <c r="A1" s="415" t="s">
        <v>815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12" ht="12" customHeight="1" x14ac:dyDescent="0.25"/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/>
    <row r="9" spans="1:12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2" customHeight="1" x14ac:dyDescent="0.25"/>
    <row r="11" spans="1:12" ht="12" customHeight="1" x14ac:dyDescent="0.25">
      <c r="A11" s="431" t="s">
        <v>64</v>
      </c>
      <c r="B11" s="431"/>
      <c r="C11" s="431"/>
      <c r="D11" s="431"/>
      <c r="E11" s="431"/>
      <c r="F11" s="431"/>
      <c r="G11" s="431"/>
      <c r="H11" s="431"/>
      <c r="I11" s="431"/>
      <c r="J11" s="431"/>
      <c r="K11" s="431"/>
    </row>
    <row r="12" spans="1:12" ht="12" customHeight="1" x14ac:dyDescent="0.25">
      <c r="A12" s="449" t="s">
        <v>65</v>
      </c>
      <c r="B12" s="449"/>
      <c r="C12" s="449"/>
      <c r="D12" s="449"/>
      <c r="E12" s="449"/>
      <c r="F12" s="449"/>
      <c r="G12" s="449"/>
      <c r="H12" s="449"/>
      <c r="I12" s="449"/>
      <c r="J12" s="449"/>
      <c r="K12" s="449"/>
    </row>
    <row r="13" spans="1:12" ht="12" customHeight="1" thickBot="1" x14ac:dyDescent="0.3"/>
    <row r="14" spans="1:12" ht="12" customHeight="1" x14ac:dyDescent="0.25">
      <c r="A14" s="463" t="s">
        <v>34</v>
      </c>
      <c r="B14" s="433" t="s">
        <v>468</v>
      </c>
      <c r="C14" s="435"/>
      <c r="D14" s="433" t="s">
        <v>469</v>
      </c>
      <c r="E14" s="435"/>
      <c r="F14" s="433" t="s">
        <v>470</v>
      </c>
      <c r="G14" s="435"/>
      <c r="H14" s="433" t="s">
        <v>471</v>
      </c>
      <c r="I14" s="435"/>
      <c r="J14" s="433" t="s">
        <v>472</v>
      </c>
      <c r="K14" s="435"/>
    </row>
    <row r="15" spans="1:12" ht="12" customHeight="1" x14ac:dyDescent="0.25">
      <c r="A15" s="464"/>
      <c r="B15" s="16" t="s">
        <v>45</v>
      </c>
      <c r="C15" s="14" t="s">
        <v>126</v>
      </c>
      <c r="D15" s="16" t="s">
        <v>45</v>
      </c>
      <c r="E15" s="14" t="s">
        <v>126</v>
      </c>
      <c r="F15" s="16" t="s">
        <v>45</v>
      </c>
      <c r="G15" s="17" t="s">
        <v>126</v>
      </c>
      <c r="H15" s="16" t="s">
        <v>45</v>
      </c>
      <c r="I15" s="14" t="s">
        <v>126</v>
      </c>
      <c r="J15" s="16" t="s">
        <v>45</v>
      </c>
      <c r="K15" s="17" t="s">
        <v>126</v>
      </c>
    </row>
    <row r="16" spans="1:12" ht="12" customHeight="1" x14ac:dyDescent="0.25">
      <c r="A16" s="15" t="s">
        <v>173</v>
      </c>
      <c r="B16" s="63">
        <v>49.25</v>
      </c>
      <c r="C16" s="54">
        <v>4.3</v>
      </c>
      <c r="D16" s="63">
        <v>52.6</v>
      </c>
      <c r="E16" s="54">
        <v>5.9</v>
      </c>
      <c r="F16" s="63">
        <v>58.7</v>
      </c>
      <c r="G16" s="97">
        <v>7.3</v>
      </c>
      <c r="H16" s="63">
        <v>73.600000000000009</v>
      </c>
      <c r="I16" s="54">
        <v>8.9</v>
      </c>
      <c r="J16" s="63">
        <v>80.150000000000006</v>
      </c>
      <c r="K16" s="97">
        <v>10.5</v>
      </c>
    </row>
    <row r="17" spans="1:11" ht="12" customHeight="1" x14ac:dyDescent="0.25">
      <c r="A17" s="15" t="s">
        <v>174</v>
      </c>
      <c r="B17" s="332">
        <v>54.6</v>
      </c>
      <c r="C17" s="54">
        <v>5.5</v>
      </c>
      <c r="D17" s="332">
        <v>63.35</v>
      </c>
      <c r="E17" s="54">
        <v>7.3</v>
      </c>
      <c r="F17" s="332">
        <v>65.2</v>
      </c>
      <c r="G17" s="97">
        <v>8.4</v>
      </c>
      <c r="H17" s="332">
        <v>80.650000000000006</v>
      </c>
      <c r="I17" s="54">
        <v>10.199999999999999</v>
      </c>
      <c r="J17" s="332">
        <v>88.15</v>
      </c>
      <c r="K17" s="97">
        <v>12</v>
      </c>
    </row>
    <row r="18" spans="1:11" ht="12" customHeight="1" x14ac:dyDescent="0.25">
      <c r="A18" s="15" t="s">
        <v>751</v>
      </c>
      <c r="B18" s="332">
        <v>2.8000000000000003</v>
      </c>
      <c r="C18" s="54" t="s">
        <v>133</v>
      </c>
      <c r="D18" s="332">
        <v>2.9000000000000004</v>
      </c>
      <c r="E18" s="54" t="s">
        <v>133</v>
      </c>
      <c r="F18" s="332">
        <v>3</v>
      </c>
      <c r="G18" s="97" t="s">
        <v>133</v>
      </c>
      <c r="H18" s="332">
        <v>3.1500000000000004</v>
      </c>
      <c r="I18" s="54" t="s">
        <v>133</v>
      </c>
      <c r="J18" s="332">
        <v>3.3000000000000003</v>
      </c>
      <c r="K18" s="97" t="s">
        <v>133</v>
      </c>
    </row>
    <row r="19" spans="1:11" ht="12" customHeight="1" x14ac:dyDescent="0.25">
      <c r="A19" s="15" t="s">
        <v>157</v>
      </c>
      <c r="B19" s="70"/>
      <c r="C19" s="54" t="s">
        <v>133</v>
      </c>
      <c r="D19" s="70"/>
      <c r="E19" s="54" t="s">
        <v>133</v>
      </c>
      <c r="F19" s="70"/>
      <c r="G19" s="97" t="s">
        <v>133</v>
      </c>
      <c r="H19" s="70"/>
      <c r="I19" s="54" t="s">
        <v>133</v>
      </c>
      <c r="J19" s="70"/>
      <c r="K19" s="97" t="s">
        <v>133</v>
      </c>
    </row>
    <row r="20" spans="1:11" ht="12" customHeight="1" x14ac:dyDescent="0.25">
      <c r="A20" s="15" t="s">
        <v>263</v>
      </c>
      <c r="B20" s="337">
        <v>33.35</v>
      </c>
      <c r="C20" s="54">
        <v>2</v>
      </c>
      <c r="D20" s="337">
        <v>39</v>
      </c>
      <c r="E20" s="54">
        <v>2.6</v>
      </c>
      <c r="F20" s="337">
        <v>46.7</v>
      </c>
      <c r="G20" s="97">
        <v>3.6</v>
      </c>
      <c r="H20" s="337">
        <v>50.25</v>
      </c>
      <c r="I20" s="54">
        <v>4.5</v>
      </c>
      <c r="J20" s="337">
        <v>61.1</v>
      </c>
      <c r="K20" s="97">
        <v>5.4</v>
      </c>
    </row>
    <row r="21" spans="1:11" ht="12" customHeight="1" x14ac:dyDescent="0.25">
      <c r="A21" s="15" t="s">
        <v>264</v>
      </c>
      <c r="B21" s="332">
        <v>64.7</v>
      </c>
      <c r="C21" s="54">
        <v>3.2</v>
      </c>
      <c r="D21" s="332">
        <v>74.100000000000009</v>
      </c>
      <c r="E21" s="54">
        <v>4.3</v>
      </c>
      <c r="F21" s="332">
        <v>85.15</v>
      </c>
      <c r="G21" s="97">
        <v>5.5</v>
      </c>
      <c r="H21" s="332">
        <v>95.4</v>
      </c>
      <c r="I21" s="54">
        <v>7.4</v>
      </c>
      <c r="J21" s="332">
        <v>99.95</v>
      </c>
      <c r="K21" s="97">
        <v>8.8000000000000007</v>
      </c>
    </row>
    <row r="22" spans="1:11" ht="12" customHeight="1" x14ac:dyDescent="0.25">
      <c r="A22" s="15" t="s">
        <v>160</v>
      </c>
      <c r="B22" s="332">
        <v>23.85</v>
      </c>
      <c r="C22" s="54">
        <v>1.5</v>
      </c>
      <c r="D22" s="332">
        <v>28.3</v>
      </c>
      <c r="E22" s="54">
        <v>1.9</v>
      </c>
      <c r="F22" s="332">
        <v>33.25</v>
      </c>
      <c r="G22" s="97">
        <v>2</v>
      </c>
      <c r="H22" s="332">
        <v>38.85</v>
      </c>
      <c r="I22" s="54">
        <v>2.5</v>
      </c>
      <c r="J22" s="332">
        <v>40.1</v>
      </c>
      <c r="K22" s="97">
        <v>2.8</v>
      </c>
    </row>
    <row r="23" spans="1:11" ht="12" customHeight="1" x14ac:dyDescent="0.25">
      <c r="A23" s="15" t="s">
        <v>159</v>
      </c>
      <c r="B23" s="332">
        <v>24.05</v>
      </c>
      <c r="C23" s="54">
        <v>2.2999999999999998</v>
      </c>
      <c r="D23" s="332">
        <v>30.450000000000003</v>
      </c>
      <c r="E23" s="54">
        <v>2.7</v>
      </c>
      <c r="F23" s="332">
        <v>35.550000000000004</v>
      </c>
      <c r="G23" s="97">
        <v>3</v>
      </c>
      <c r="H23" s="332">
        <v>42.6</v>
      </c>
      <c r="I23" s="54">
        <v>3.6</v>
      </c>
      <c r="J23" s="332">
        <v>44.6</v>
      </c>
      <c r="K23" s="97">
        <v>4</v>
      </c>
    </row>
    <row r="24" spans="1:11" ht="12" customHeight="1" x14ac:dyDescent="0.25">
      <c r="A24" s="15" t="s">
        <v>158</v>
      </c>
      <c r="B24" s="332">
        <v>27.1</v>
      </c>
      <c r="C24" s="54">
        <v>3</v>
      </c>
      <c r="D24" s="332">
        <v>33.25</v>
      </c>
      <c r="E24" s="54">
        <v>3.3</v>
      </c>
      <c r="F24" s="332">
        <v>38.700000000000003</v>
      </c>
      <c r="G24" s="97">
        <v>4.2</v>
      </c>
      <c r="H24" s="332">
        <v>49.050000000000004</v>
      </c>
      <c r="I24" s="54">
        <v>4.8</v>
      </c>
      <c r="J24" s="332">
        <v>52.1</v>
      </c>
      <c r="K24" s="97">
        <v>5.5</v>
      </c>
    </row>
    <row r="25" spans="1:11" ht="12" customHeight="1" x14ac:dyDescent="0.25">
      <c r="A25" s="15" t="s">
        <v>171</v>
      </c>
      <c r="B25" s="332">
        <v>49.6</v>
      </c>
      <c r="C25" s="54">
        <v>3</v>
      </c>
      <c r="D25" s="332">
        <v>54.6</v>
      </c>
      <c r="E25" s="54">
        <v>3.3</v>
      </c>
      <c r="F25" s="332">
        <v>64.7</v>
      </c>
      <c r="G25" s="97">
        <v>4.5</v>
      </c>
      <c r="H25" s="332">
        <v>75.350000000000009</v>
      </c>
      <c r="I25" s="54">
        <v>4.8</v>
      </c>
      <c r="J25" s="332">
        <v>78.7</v>
      </c>
      <c r="K25" s="97">
        <v>5.5</v>
      </c>
    </row>
    <row r="26" spans="1:11" ht="12" customHeight="1" x14ac:dyDescent="0.25">
      <c r="A26" s="15" t="s">
        <v>162</v>
      </c>
      <c r="B26" s="332">
        <v>11.9</v>
      </c>
      <c r="C26" s="54">
        <v>0.3</v>
      </c>
      <c r="D26" s="332">
        <v>13.850000000000001</v>
      </c>
      <c r="E26" s="54">
        <v>0.4</v>
      </c>
      <c r="F26" s="332">
        <v>15.55</v>
      </c>
      <c r="G26" s="97">
        <v>0.5</v>
      </c>
      <c r="H26" s="332">
        <v>25.85</v>
      </c>
      <c r="I26" s="54">
        <v>0.7</v>
      </c>
      <c r="J26" s="332">
        <v>26.35</v>
      </c>
      <c r="K26" s="97">
        <v>0.9</v>
      </c>
    </row>
    <row r="27" spans="1:11" ht="12" customHeight="1" x14ac:dyDescent="0.25">
      <c r="A27" s="15" t="s">
        <v>163</v>
      </c>
      <c r="B27" s="332">
        <v>80</v>
      </c>
      <c r="C27" s="54">
        <v>6.5</v>
      </c>
      <c r="D27" s="332">
        <v>94.100000000000009</v>
      </c>
      <c r="E27" s="54">
        <v>7.4</v>
      </c>
      <c r="F27" s="332">
        <v>126.9</v>
      </c>
      <c r="G27" s="97">
        <v>8</v>
      </c>
      <c r="H27" s="332">
        <v>177.15</v>
      </c>
      <c r="I27" s="54">
        <v>9.1</v>
      </c>
      <c r="J27" s="332">
        <v>191</v>
      </c>
      <c r="K27" s="97">
        <v>10.1</v>
      </c>
    </row>
    <row r="28" spans="1:11" ht="12" customHeight="1" x14ac:dyDescent="0.25">
      <c r="A28" s="15" t="s">
        <v>164</v>
      </c>
      <c r="B28" s="332">
        <v>105.60000000000001</v>
      </c>
      <c r="C28" s="54">
        <v>6.7</v>
      </c>
      <c r="D28" s="332">
        <v>120.55000000000001</v>
      </c>
      <c r="E28" s="54">
        <v>7.8</v>
      </c>
      <c r="F28" s="332">
        <v>145.4</v>
      </c>
      <c r="G28" s="97">
        <v>8.6999999999999993</v>
      </c>
      <c r="H28" s="332">
        <v>165.65</v>
      </c>
      <c r="I28" s="54">
        <v>9.8000000000000007</v>
      </c>
      <c r="J28" s="332">
        <v>177.8</v>
      </c>
      <c r="K28" s="97">
        <v>10.9</v>
      </c>
    </row>
    <row r="29" spans="1:11" ht="12" customHeight="1" x14ac:dyDescent="0.25">
      <c r="A29" s="15" t="s">
        <v>165</v>
      </c>
      <c r="B29" s="332">
        <v>100.45</v>
      </c>
      <c r="C29" s="54">
        <v>7</v>
      </c>
      <c r="D29" s="332">
        <v>123.80000000000001</v>
      </c>
      <c r="E29" s="54">
        <v>8</v>
      </c>
      <c r="F29" s="332">
        <v>149.35</v>
      </c>
      <c r="G29" s="97">
        <v>9.3000000000000007</v>
      </c>
      <c r="H29" s="332">
        <v>177.15</v>
      </c>
      <c r="I29" s="54">
        <v>10.3</v>
      </c>
      <c r="J29" s="332">
        <v>191</v>
      </c>
      <c r="K29" s="97">
        <v>11.3</v>
      </c>
    </row>
    <row r="30" spans="1:11" ht="12" customHeight="1" x14ac:dyDescent="0.25">
      <c r="A30" s="15" t="s">
        <v>166</v>
      </c>
      <c r="B30" s="332">
        <v>121.2</v>
      </c>
      <c r="C30" s="54">
        <v>7.8</v>
      </c>
      <c r="D30" s="332">
        <v>144.20000000000002</v>
      </c>
      <c r="E30" s="54">
        <v>8.6</v>
      </c>
      <c r="F30" s="332">
        <v>166.25</v>
      </c>
      <c r="G30" s="97">
        <v>9.9</v>
      </c>
      <c r="H30" s="332">
        <v>165.65</v>
      </c>
      <c r="I30" s="54">
        <v>11</v>
      </c>
      <c r="J30" s="332">
        <v>177.8</v>
      </c>
      <c r="K30" s="97">
        <v>12.1</v>
      </c>
    </row>
    <row r="31" spans="1:11" ht="12" customHeight="1" x14ac:dyDescent="0.25">
      <c r="A31" s="15" t="s">
        <v>185</v>
      </c>
      <c r="B31" s="332">
        <v>86.800000000000011</v>
      </c>
      <c r="C31" s="54">
        <v>4.9000000000000004</v>
      </c>
      <c r="D31" s="332">
        <v>102.35000000000001</v>
      </c>
      <c r="E31" s="54">
        <v>6.2</v>
      </c>
      <c r="F31" s="332">
        <v>113.4</v>
      </c>
      <c r="G31" s="97">
        <v>7.3</v>
      </c>
      <c r="H31" s="332">
        <v>129.4</v>
      </c>
      <c r="I31" s="54">
        <v>9.1999999999999993</v>
      </c>
      <c r="J31" s="332">
        <v>134.1</v>
      </c>
      <c r="K31" s="97">
        <v>10.8</v>
      </c>
    </row>
    <row r="32" spans="1:11" ht="12" customHeight="1" thickBot="1" x14ac:dyDescent="0.3">
      <c r="A32" s="15" t="s">
        <v>186</v>
      </c>
      <c r="B32" s="333">
        <v>88.850000000000009</v>
      </c>
      <c r="C32" s="66">
        <v>5.6</v>
      </c>
      <c r="D32" s="333">
        <v>110.10000000000001</v>
      </c>
      <c r="E32" s="66">
        <v>6.5</v>
      </c>
      <c r="F32" s="333">
        <v>120.25</v>
      </c>
      <c r="G32" s="98">
        <v>8.6</v>
      </c>
      <c r="H32" s="333">
        <v>136.20000000000002</v>
      </c>
      <c r="I32" s="66">
        <v>10.5</v>
      </c>
      <c r="J32" s="333">
        <v>142</v>
      </c>
      <c r="K32" s="98">
        <v>12.4</v>
      </c>
    </row>
    <row r="33" spans="1:13" ht="12" customHeigh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</row>
    <row r="34" spans="1:13" ht="12" customHeight="1" x14ac:dyDescent="0.25">
      <c r="L34" s="10"/>
    </row>
    <row r="35" spans="1:13" ht="12" customHeight="1" x14ac:dyDescent="0.25">
      <c r="A35" s="13" t="s">
        <v>834</v>
      </c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1:13" ht="12" customHeight="1" x14ac:dyDescent="0.25">
      <c r="A36" s="13" t="s">
        <v>56</v>
      </c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</row>
    <row r="37" spans="1:13" ht="12" customHeight="1" x14ac:dyDescent="0.25">
      <c r="A37" s="13" t="s">
        <v>55</v>
      </c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</row>
    <row r="38" spans="1:13" ht="12" customHeight="1" x14ac:dyDescent="0.25">
      <c r="A38" s="13" t="s">
        <v>906</v>
      </c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</row>
    <row r="39" spans="1:13" ht="12" customHeight="1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</row>
    <row r="40" spans="1:13" ht="12" customHeight="1" x14ac:dyDescent="0.25">
      <c r="A40" s="13" t="s">
        <v>47</v>
      </c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</row>
    <row r="41" spans="1:13" ht="12" customHeight="1" x14ac:dyDescent="0.25">
      <c r="A41" s="13" t="s">
        <v>70</v>
      </c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</row>
    <row r="42" spans="1:13" ht="12" customHeight="1" x14ac:dyDescent="0.25"/>
    <row r="43" spans="1:13" x14ac:dyDescent="0.25">
      <c r="A43" s="13" t="s">
        <v>169</v>
      </c>
    </row>
  </sheetData>
  <sheetProtection selectLockedCells="1"/>
  <mergeCells count="9">
    <mergeCell ref="B14:C14"/>
    <mergeCell ref="H14:I14"/>
    <mergeCell ref="J14:K14"/>
    <mergeCell ref="A1:L1"/>
    <mergeCell ref="A11:K11"/>
    <mergeCell ref="A14:A15"/>
    <mergeCell ref="F14:G14"/>
    <mergeCell ref="D14:E14"/>
    <mergeCell ref="A12:K12"/>
  </mergeCells>
  <pageMargins left="0.25" right="0.25" top="0.2" bottom="0.2" header="0.3" footer="0.3"/>
  <pageSetup scale="68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pageSetUpPr fitToPage="1"/>
  </sheetPr>
  <dimension ref="A1:L42"/>
  <sheetViews>
    <sheetView topLeftCell="A7" zoomScale="115" zoomScaleNormal="115" workbookViewId="0">
      <selection activeCell="D24" sqref="D24"/>
    </sheetView>
  </sheetViews>
  <sheetFormatPr defaultRowHeight="15" x14ac:dyDescent="0.25"/>
  <cols>
    <col min="1" max="1" width="41.5703125" customWidth="1"/>
    <col min="2" max="2" width="9.85546875" bestFit="1" customWidth="1"/>
    <col min="3" max="4" width="6.7109375" customWidth="1"/>
    <col min="5" max="5" width="9.85546875" bestFit="1" customWidth="1"/>
    <col min="6" max="7" width="6.7109375" customWidth="1"/>
    <col min="8" max="8" width="4.7109375" customWidth="1"/>
    <col min="9" max="9" width="10.7109375" customWidth="1"/>
    <col min="10" max="10" width="7.7109375" customWidth="1"/>
    <col min="11" max="11" width="6.42578125" customWidth="1"/>
    <col min="12" max="12" width="5.7109375" customWidth="1"/>
  </cols>
  <sheetData>
    <row r="1" spans="1:12" ht="22.15" customHeight="1" x14ac:dyDescent="0.35">
      <c r="A1" s="11" t="s">
        <v>816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12" ht="12" customHeight="1" x14ac:dyDescent="0.25"/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/>
    <row r="9" spans="1:12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2" customHeight="1" x14ac:dyDescent="0.25"/>
    <row r="11" spans="1:12" ht="12" customHeight="1" x14ac:dyDescent="0.25">
      <c r="A11" s="431" t="s">
        <v>69</v>
      </c>
      <c r="B11" s="431"/>
      <c r="C11" s="431"/>
      <c r="D11" s="431"/>
      <c r="E11" s="431"/>
      <c r="F11" s="431"/>
      <c r="G11" s="431"/>
      <c r="H11" s="31"/>
      <c r="I11" s="31"/>
      <c r="J11" s="31"/>
      <c r="K11" s="31"/>
    </row>
    <row r="12" spans="1:12" ht="12" customHeight="1" thickBot="1" x14ac:dyDescent="0.3"/>
    <row r="13" spans="1:12" ht="12" customHeight="1" x14ac:dyDescent="0.25">
      <c r="A13" s="463" t="s">
        <v>34</v>
      </c>
      <c r="B13" s="438" t="s">
        <v>525</v>
      </c>
      <c r="C13" s="439"/>
      <c r="D13" s="440"/>
      <c r="E13" s="438" t="s">
        <v>526</v>
      </c>
      <c r="F13" s="439"/>
      <c r="G13" s="440"/>
      <c r="I13" s="466" t="s">
        <v>46</v>
      </c>
      <c r="J13" s="467" t="s">
        <v>112</v>
      </c>
      <c r="K13" s="10"/>
      <c r="L13" s="10"/>
    </row>
    <row r="14" spans="1:12" ht="12" customHeight="1" x14ac:dyDescent="0.25">
      <c r="A14" s="464"/>
      <c r="B14" s="16" t="s">
        <v>45</v>
      </c>
      <c r="C14" s="12" t="s">
        <v>126</v>
      </c>
      <c r="D14" s="17" t="s">
        <v>9</v>
      </c>
      <c r="E14" s="16" t="s">
        <v>45</v>
      </c>
      <c r="F14" s="12" t="s">
        <v>126</v>
      </c>
      <c r="G14" s="17" t="s">
        <v>9</v>
      </c>
      <c r="I14" s="466"/>
      <c r="J14" s="467"/>
      <c r="K14" s="10"/>
      <c r="L14" s="10"/>
    </row>
    <row r="15" spans="1:12" ht="12" customHeight="1" x14ac:dyDescent="0.25">
      <c r="A15" s="15" t="str">
        <f>'Page 18 Maintenance'!A15</f>
        <v>Enclosure 16 GA.</v>
      </c>
      <c r="B15" s="63">
        <f>'Page 18 Maintenance'!B15</f>
        <v>56.400000000000006</v>
      </c>
      <c r="C15" s="54">
        <f>'Page 18 Maintenance'!C15</f>
        <v>5</v>
      </c>
      <c r="D15" s="58"/>
      <c r="E15" s="63">
        <f>'Page 18 Maintenance'!D15</f>
        <v>78.45</v>
      </c>
      <c r="F15" s="54">
        <f>'Page 18 Maintenance'!E15</f>
        <v>6</v>
      </c>
      <c r="G15" s="58"/>
      <c r="I15" s="104" t="str">
        <f>IF(AND(D15=0,G15=0)," ",D15*B15+G15*E15)</f>
        <v xml:space="preserve"> </v>
      </c>
      <c r="J15" s="54" t="str">
        <f>IF(I15=" "," ",D15*C15+G15*F15)</f>
        <v xml:space="preserve"> </v>
      </c>
      <c r="K15" s="10"/>
      <c r="L15" s="10"/>
    </row>
    <row r="16" spans="1:12" ht="12" customHeight="1" x14ac:dyDescent="0.25">
      <c r="A16" s="15" t="str">
        <f>'Page 18 Maintenance'!A16</f>
        <v>Enclosure 14 GA.</v>
      </c>
      <c r="B16" s="332">
        <f>'Page 18 Maintenance'!B16</f>
        <v>74.100000000000009</v>
      </c>
      <c r="C16" s="54">
        <f>'Page 18 Maintenance'!C16</f>
        <v>6.3</v>
      </c>
      <c r="D16" s="58"/>
      <c r="E16" s="332">
        <f>'Page 18 Maintenance'!D16</f>
        <v>83.300000000000011</v>
      </c>
      <c r="F16" s="54">
        <f>'Page 18 Maintenance'!E16</f>
        <v>7.3</v>
      </c>
      <c r="G16" s="58"/>
      <c r="I16" s="104" t="str">
        <f t="shared" ref="I16:I27" si="0">IF(AND(D16=0,G16=0)," ",D16*B16+G16*E16)</f>
        <v xml:space="preserve"> </v>
      </c>
      <c r="J16" s="54" t="str">
        <f t="shared" ref="J16:J27" si="1">IF(I16=" "," ",D16*C16+G16*F16)</f>
        <v xml:space="preserve"> </v>
      </c>
      <c r="K16" s="10"/>
      <c r="L16" s="10"/>
    </row>
    <row r="17" spans="1:12" ht="12" customHeight="1" x14ac:dyDescent="0.25">
      <c r="A17" s="15" t="str">
        <f>'Page 18 Maintenance'!A17</f>
        <v>Baked Metallic (standard colors)</v>
      </c>
      <c r="B17" s="332">
        <f>'Page 18 Maintenance'!B17</f>
        <v>2.2000000000000002</v>
      </c>
      <c r="C17" s="54" t="str">
        <f>'Page 18 Maintenance'!C17</f>
        <v>-</v>
      </c>
      <c r="D17" s="58"/>
      <c r="E17" s="332">
        <f>'Page 18 Maintenance'!D17</f>
        <v>2.4500000000000002</v>
      </c>
      <c r="F17" s="54" t="str">
        <f>'Page 18 Maintenance'!E17</f>
        <v>-</v>
      </c>
      <c r="G17" s="58"/>
      <c r="I17" s="104" t="str">
        <f t="shared" ref="I17" si="2">IF(AND(D17=0,G17=0)," ",D17*B17+G17*E17)</f>
        <v xml:space="preserve"> </v>
      </c>
      <c r="J17" s="54"/>
      <c r="K17" s="10"/>
      <c r="L17" s="10"/>
    </row>
    <row r="18" spans="1:12" ht="12" customHeight="1" x14ac:dyDescent="0.25">
      <c r="A18" s="15" t="str">
        <f>'Page 18 Maintenance'!A18</f>
        <v>Support Bracket Assembly (Maximum 3' on center)</v>
      </c>
      <c r="B18" s="337">
        <f>'Page 18 Maintenance'!B18</f>
        <v>37.65</v>
      </c>
      <c r="C18" s="54">
        <f>'Page 18 Maintenance'!C18</f>
        <v>2</v>
      </c>
      <c r="D18" s="102"/>
      <c r="E18" s="337">
        <f>'Page 18 Maintenance'!D18</f>
        <v>60.5</v>
      </c>
      <c r="F18" s="54">
        <f>'Page 18 Maintenance'!E18</f>
        <v>2.4</v>
      </c>
      <c r="G18" s="102"/>
      <c r="I18" s="104" t="str">
        <f t="shared" si="0"/>
        <v xml:space="preserve"> </v>
      </c>
      <c r="J18" s="54" t="str">
        <f t="shared" si="1"/>
        <v xml:space="preserve"> </v>
      </c>
      <c r="K18" s="10"/>
      <c r="L18" s="10"/>
    </row>
    <row r="19" spans="1:12" ht="12.75" customHeight="1" x14ac:dyDescent="0.25">
      <c r="A19" s="15" t="str">
        <f>'Page 18 Maintenance'!A19</f>
        <v>Cradle #6A (For Use With Return Pipe -  See Catalog)</v>
      </c>
      <c r="B19" s="332">
        <f>'Page 18 Maintenance'!B19</f>
        <v>3.8000000000000003</v>
      </c>
      <c r="C19" s="54">
        <f>'Page 18 Maintenance'!C19</f>
        <v>0.1</v>
      </c>
      <c r="D19" s="102"/>
      <c r="E19" s="332">
        <f>'Page 18 Maintenance'!D19</f>
        <v>7.6000000000000005</v>
      </c>
      <c r="F19" s="54">
        <f>'Page 18 Maintenance'!E19</f>
        <v>0.2</v>
      </c>
      <c r="G19" s="102"/>
      <c r="I19" s="104" t="str">
        <f t="shared" ref="I19" si="3">IF(AND(D19=0,G19=0)," ",D19*B19+G19*E19)</f>
        <v xml:space="preserve"> </v>
      </c>
      <c r="J19" s="54" t="str">
        <f t="shared" ref="J19" si="4">IF(I19=" "," ",D19*C19+G19*F19)</f>
        <v xml:space="preserve"> </v>
      </c>
      <c r="K19" s="10"/>
      <c r="L19" s="10"/>
    </row>
    <row r="20" spans="1:12" ht="12" customHeight="1" x14ac:dyDescent="0.25">
      <c r="A20" s="15" t="str">
        <f>'Page 18 Maintenance'!A20</f>
        <v>3" End Cap</v>
      </c>
      <c r="B20" s="332">
        <f>'Page 18 Maintenance'!B20</f>
        <v>49.45</v>
      </c>
      <c r="C20" s="54">
        <f>'Page 18 Maintenance'!C20</f>
        <v>2</v>
      </c>
      <c r="D20" s="102"/>
      <c r="E20" s="332">
        <f>'Page 18 Maintenance'!D20</f>
        <v>122.85000000000001</v>
      </c>
      <c r="F20" s="54">
        <f>'Page 18 Maintenance'!E20</f>
        <v>3</v>
      </c>
      <c r="G20" s="102"/>
      <c r="I20" s="104" t="str">
        <f t="shared" si="0"/>
        <v xml:space="preserve"> </v>
      </c>
      <c r="J20" s="54" t="str">
        <f t="shared" si="1"/>
        <v xml:space="preserve"> </v>
      </c>
      <c r="K20" s="10"/>
      <c r="L20" s="10"/>
    </row>
    <row r="21" spans="1:12" ht="12" customHeight="1" x14ac:dyDescent="0.25">
      <c r="A21" s="15" t="str">
        <f>'Page 18 Maintenance'!A21</f>
        <v>4" Wall Sleeve</v>
      </c>
      <c r="B21" s="332">
        <f>'Page 18 Maintenance'!B21</f>
        <v>28.150000000000002</v>
      </c>
      <c r="C21" s="54">
        <f>'Page 18 Maintenance'!C21</f>
        <v>1.9</v>
      </c>
      <c r="D21" s="58"/>
      <c r="E21" s="332">
        <f>'Page 18 Maintenance'!D21</f>
        <v>68.75</v>
      </c>
      <c r="F21" s="54">
        <f>'Page 18 Maintenance'!E21</f>
        <v>2.8</v>
      </c>
      <c r="G21" s="58"/>
      <c r="I21" s="104" t="str">
        <f t="shared" si="0"/>
        <v xml:space="preserve"> </v>
      </c>
      <c r="J21" s="54" t="str">
        <f t="shared" si="1"/>
        <v xml:space="preserve"> </v>
      </c>
      <c r="K21" s="10"/>
      <c r="L21" s="10"/>
    </row>
    <row r="22" spans="1:12" ht="12" customHeight="1" x14ac:dyDescent="0.25">
      <c r="A22" s="15" t="str">
        <f>'Page 18 Maintenance'!A22</f>
        <v>6" Wall Sleeve</v>
      </c>
      <c r="B22" s="332">
        <f>'Page 18 Maintenance'!B22</f>
        <v>29.35</v>
      </c>
      <c r="C22" s="54">
        <f>'Page 18 Maintenance'!C22</f>
        <v>2.5</v>
      </c>
      <c r="D22" s="58"/>
      <c r="E22" s="332">
        <f>'Page 18 Maintenance'!D22</f>
        <v>75.05</v>
      </c>
      <c r="F22" s="54">
        <f>'Page 18 Maintenance'!E22</f>
        <v>3</v>
      </c>
      <c r="G22" s="58"/>
      <c r="I22" s="104" t="str">
        <f t="shared" si="0"/>
        <v xml:space="preserve"> </v>
      </c>
      <c r="J22" s="54" t="str">
        <f t="shared" si="1"/>
        <v xml:space="preserve"> </v>
      </c>
      <c r="K22" s="10"/>
      <c r="L22" s="10"/>
    </row>
    <row r="23" spans="1:12" ht="12" customHeight="1" x14ac:dyDescent="0.25">
      <c r="A23" s="15" t="str">
        <f>'Page 18 Maintenance'!A23</f>
        <v xml:space="preserve">8-3/8" Wall Sleeve </v>
      </c>
      <c r="B23" s="332">
        <f>'Page 18 Maintenance'!B23</f>
        <v>30.950000000000003</v>
      </c>
      <c r="C23" s="54">
        <f>'Page 18 Maintenance'!C23</f>
        <v>3</v>
      </c>
      <c r="D23" s="58"/>
      <c r="E23" s="332">
        <f>'Page 18 Maintenance'!D23</f>
        <v>78.850000000000009</v>
      </c>
      <c r="F23" s="54">
        <f>'Page 18 Maintenance'!E23</f>
        <v>3.5</v>
      </c>
      <c r="G23" s="58"/>
      <c r="I23" s="104" t="str">
        <f t="shared" si="0"/>
        <v xml:space="preserve"> </v>
      </c>
      <c r="J23" s="54" t="str">
        <f t="shared" si="1"/>
        <v xml:space="preserve"> </v>
      </c>
      <c r="K23" s="10"/>
      <c r="L23" s="10"/>
    </row>
    <row r="24" spans="1:12" ht="12" customHeight="1" x14ac:dyDescent="0.25">
      <c r="A24" s="15" t="str">
        <f>'Page 18 Maintenance'!A24</f>
        <v>8-3/8" Wall Sleeve w/Access Door</v>
      </c>
      <c r="B24" s="332">
        <f>'Page 18 Maintenance'!B24</f>
        <v>92.850000000000009</v>
      </c>
      <c r="C24" s="54">
        <f>'Page 18 Maintenance'!C24</f>
        <v>3.3</v>
      </c>
      <c r="D24" s="58"/>
      <c r="E24" s="332"/>
      <c r="F24" s="54" t="str">
        <f>'Page 18 Maintenance'!E24</f>
        <v>-</v>
      </c>
      <c r="G24" s="72"/>
      <c r="I24" s="104" t="str">
        <f>IF(D24=0," ",D24*B24)</f>
        <v xml:space="preserve"> </v>
      </c>
      <c r="J24" s="54" t="str">
        <f>IF(I24=" "," ",D24*C24)</f>
        <v xml:space="preserve"> </v>
      </c>
      <c r="K24" s="10"/>
      <c r="L24" s="10"/>
    </row>
    <row r="25" spans="1:12" ht="12" customHeight="1" x14ac:dyDescent="0.25">
      <c r="A25" s="15" t="str">
        <f>'Page 18 Maintenance'!A25</f>
        <v>Wall Sleeve Support</v>
      </c>
      <c r="B25" s="332">
        <f>'Page 18 Maintenance'!B25</f>
        <v>19.75</v>
      </c>
      <c r="C25" s="54">
        <f>'Page 18 Maintenance'!C25</f>
        <v>0.8</v>
      </c>
      <c r="D25" s="58"/>
      <c r="E25" s="332">
        <f>'Page 18 Maintenance'!D25</f>
        <v>22.650000000000002</v>
      </c>
      <c r="F25" s="54">
        <f>'Page 18 Maintenance'!E25</f>
        <v>1.4</v>
      </c>
      <c r="G25" s="58"/>
      <c r="I25" s="104" t="str">
        <f t="shared" si="0"/>
        <v xml:space="preserve"> </v>
      </c>
      <c r="J25" s="54" t="str">
        <f t="shared" si="1"/>
        <v xml:space="preserve"> </v>
      </c>
      <c r="K25" s="10"/>
      <c r="L25" s="10"/>
    </row>
    <row r="26" spans="1:12" ht="12" customHeight="1" x14ac:dyDescent="0.25">
      <c r="A26" s="15" t="str">
        <f>'Page 18 Maintenance'!A26</f>
        <v xml:space="preserve">Inside Corner or Outside Corner 90° </v>
      </c>
      <c r="B26" s="332">
        <f>'Page 18 Maintenance'!B26</f>
        <v>187.8</v>
      </c>
      <c r="C26" s="54">
        <f>'Page 18 Maintenance'!C26</f>
        <v>8</v>
      </c>
      <c r="D26" s="58"/>
      <c r="E26" s="332">
        <f>'Page 18 Maintenance'!D26</f>
        <v>270</v>
      </c>
      <c r="F26" s="54">
        <f>'Page 18 Maintenance'!E26</f>
        <v>12</v>
      </c>
      <c r="G26" s="58"/>
      <c r="I26" s="104" t="str">
        <f t="shared" si="0"/>
        <v xml:space="preserve"> </v>
      </c>
      <c r="J26" s="54" t="str">
        <f t="shared" si="1"/>
        <v xml:space="preserve"> </v>
      </c>
      <c r="K26" s="10"/>
      <c r="L26" s="10"/>
    </row>
    <row r="27" spans="1:12" ht="12" customHeight="1" x14ac:dyDescent="0.25">
      <c r="A27" s="15" t="str">
        <f>'Page 18 Maintenance'!A27</f>
        <v xml:space="preserve">Inside Corner or Outside Corner 135° </v>
      </c>
      <c r="B27" s="332">
        <f>'Page 18 Maintenance'!B27</f>
        <v>218.70000000000002</v>
      </c>
      <c r="C27" s="54">
        <f>'Page 18 Maintenance'!C27</f>
        <v>9.3000000000000007</v>
      </c>
      <c r="D27" s="58"/>
      <c r="E27" s="332">
        <f>'Page 18 Maintenance'!D27</f>
        <v>325.40000000000003</v>
      </c>
      <c r="F27" s="54">
        <f>'Page 18 Maintenance'!E27</f>
        <v>13</v>
      </c>
      <c r="G27" s="58"/>
      <c r="I27" s="104" t="str">
        <f t="shared" si="0"/>
        <v xml:space="preserve"> </v>
      </c>
      <c r="J27" s="54" t="str">
        <f t="shared" si="1"/>
        <v xml:space="preserve"> </v>
      </c>
      <c r="K27" s="10"/>
      <c r="L27" s="10"/>
    </row>
    <row r="28" spans="1:12" ht="12" customHeight="1" thickBot="1" x14ac:dyDescent="0.3">
      <c r="A28" s="15" t="str">
        <f>'Page 18 Maintenance'!A28</f>
        <v>Slide Damper</v>
      </c>
      <c r="B28" s="333">
        <f>'Page 18 Maintenance'!B28</f>
        <v>16.150000000000002</v>
      </c>
      <c r="C28" s="66">
        <f>'Page 18 Maintenance'!C28</f>
        <v>0.4</v>
      </c>
      <c r="D28" s="59"/>
      <c r="E28" s="485" t="s">
        <v>68</v>
      </c>
      <c r="F28" s="486"/>
      <c r="G28" s="487"/>
      <c r="I28" s="104" t="str">
        <f>IF(D28=0," ",D28*B28)</f>
        <v xml:space="preserve"> </v>
      </c>
      <c r="J28" s="54" t="str">
        <f>IF(I28=" "," ",D28*C28)</f>
        <v xml:space="preserve"> </v>
      </c>
      <c r="K28" s="10"/>
      <c r="L28" s="10"/>
    </row>
    <row r="29" spans="1:12" ht="12" customHeight="1" x14ac:dyDescent="0.25">
      <c r="A29" s="10"/>
      <c r="B29" s="168"/>
      <c r="C29" s="108"/>
      <c r="D29" s="167"/>
      <c r="E29" s="223"/>
      <c r="F29" s="223"/>
      <c r="G29" s="223"/>
      <c r="I29" s="61"/>
      <c r="J29" s="108"/>
      <c r="K29" s="10"/>
      <c r="L29" s="10"/>
    </row>
    <row r="30" spans="1:12" ht="12" customHeight="1" x14ac:dyDescent="0.25">
      <c r="A30" s="4" t="s">
        <v>527</v>
      </c>
      <c r="B30" s="168"/>
      <c r="C30" s="108"/>
      <c r="D30" s="167"/>
      <c r="E30" s="223"/>
      <c r="F30" s="223"/>
      <c r="G30" s="223"/>
      <c r="I30" s="61"/>
      <c r="J30" s="108"/>
      <c r="K30" s="10"/>
      <c r="L30" s="10"/>
    </row>
    <row r="31" spans="1:12" ht="12" customHeight="1" x14ac:dyDescent="0.25">
      <c r="A31" s="4" t="s">
        <v>528</v>
      </c>
      <c r="B31" s="168"/>
      <c r="C31" s="108"/>
      <c r="D31" s="167"/>
      <c r="E31" s="223"/>
      <c r="F31" s="223"/>
      <c r="G31" s="223"/>
      <c r="I31" s="61"/>
      <c r="J31" s="108"/>
      <c r="K31" s="10"/>
      <c r="L31" s="10"/>
    </row>
    <row r="32" spans="1:12" ht="12" customHeigh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</row>
    <row r="33" spans="1:12" ht="12" customHeight="1" x14ac:dyDescent="0.25">
      <c r="A33" s="13" t="str">
        <f>'Page 18 Maintenance'!A33</f>
        <v>Standard product is clear anodized grille with enclosure fronts baked powder finish in any of standard colors shown in Mestek Color Selector.</v>
      </c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</row>
    <row r="34" spans="1:12" ht="12" customHeight="1" x14ac:dyDescent="0.25">
      <c r="A34" s="13" t="str">
        <f>'Page 18 Maintenance'!A34</f>
        <v>Grill and enclosure painted same color at no extra charge</v>
      </c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</row>
    <row r="35" spans="1:12" ht="12" customHeight="1" x14ac:dyDescent="0.25">
      <c r="A35" s="13" t="str">
        <f>'Page 18 Maintenance'!A35</f>
        <v>No deduction is allowed for prime coat</v>
      </c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</row>
    <row r="36" spans="1:12" ht="12" customHeight="1" x14ac:dyDescent="0.25">
      <c r="A36" s="13" t="str">
        <f>'Page 18 Maintenance'!A36</f>
        <v>Extruded aluminum grille furnished in standard baked powder for two tone effect add $3.80 List per ft.</v>
      </c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</row>
    <row r="37" spans="1:12" ht="12" customHeight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</row>
    <row r="38" spans="1:12" ht="12" customHeight="1" x14ac:dyDescent="0.25">
      <c r="A38" s="13" t="str">
        <f>'Page 18 Maintenance'!A38</f>
        <v>Note: List add will be 12% of total list price of materials tagged for tagging individual cartons with room numbers, floor, building, etc.</v>
      </c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</row>
    <row r="39" spans="1:12" ht="12" customHeight="1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</row>
    <row r="40" spans="1:12" ht="12" customHeight="1" x14ac:dyDescent="0.25">
      <c r="A40" s="13" t="str">
        <f>'Page 18 Maintenance'!A40</f>
        <v>Available in Stainless Steel and Aluminum.  Consult Factory.</v>
      </c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</row>
    <row r="41" spans="1:12" ht="12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</row>
    <row r="42" spans="1:12" ht="12" customHeight="1" x14ac:dyDescent="0.25">
      <c r="A42" s="409" t="s">
        <v>116</v>
      </c>
      <c r="B42" s="409"/>
      <c r="C42" s="409"/>
      <c r="D42" s="403" t="s">
        <v>117</v>
      </c>
      <c r="E42" s="403"/>
    </row>
  </sheetData>
  <sheetProtection selectLockedCells="1"/>
  <mergeCells count="9">
    <mergeCell ref="A11:G11"/>
    <mergeCell ref="A42:C42"/>
    <mergeCell ref="D42:E42"/>
    <mergeCell ref="I13:I14"/>
    <mergeCell ref="J13:J14"/>
    <mergeCell ref="A13:A14"/>
    <mergeCell ref="B13:D13"/>
    <mergeCell ref="E13:G13"/>
    <mergeCell ref="E28:G28"/>
  </mergeCells>
  <hyperlinks>
    <hyperlink ref="A42" location="'Table of Contents'!A1" display="Return to Table of Contents" xr:uid="{00000000-0004-0000-2300-000000000000}"/>
    <hyperlink ref="D42" location="Summary!A1" display="Go to Summary" xr:uid="{00000000-0004-0000-2300-000001000000}"/>
  </hyperlinks>
  <pageMargins left="0.25" right="0.25" top="0.2" bottom="0.2" header="0.3" footer="0.3"/>
  <pageSetup scale="88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1">
    <pageSetUpPr fitToPage="1"/>
  </sheetPr>
  <dimension ref="A1:M40"/>
  <sheetViews>
    <sheetView zoomScale="115" zoomScaleNormal="115" workbookViewId="0">
      <selection activeCell="M21" sqref="M21"/>
    </sheetView>
  </sheetViews>
  <sheetFormatPr defaultRowHeight="15" x14ac:dyDescent="0.25"/>
  <cols>
    <col min="1" max="1" width="36.85546875" customWidth="1"/>
    <col min="2" max="2" width="10.140625" customWidth="1"/>
    <col min="3" max="3" width="6.7109375" customWidth="1"/>
    <col min="4" max="4" width="11" customWidth="1"/>
    <col min="5" max="7" width="6.7109375" customWidth="1"/>
    <col min="8" max="8" width="4.7109375" customWidth="1"/>
    <col min="9" max="9" width="10.7109375" customWidth="1"/>
    <col min="10" max="10" width="7.7109375" customWidth="1"/>
    <col min="11" max="11" width="6.42578125" customWidth="1"/>
    <col min="12" max="12" width="5.7109375" customWidth="1"/>
  </cols>
  <sheetData>
    <row r="1" spans="1:12" ht="22.15" customHeight="1" x14ac:dyDescent="0.35">
      <c r="A1" s="11" t="s">
        <v>841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12" ht="12" customHeight="1" x14ac:dyDescent="0.25"/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/>
    <row r="9" spans="1:12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2" customHeight="1" x14ac:dyDescent="0.25"/>
    <row r="11" spans="1:12" ht="12" customHeight="1" x14ac:dyDescent="0.25">
      <c r="A11" s="431" t="s">
        <v>69</v>
      </c>
      <c r="B11" s="431"/>
      <c r="C11" s="431"/>
      <c r="D11" s="431"/>
      <c r="E11" s="431"/>
      <c r="F11" s="31"/>
      <c r="G11" s="31"/>
      <c r="H11" s="31"/>
      <c r="I11" s="31"/>
      <c r="J11" s="31"/>
      <c r="K11" s="31"/>
    </row>
    <row r="12" spans="1:12" ht="12" customHeight="1" thickBot="1" x14ac:dyDescent="0.3"/>
    <row r="13" spans="1:12" ht="12" customHeight="1" x14ac:dyDescent="0.25">
      <c r="A13" s="463" t="s">
        <v>34</v>
      </c>
      <c r="B13" s="433" t="s">
        <v>842</v>
      </c>
      <c r="C13" s="435"/>
      <c r="D13" s="433" t="s">
        <v>843</v>
      </c>
      <c r="E13" s="435"/>
      <c r="G13" s="4"/>
      <c r="I13" s="4"/>
      <c r="J13" s="171"/>
      <c r="K13" s="10"/>
      <c r="L13" s="10"/>
    </row>
    <row r="14" spans="1:12" ht="12" customHeight="1" x14ac:dyDescent="0.25">
      <c r="A14" s="464"/>
      <c r="B14" s="16" t="s">
        <v>45</v>
      </c>
      <c r="C14" s="12" t="s">
        <v>126</v>
      </c>
      <c r="D14" s="16" t="s">
        <v>45</v>
      </c>
      <c r="E14" s="149" t="s">
        <v>126</v>
      </c>
      <c r="G14" s="52"/>
      <c r="I14" s="4"/>
      <c r="J14" s="171"/>
      <c r="K14" s="10"/>
      <c r="L14" s="10"/>
    </row>
    <row r="15" spans="1:12" ht="12" customHeight="1" x14ac:dyDescent="0.25">
      <c r="A15" s="15" t="s">
        <v>173</v>
      </c>
      <c r="B15" s="63">
        <v>56.400000000000006</v>
      </c>
      <c r="C15" s="54">
        <v>5</v>
      </c>
      <c r="D15" s="63">
        <v>78.45</v>
      </c>
      <c r="E15" s="97">
        <v>6</v>
      </c>
      <c r="G15" s="167"/>
      <c r="I15" s="167"/>
      <c r="J15" s="108"/>
      <c r="K15" s="10"/>
      <c r="L15" s="10"/>
    </row>
    <row r="16" spans="1:12" ht="12" customHeight="1" x14ac:dyDescent="0.25">
      <c r="A16" s="15" t="s">
        <v>174</v>
      </c>
      <c r="B16" s="332">
        <v>74.100000000000009</v>
      </c>
      <c r="C16" s="54">
        <v>6.3</v>
      </c>
      <c r="D16" s="332">
        <v>83.300000000000011</v>
      </c>
      <c r="E16" s="97">
        <v>7.3</v>
      </c>
      <c r="G16" s="167"/>
      <c r="I16" s="167"/>
      <c r="J16" s="108"/>
      <c r="K16" s="10"/>
      <c r="L16" s="10"/>
    </row>
    <row r="17" spans="1:13" ht="12" customHeight="1" x14ac:dyDescent="0.25">
      <c r="A17" s="15" t="s">
        <v>751</v>
      </c>
      <c r="B17" s="332">
        <v>2.2000000000000002</v>
      </c>
      <c r="C17" s="54" t="s">
        <v>133</v>
      </c>
      <c r="D17" s="332">
        <v>2.4500000000000002</v>
      </c>
      <c r="E17" s="97" t="s">
        <v>133</v>
      </c>
      <c r="G17" s="167"/>
      <c r="I17" s="167"/>
      <c r="J17" s="108"/>
      <c r="K17" s="10"/>
      <c r="L17" s="10"/>
    </row>
    <row r="18" spans="1:13" ht="12" customHeight="1" x14ac:dyDescent="0.25">
      <c r="A18" s="29" t="s">
        <v>277</v>
      </c>
      <c r="B18" s="337">
        <v>37.65</v>
      </c>
      <c r="C18" s="54">
        <v>2</v>
      </c>
      <c r="D18" s="337">
        <v>60.5</v>
      </c>
      <c r="E18" s="97">
        <v>2.4</v>
      </c>
      <c r="G18" s="167"/>
      <c r="I18" s="167"/>
      <c r="J18" s="108"/>
      <c r="K18" s="10"/>
      <c r="L18" s="10"/>
      <c r="M18" t="s">
        <v>890</v>
      </c>
    </row>
    <row r="19" spans="1:13" ht="12" customHeight="1" x14ac:dyDescent="0.25">
      <c r="A19" s="15" t="s">
        <v>864</v>
      </c>
      <c r="B19" s="332">
        <v>3.8000000000000003</v>
      </c>
      <c r="C19" s="54">
        <v>0.1</v>
      </c>
      <c r="D19" s="332">
        <v>7.6000000000000005</v>
      </c>
      <c r="E19" s="97">
        <v>0.2</v>
      </c>
      <c r="G19" s="167"/>
      <c r="I19" s="167"/>
      <c r="J19" s="108"/>
      <c r="K19" s="10"/>
      <c r="L19" s="10"/>
    </row>
    <row r="20" spans="1:13" ht="12" customHeight="1" x14ac:dyDescent="0.25">
      <c r="A20" s="29" t="s">
        <v>263</v>
      </c>
      <c r="B20" s="332">
        <v>49.45</v>
      </c>
      <c r="C20" s="54">
        <v>2</v>
      </c>
      <c r="D20" s="332">
        <v>122.85000000000001</v>
      </c>
      <c r="E20" s="97">
        <v>3</v>
      </c>
      <c r="G20" s="167"/>
      <c r="I20" s="167"/>
      <c r="J20" s="108"/>
      <c r="K20" s="10"/>
      <c r="L20" s="10"/>
    </row>
    <row r="21" spans="1:13" ht="12" customHeight="1" x14ac:dyDescent="0.25">
      <c r="A21" s="15" t="s">
        <v>160</v>
      </c>
      <c r="B21" s="332">
        <v>28.150000000000002</v>
      </c>
      <c r="C21" s="54">
        <v>1.9</v>
      </c>
      <c r="D21" s="332">
        <v>68.75</v>
      </c>
      <c r="E21" s="97">
        <v>2.8</v>
      </c>
      <c r="G21" s="167"/>
      <c r="I21" s="167"/>
      <c r="J21" s="108"/>
      <c r="K21" s="10"/>
      <c r="L21" s="10"/>
      <c r="M21" s="395" t="s">
        <v>910</v>
      </c>
    </row>
    <row r="22" spans="1:13" ht="12" customHeight="1" x14ac:dyDescent="0.25">
      <c r="A22" s="15" t="s">
        <v>159</v>
      </c>
      <c r="B22" s="332">
        <v>29.35</v>
      </c>
      <c r="C22" s="54">
        <v>2.5</v>
      </c>
      <c r="D22" s="332">
        <v>75.05</v>
      </c>
      <c r="E22" s="97">
        <v>3</v>
      </c>
      <c r="G22" s="167"/>
      <c r="I22" s="167"/>
      <c r="J22" s="108"/>
      <c r="K22" s="10"/>
      <c r="L22" s="10"/>
    </row>
    <row r="23" spans="1:13" ht="12" customHeight="1" x14ac:dyDescent="0.25">
      <c r="A23" s="15" t="s">
        <v>177</v>
      </c>
      <c r="B23" s="332">
        <v>30.950000000000003</v>
      </c>
      <c r="C23" s="54">
        <v>3</v>
      </c>
      <c r="D23" s="332">
        <v>78.850000000000009</v>
      </c>
      <c r="E23" s="97">
        <v>3.5</v>
      </c>
      <c r="G23" s="167"/>
      <c r="I23" s="167"/>
      <c r="J23" s="108"/>
      <c r="K23" s="10"/>
      <c r="L23" s="10"/>
    </row>
    <row r="24" spans="1:13" ht="12" customHeight="1" x14ac:dyDescent="0.25">
      <c r="A24" s="15" t="s">
        <v>171</v>
      </c>
      <c r="B24" s="332">
        <v>92.850000000000009</v>
      </c>
      <c r="C24" s="54">
        <v>3.3</v>
      </c>
      <c r="D24" s="332"/>
      <c r="E24" s="97" t="s">
        <v>133</v>
      </c>
      <c r="G24" s="167"/>
      <c r="I24" s="167"/>
      <c r="J24" s="108"/>
      <c r="K24" s="10"/>
      <c r="L24" s="10"/>
    </row>
    <row r="25" spans="1:13" ht="12" customHeight="1" x14ac:dyDescent="0.25">
      <c r="A25" s="15" t="s">
        <v>162</v>
      </c>
      <c r="B25" s="332">
        <v>19.75</v>
      </c>
      <c r="C25" s="54">
        <v>0.8</v>
      </c>
      <c r="D25" s="332">
        <v>22.650000000000002</v>
      </c>
      <c r="E25" s="97">
        <v>1.4</v>
      </c>
      <c r="G25" s="167"/>
      <c r="I25" s="167"/>
      <c r="J25" s="108"/>
      <c r="K25" s="10"/>
      <c r="L25" s="10"/>
    </row>
    <row r="26" spans="1:13" ht="12" customHeight="1" x14ac:dyDescent="0.25">
      <c r="A26" s="15" t="s">
        <v>757</v>
      </c>
      <c r="B26" s="332">
        <v>187.8</v>
      </c>
      <c r="C26" s="54">
        <v>8</v>
      </c>
      <c r="D26" s="332">
        <v>270</v>
      </c>
      <c r="E26" s="97">
        <v>12</v>
      </c>
      <c r="G26" s="167"/>
      <c r="I26" s="167"/>
      <c r="J26" s="108"/>
      <c r="K26" s="10"/>
      <c r="L26" s="10"/>
    </row>
    <row r="27" spans="1:13" ht="12" customHeight="1" x14ac:dyDescent="0.25">
      <c r="A27" s="15" t="s">
        <v>753</v>
      </c>
      <c r="B27" s="332">
        <v>218.70000000000002</v>
      </c>
      <c r="C27" s="54">
        <v>9.3000000000000007</v>
      </c>
      <c r="D27" s="332">
        <v>325.40000000000003</v>
      </c>
      <c r="E27" s="97">
        <v>13</v>
      </c>
      <c r="G27" s="167"/>
      <c r="I27" s="167"/>
      <c r="J27" s="108"/>
      <c r="K27" s="10"/>
      <c r="L27" s="10"/>
    </row>
    <row r="28" spans="1:13" ht="12" customHeight="1" thickBot="1" x14ac:dyDescent="0.3">
      <c r="A28" s="15" t="s">
        <v>190</v>
      </c>
      <c r="B28" s="333">
        <v>16.150000000000002</v>
      </c>
      <c r="C28" s="66">
        <v>0.4</v>
      </c>
      <c r="D28" s="488" t="s">
        <v>68</v>
      </c>
      <c r="E28" s="489"/>
      <c r="G28" s="167"/>
      <c r="I28" s="167"/>
      <c r="J28" s="108"/>
      <c r="K28" s="10"/>
      <c r="L28" s="10"/>
    </row>
    <row r="29" spans="1:13" ht="12" customHeight="1" x14ac:dyDescent="0.25">
      <c r="A29" s="10"/>
      <c r="B29" s="168"/>
      <c r="C29" s="108"/>
      <c r="D29" s="223"/>
      <c r="E29" s="223"/>
      <c r="G29" s="61"/>
      <c r="I29" s="61"/>
      <c r="J29" s="108"/>
      <c r="K29" s="10"/>
      <c r="L29" s="10"/>
    </row>
    <row r="30" spans="1:13" ht="12" customHeight="1" x14ac:dyDescent="0.25">
      <c r="A30" s="4" t="s">
        <v>844</v>
      </c>
      <c r="B30" s="168"/>
      <c r="C30" s="108"/>
      <c r="D30" s="223"/>
      <c r="E30" s="223"/>
      <c r="G30" s="61"/>
      <c r="I30" s="61"/>
      <c r="J30" s="108"/>
      <c r="K30" s="10"/>
      <c r="L30" s="10"/>
    </row>
    <row r="31" spans="1:13" ht="12" customHeight="1" x14ac:dyDescent="0.25">
      <c r="A31" s="4" t="s">
        <v>845</v>
      </c>
      <c r="B31" s="168"/>
      <c r="C31" s="108"/>
      <c r="D31" s="223"/>
      <c r="E31" s="223"/>
      <c r="G31" s="61"/>
      <c r="I31" s="61"/>
      <c r="J31" s="108"/>
      <c r="K31" s="10"/>
      <c r="L31" s="10"/>
    </row>
    <row r="32" spans="1:13" ht="12" customHeigh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</row>
    <row r="33" spans="1:12" ht="12" customHeight="1" x14ac:dyDescent="0.25">
      <c r="A33" s="13" t="s">
        <v>834</v>
      </c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</row>
    <row r="34" spans="1:12" ht="12" customHeight="1" x14ac:dyDescent="0.25">
      <c r="A34" s="13" t="s">
        <v>56</v>
      </c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</row>
    <row r="35" spans="1:12" ht="12" customHeight="1" x14ac:dyDescent="0.25">
      <c r="A35" s="13" t="s">
        <v>55</v>
      </c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</row>
    <row r="36" spans="1:12" ht="12" customHeight="1" x14ac:dyDescent="0.25">
      <c r="A36" s="13" t="s">
        <v>906</v>
      </c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</row>
    <row r="37" spans="1:12" ht="12" customHeight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</row>
    <row r="38" spans="1:12" ht="12" customHeight="1" x14ac:dyDescent="0.25">
      <c r="A38" s="13" t="s">
        <v>47</v>
      </c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</row>
    <row r="39" spans="1:12" ht="12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</row>
    <row r="40" spans="1:12" ht="12" customHeight="1" x14ac:dyDescent="0.25">
      <c r="A40" s="13" t="s">
        <v>169</v>
      </c>
    </row>
  </sheetData>
  <sheetProtection selectLockedCells="1"/>
  <mergeCells count="5">
    <mergeCell ref="A13:A14"/>
    <mergeCell ref="B13:C13"/>
    <mergeCell ref="D13:E13"/>
    <mergeCell ref="D28:E28"/>
    <mergeCell ref="A11:E11"/>
  </mergeCells>
  <pageMargins left="0.25" right="0.25" top="0.2" bottom="0.2" header="0.3" footer="0.3"/>
  <pageSetup scale="88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8">
    <pageSetUpPr fitToPage="1"/>
  </sheetPr>
  <dimension ref="A1:L41"/>
  <sheetViews>
    <sheetView zoomScale="115" zoomScaleNormal="115" workbookViewId="0">
      <selection activeCell="D15" sqref="D15"/>
    </sheetView>
  </sheetViews>
  <sheetFormatPr defaultRowHeight="15" x14ac:dyDescent="0.25"/>
  <cols>
    <col min="1" max="1" width="41.5703125" customWidth="1"/>
    <col min="2" max="2" width="9.85546875" bestFit="1" customWidth="1"/>
    <col min="3" max="4" width="6.7109375" customWidth="1"/>
    <col min="5" max="5" width="9.85546875" bestFit="1" customWidth="1"/>
    <col min="6" max="7" width="6.7109375" customWidth="1"/>
    <col min="8" max="8" width="4.7109375" customWidth="1"/>
    <col min="9" max="9" width="10.7109375" customWidth="1"/>
    <col min="10" max="10" width="7.7109375" customWidth="1"/>
    <col min="11" max="11" width="6.42578125" customWidth="1"/>
    <col min="12" max="12" width="5.7109375" customWidth="1"/>
  </cols>
  <sheetData>
    <row r="1" spans="1:12" ht="21" customHeight="1" x14ac:dyDescent="0.35">
      <c r="A1" s="11" t="s">
        <v>817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12" ht="12" customHeight="1" x14ac:dyDescent="0.25"/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/>
    <row r="9" spans="1:12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2" customHeight="1" x14ac:dyDescent="0.25"/>
    <row r="11" spans="1:12" ht="12" customHeight="1" x14ac:dyDescent="0.25">
      <c r="A11" s="431" t="s">
        <v>67</v>
      </c>
      <c r="B11" s="431"/>
      <c r="C11" s="431"/>
      <c r="D11" s="431"/>
      <c r="E11" s="431"/>
      <c r="F11" s="431"/>
      <c r="G11" s="431"/>
      <c r="H11" s="31"/>
      <c r="I11" s="31"/>
      <c r="J11" s="31"/>
      <c r="K11" s="31"/>
    </row>
    <row r="12" spans="1:12" ht="12" customHeight="1" thickBot="1" x14ac:dyDescent="0.3">
      <c r="A12" s="28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2" ht="12" customHeight="1" x14ac:dyDescent="0.25">
      <c r="A13" s="463" t="s">
        <v>34</v>
      </c>
      <c r="B13" s="433" t="s">
        <v>473</v>
      </c>
      <c r="C13" s="434"/>
      <c r="D13" s="435"/>
      <c r="E13" s="433" t="s">
        <v>474</v>
      </c>
      <c r="F13" s="434"/>
      <c r="G13" s="435"/>
      <c r="I13" s="438" t="s">
        <v>46</v>
      </c>
      <c r="J13" s="461" t="s">
        <v>112</v>
      </c>
      <c r="K13" s="10"/>
      <c r="L13" s="10"/>
    </row>
    <row r="14" spans="1:12" ht="12" customHeight="1" x14ac:dyDescent="0.25">
      <c r="A14" s="464"/>
      <c r="B14" s="235" t="s">
        <v>45</v>
      </c>
      <c r="C14" s="14" t="s">
        <v>126</v>
      </c>
      <c r="D14" s="236" t="s">
        <v>9</v>
      </c>
      <c r="E14" s="235" t="s">
        <v>45</v>
      </c>
      <c r="F14" s="14" t="s">
        <v>126</v>
      </c>
      <c r="G14" s="236" t="s">
        <v>9</v>
      </c>
      <c r="I14" s="460"/>
      <c r="J14" s="462"/>
      <c r="K14" s="10"/>
      <c r="L14" s="10"/>
    </row>
    <row r="15" spans="1:12" ht="12" customHeight="1" x14ac:dyDescent="0.25">
      <c r="A15" s="15" t="str">
        <f>'Page 19 Maintenance'!A15</f>
        <v>Enclosure 16 GA.</v>
      </c>
      <c r="B15" s="63">
        <f>'Page 19 Maintenance'!B15</f>
        <v>54.25</v>
      </c>
      <c r="C15" s="54">
        <f>'Page 19 Maintenance'!C15</f>
        <v>5</v>
      </c>
      <c r="D15" s="180"/>
      <c r="E15" s="63">
        <f>'Page 19 Maintenance'!D15</f>
        <v>75.7</v>
      </c>
      <c r="F15" s="54">
        <f>'Page 19 Maintenance'!E15</f>
        <v>6</v>
      </c>
      <c r="G15" s="180"/>
      <c r="I15" s="92" t="str">
        <f>IF(AND(D15=0,G15=0)," ",D15*B15+G15*E15)</f>
        <v xml:space="preserve"> </v>
      </c>
      <c r="J15" s="94" t="str">
        <f>IF(I15=" "," ",D15*C15+G15*F15)</f>
        <v xml:space="preserve"> </v>
      </c>
      <c r="K15" s="10"/>
      <c r="L15" s="10"/>
    </row>
    <row r="16" spans="1:12" ht="12" customHeight="1" x14ac:dyDescent="0.25">
      <c r="A16" s="15" t="str">
        <f>'Page 19 Maintenance'!A16</f>
        <v>Enclosure 14 GA.</v>
      </c>
      <c r="B16" s="332">
        <f>'Page 19 Maintenance'!B16</f>
        <v>71.350000000000009</v>
      </c>
      <c r="C16" s="54">
        <f>'Page 19 Maintenance'!C16</f>
        <v>6.3</v>
      </c>
      <c r="D16" s="180"/>
      <c r="E16" s="332">
        <f>'Page 19 Maintenance'!D16</f>
        <v>80.100000000000009</v>
      </c>
      <c r="F16" s="54">
        <f>'Page 19 Maintenance'!E16</f>
        <v>7.3</v>
      </c>
      <c r="G16" s="180"/>
      <c r="I16" s="92" t="str">
        <f t="shared" ref="I16:I27" si="0">IF(AND(D16=0,G16=0)," ",D16*B16+G16*E16)</f>
        <v xml:space="preserve"> </v>
      </c>
      <c r="J16" s="94" t="str">
        <f t="shared" ref="J16:J27" si="1">IF(I16=" "," ",D16*C16+G16*F16)</f>
        <v xml:space="preserve"> </v>
      </c>
      <c r="K16" s="10"/>
      <c r="L16" s="10"/>
    </row>
    <row r="17" spans="1:12" ht="12" customHeight="1" x14ac:dyDescent="0.25">
      <c r="A17" s="15" t="str">
        <f>'Page 19 Maintenance'!A17</f>
        <v>Baked Metallic (standard colors)</v>
      </c>
      <c r="B17" s="332">
        <f>'Page 19 Maintenance'!B17</f>
        <v>2.2000000000000002</v>
      </c>
      <c r="C17" s="54" t="str">
        <f>'Page 19 Maintenance'!C17</f>
        <v>-</v>
      </c>
      <c r="D17" s="180"/>
      <c r="E17" s="332">
        <f>'Page 19 Maintenance'!D17</f>
        <v>2.4500000000000002</v>
      </c>
      <c r="F17" s="54" t="str">
        <f>'Page 19 Maintenance'!E17</f>
        <v>-</v>
      </c>
      <c r="G17" s="180"/>
      <c r="I17" s="92" t="str">
        <f t="shared" ref="I17" si="2">IF(AND(D17=0,G17=0)," ",D17*B17+G17*E17)</f>
        <v xml:space="preserve"> </v>
      </c>
      <c r="J17" s="94"/>
      <c r="K17" s="10"/>
      <c r="L17" s="10"/>
    </row>
    <row r="18" spans="1:12" ht="12" customHeight="1" x14ac:dyDescent="0.25">
      <c r="A18" s="15" t="str">
        <f>'Page 19 Maintenance'!A18</f>
        <v>Support Bracket Assembly (Maximum 3' on center)</v>
      </c>
      <c r="B18" s="337">
        <f>'Page 19 Maintenance'!B18</f>
        <v>37.65</v>
      </c>
      <c r="C18" s="54">
        <f>'Page 19 Maintenance'!C18</f>
        <v>2</v>
      </c>
      <c r="D18" s="273"/>
      <c r="E18" s="337">
        <f>'Page 19 Maintenance'!D18</f>
        <v>60.5</v>
      </c>
      <c r="F18" s="54">
        <f>'Page 19 Maintenance'!E18</f>
        <v>2.4</v>
      </c>
      <c r="G18" s="273"/>
      <c r="I18" s="92" t="str">
        <f t="shared" si="0"/>
        <v xml:space="preserve"> </v>
      </c>
      <c r="J18" s="94" t="str">
        <f t="shared" si="1"/>
        <v xml:space="preserve"> </v>
      </c>
      <c r="K18" s="10"/>
      <c r="L18" s="10"/>
    </row>
    <row r="19" spans="1:12" ht="12" customHeight="1" x14ac:dyDescent="0.25">
      <c r="A19" s="15" t="str">
        <f>'Page 19 Maintenance'!A19</f>
        <v>Cradle #6A (For Use With Return Pipe -  See Catalog)</v>
      </c>
      <c r="B19" s="332">
        <f>'Page 19 Maintenance'!B19</f>
        <v>3.8000000000000003</v>
      </c>
      <c r="C19" s="54">
        <f>'Page 19 Maintenance'!C19</f>
        <v>0.1</v>
      </c>
      <c r="D19" s="273"/>
      <c r="E19" s="332">
        <f>'Page 19 Maintenance'!D19</f>
        <v>7.6000000000000005</v>
      </c>
      <c r="F19" s="54">
        <f>'Page 19 Maintenance'!E19</f>
        <v>0.2</v>
      </c>
      <c r="G19" s="273"/>
      <c r="I19" s="92" t="str">
        <f t="shared" ref="I19" si="3">IF(AND(D19=0,G19=0)," ",D19*B19+G19*E19)</f>
        <v xml:space="preserve"> </v>
      </c>
      <c r="J19" s="94" t="str">
        <f t="shared" ref="J19" si="4">IF(I19=" "," ",D19*C19+G19*F19)</f>
        <v xml:space="preserve"> </v>
      </c>
      <c r="K19" s="10"/>
      <c r="L19" s="10"/>
    </row>
    <row r="20" spans="1:12" ht="12" customHeight="1" x14ac:dyDescent="0.25">
      <c r="A20" s="15" t="str">
        <f>'Page 19 Maintenance'!A20</f>
        <v>3" End Cap</v>
      </c>
      <c r="B20" s="332">
        <f>'Page 19 Maintenance'!B20</f>
        <v>47.85</v>
      </c>
      <c r="C20" s="54">
        <f>'Page 19 Maintenance'!C20</f>
        <v>2</v>
      </c>
      <c r="D20" s="273"/>
      <c r="E20" s="332">
        <f>'Page 19 Maintenance'!D20</f>
        <v>118.4</v>
      </c>
      <c r="F20" s="54">
        <f>'Page 19 Maintenance'!E20</f>
        <v>3</v>
      </c>
      <c r="G20" s="273"/>
      <c r="I20" s="92" t="str">
        <f t="shared" si="0"/>
        <v xml:space="preserve"> </v>
      </c>
      <c r="J20" s="94" t="str">
        <f t="shared" si="1"/>
        <v xml:space="preserve"> </v>
      </c>
      <c r="K20" s="10"/>
      <c r="L20" s="10"/>
    </row>
    <row r="21" spans="1:12" ht="12" customHeight="1" x14ac:dyDescent="0.25">
      <c r="A21" s="15" t="str">
        <f>'Page 19 Maintenance'!A21</f>
        <v>4" Wall Sleeve</v>
      </c>
      <c r="B21" s="332">
        <f>'Page 19 Maintenance'!B21</f>
        <v>26.950000000000003</v>
      </c>
      <c r="C21" s="54">
        <f>'Page 19 Maintenance'!C21</f>
        <v>1.9</v>
      </c>
      <c r="D21" s="180"/>
      <c r="E21" s="332">
        <f>'Page 19 Maintenance'!D21</f>
        <v>66.3</v>
      </c>
      <c r="F21" s="54">
        <f>'Page 19 Maintenance'!E21</f>
        <v>2.8</v>
      </c>
      <c r="G21" s="180"/>
      <c r="I21" s="92" t="str">
        <f t="shared" si="0"/>
        <v xml:space="preserve"> </v>
      </c>
      <c r="J21" s="94" t="str">
        <f t="shared" si="1"/>
        <v xml:space="preserve"> </v>
      </c>
      <c r="K21" s="10"/>
      <c r="L21" s="10"/>
    </row>
    <row r="22" spans="1:12" ht="12" customHeight="1" x14ac:dyDescent="0.25">
      <c r="A22" s="15" t="str">
        <f>'Page 19 Maintenance'!A22</f>
        <v>6" Wall Sleeve</v>
      </c>
      <c r="B22" s="332">
        <f>'Page 19 Maintenance'!B22</f>
        <v>28.25</v>
      </c>
      <c r="C22" s="54">
        <f>'Page 19 Maintenance'!C22</f>
        <v>2.5</v>
      </c>
      <c r="D22" s="180"/>
      <c r="E22" s="332">
        <f>'Page 19 Maintenance'!D22</f>
        <v>72.150000000000006</v>
      </c>
      <c r="F22" s="54">
        <f>'Page 19 Maintenance'!E22</f>
        <v>3</v>
      </c>
      <c r="G22" s="180"/>
      <c r="I22" s="92" t="str">
        <f t="shared" si="0"/>
        <v xml:space="preserve"> </v>
      </c>
      <c r="J22" s="94" t="str">
        <f t="shared" si="1"/>
        <v xml:space="preserve"> </v>
      </c>
      <c r="K22" s="10"/>
      <c r="L22" s="10"/>
    </row>
    <row r="23" spans="1:12" ht="12" customHeight="1" x14ac:dyDescent="0.25">
      <c r="A23" s="15" t="str">
        <f>'Page 19 Maintenance'!A23</f>
        <v xml:space="preserve">8-3/8" Wall Sleeve </v>
      </c>
      <c r="B23" s="332">
        <f>'Page 19 Maintenance'!B23</f>
        <v>29.85</v>
      </c>
      <c r="C23" s="54">
        <f>'Page 19 Maintenance'!C23</f>
        <v>3</v>
      </c>
      <c r="D23" s="180"/>
      <c r="E23" s="332">
        <f>'Page 19 Maintenance'!D23</f>
        <v>75.900000000000006</v>
      </c>
      <c r="F23" s="54">
        <f>'Page 19 Maintenance'!E23</f>
        <v>3.5</v>
      </c>
      <c r="G23" s="180"/>
      <c r="I23" s="92" t="str">
        <f t="shared" si="0"/>
        <v xml:space="preserve"> </v>
      </c>
      <c r="J23" s="94" t="str">
        <f t="shared" si="1"/>
        <v xml:space="preserve"> </v>
      </c>
      <c r="K23" s="10"/>
      <c r="L23" s="10"/>
    </row>
    <row r="24" spans="1:12" ht="12" customHeight="1" x14ac:dyDescent="0.25">
      <c r="A24" s="15" t="str">
        <f>'Page 19 Maintenance'!A24</f>
        <v>8-3/8" Wall Sleeve w/Access Door</v>
      </c>
      <c r="B24" s="332">
        <f>'Page 19 Maintenance'!B24</f>
        <v>89.5</v>
      </c>
      <c r="C24" s="54">
        <f>'Page 19 Maintenance'!C24</f>
        <v>3.3</v>
      </c>
      <c r="D24" s="180"/>
      <c r="E24" s="332">
        <f>'Page 19 Maintenance'!D24</f>
        <v>0</v>
      </c>
      <c r="F24" s="54" t="str">
        <f>'Page 19 Maintenance'!E24</f>
        <v>-</v>
      </c>
      <c r="G24" s="274"/>
      <c r="I24" s="92" t="str">
        <f>IF(D24=0," ",D24*B24)</f>
        <v xml:space="preserve"> </v>
      </c>
      <c r="J24" s="94" t="str">
        <f>IF(I24=" "," ",D24*C24)</f>
        <v xml:space="preserve"> </v>
      </c>
      <c r="K24" s="10"/>
      <c r="L24" s="10"/>
    </row>
    <row r="25" spans="1:12" ht="12" customHeight="1" x14ac:dyDescent="0.25">
      <c r="A25" s="15" t="str">
        <f>'Page 19 Maintenance'!A25</f>
        <v>Wall Sleeve Support</v>
      </c>
      <c r="B25" s="332">
        <f>'Page 19 Maintenance'!B25</f>
        <v>19.75</v>
      </c>
      <c r="C25" s="54">
        <f>'Page 19 Maintenance'!C25</f>
        <v>0.8</v>
      </c>
      <c r="D25" s="180"/>
      <c r="E25" s="332">
        <f>'Page 19 Maintenance'!D25</f>
        <v>22.650000000000002</v>
      </c>
      <c r="F25" s="54">
        <f>'Page 19 Maintenance'!E25</f>
        <v>1.4</v>
      </c>
      <c r="G25" s="180"/>
      <c r="I25" s="92" t="str">
        <f t="shared" si="0"/>
        <v xml:space="preserve"> </v>
      </c>
      <c r="J25" s="94" t="str">
        <f t="shared" si="1"/>
        <v xml:space="preserve"> </v>
      </c>
      <c r="K25" s="10"/>
      <c r="L25" s="10"/>
    </row>
    <row r="26" spans="1:12" ht="12" customHeight="1" x14ac:dyDescent="0.25">
      <c r="A26" s="15" t="str">
        <f>'Page 19 Maintenance'!A26</f>
        <v xml:space="preserve">Inside Corner or Outside Corner 90° </v>
      </c>
      <c r="B26" s="332">
        <f>'Page 19 Maintenance'!B26</f>
        <v>181</v>
      </c>
      <c r="C26" s="54">
        <f>'Page 19 Maintenance'!C26</f>
        <v>8</v>
      </c>
      <c r="D26" s="180"/>
      <c r="E26" s="332">
        <f>'Page 19 Maintenance'!D26</f>
        <v>260.2</v>
      </c>
      <c r="F26" s="54">
        <f>'Page 19 Maintenance'!E26</f>
        <v>12</v>
      </c>
      <c r="G26" s="180"/>
      <c r="I26" s="92" t="str">
        <f t="shared" si="0"/>
        <v xml:space="preserve"> </v>
      </c>
      <c r="J26" s="94" t="str">
        <f t="shared" si="1"/>
        <v xml:space="preserve"> </v>
      </c>
      <c r="K26" s="10"/>
      <c r="L26" s="10"/>
    </row>
    <row r="27" spans="1:12" ht="12" customHeight="1" x14ac:dyDescent="0.25">
      <c r="A27" s="15" t="str">
        <f>'Page 19 Maintenance'!A27</f>
        <v xml:space="preserve">Inside Corner or Outside Corner 135° </v>
      </c>
      <c r="B27" s="332">
        <f>'Page 19 Maintenance'!B27</f>
        <v>212.25</v>
      </c>
      <c r="C27" s="54">
        <f>'Page 19 Maintenance'!C27</f>
        <v>9.3000000000000007</v>
      </c>
      <c r="D27" s="180"/>
      <c r="E27" s="332">
        <f>'Page 19 Maintenance'!D27</f>
        <v>313.35000000000002</v>
      </c>
      <c r="F27" s="54">
        <f>'Page 19 Maintenance'!E27</f>
        <v>13</v>
      </c>
      <c r="G27" s="180"/>
      <c r="I27" s="92" t="str">
        <f t="shared" si="0"/>
        <v xml:space="preserve"> </v>
      </c>
      <c r="J27" s="94" t="str">
        <f t="shared" si="1"/>
        <v xml:space="preserve"> </v>
      </c>
      <c r="K27" s="10"/>
      <c r="L27" s="10"/>
    </row>
    <row r="28" spans="1:12" ht="12" customHeight="1" thickBot="1" x14ac:dyDescent="0.3">
      <c r="A28" s="15" t="str">
        <f>'Page 19 Maintenance'!A28</f>
        <v>Slide Damper</v>
      </c>
      <c r="B28" s="333">
        <f>'Page 19 Maintenance'!B28</f>
        <v>16.150000000000002</v>
      </c>
      <c r="C28" s="66">
        <f>'Page 19 Maintenance'!C28</f>
        <v>0.4</v>
      </c>
      <c r="D28" s="181"/>
      <c r="E28" s="488" t="s">
        <v>68</v>
      </c>
      <c r="F28" s="490"/>
      <c r="G28" s="489"/>
      <c r="I28" s="93" t="str">
        <f>IF(D28=0," ",D28*B28)</f>
        <v xml:space="preserve"> </v>
      </c>
      <c r="J28" s="95" t="str">
        <f>IF(I28=" "," ",D28*C28)</f>
        <v xml:space="preserve"> </v>
      </c>
      <c r="K28" s="10"/>
      <c r="L28" s="10"/>
    </row>
    <row r="29" spans="1:12" x14ac:dyDescent="0.25">
      <c r="A29" s="10"/>
      <c r="B29" s="168"/>
      <c r="C29" s="108"/>
      <c r="D29" s="167"/>
      <c r="E29" s="223"/>
      <c r="F29" s="223"/>
      <c r="G29" s="223"/>
      <c r="I29" s="61"/>
      <c r="J29" s="115"/>
      <c r="K29" s="10"/>
      <c r="L29" s="10"/>
    </row>
    <row r="30" spans="1:12" x14ac:dyDescent="0.25">
      <c r="A30" s="4" t="s">
        <v>527</v>
      </c>
      <c r="B30" s="168"/>
      <c r="C30" s="108"/>
      <c r="D30" s="167"/>
      <c r="E30" s="223"/>
      <c r="F30" s="223"/>
      <c r="G30" s="223"/>
      <c r="I30" s="61"/>
      <c r="J30" s="115"/>
      <c r="K30" s="10"/>
      <c r="L30" s="10"/>
    </row>
    <row r="31" spans="1:12" x14ac:dyDescent="0.25">
      <c r="A31" s="4" t="s">
        <v>528</v>
      </c>
      <c r="B31" s="168"/>
      <c r="C31" s="108"/>
      <c r="D31" s="167"/>
      <c r="E31" s="223"/>
      <c r="F31" s="223"/>
      <c r="G31" s="223"/>
      <c r="I31" s="61"/>
      <c r="J31" s="115"/>
      <c r="K31" s="10"/>
      <c r="L31" s="10"/>
    </row>
    <row r="32" spans="1:12" ht="12" customHeigh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</row>
    <row r="33" spans="1:12" ht="12" customHeight="1" x14ac:dyDescent="0.25">
      <c r="A33" s="13" t="str">
        <f>'Page 19 Maintenance'!A33</f>
        <v>Standard product is clear anodized grille with enclosure fronts baked powder finish in any of standard colors shown in Mestek Color Selector.</v>
      </c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</row>
    <row r="34" spans="1:12" ht="12" customHeight="1" x14ac:dyDescent="0.25">
      <c r="A34" s="13" t="str">
        <f>'Page 19 Maintenance'!A34</f>
        <v>Grill and enclosure painted same color at no extra charge</v>
      </c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</row>
    <row r="35" spans="1:12" ht="12" customHeight="1" x14ac:dyDescent="0.25">
      <c r="A35" s="13" t="str">
        <f>'Page 19 Maintenance'!A35</f>
        <v>No deduction is allowed for prime coat</v>
      </c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</row>
    <row r="36" spans="1:12" ht="12" customHeight="1" x14ac:dyDescent="0.25">
      <c r="A36" s="13" t="str">
        <f>'Page 19 Maintenance'!A36</f>
        <v>Extruded aluminum grille furnished in standard baked powder for two tone effect add $3.80 List per ft.</v>
      </c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</row>
    <row r="37" spans="1:12" ht="12" customHeight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</row>
    <row r="38" spans="1:12" ht="12" customHeight="1" x14ac:dyDescent="0.25">
      <c r="A38" s="13" t="str">
        <f>'Page 19 Maintenance'!A38</f>
        <v>Note: List add will be 12% of total list price of materials tagged for tagging individual cartons with room numbers, floor, building, etc.</v>
      </c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</row>
    <row r="39" spans="1:12" ht="12" customHeight="1" x14ac:dyDescent="0.25">
      <c r="A39" s="13" t="str">
        <f>'Page 19 Maintenance'!A39</f>
        <v xml:space="preserve">             All accessories underlap the enclosures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</row>
    <row r="40" spans="1:12" ht="12" customHeight="1" x14ac:dyDescent="0.25"/>
    <row r="41" spans="1:12" x14ac:dyDescent="0.25">
      <c r="A41" s="409" t="s">
        <v>116</v>
      </c>
      <c r="B41" s="409"/>
      <c r="C41" s="409"/>
      <c r="D41" s="403" t="s">
        <v>117</v>
      </c>
      <c r="E41" s="403"/>
    </row>
  </sheetData>
  <sheetProtection selectLockedCells="1"/>
  <mergeCells count="9">
    <mergeCell ref="A41:C41"/>
    <mergeCell ref="D41:E41"/>
    <mergeCell ref="A11:G11"/>
    <mergeCell ref="I13:I14"/>
    <mergeCell ref="J13:J14"/>
    <mergeCell ref="E28:G28"/>
    <mergeCell ref="A13:A14"/>
    <mergeCell ref="B13:D13"/>
    <mergeCell ref="E13:G13"/>
  </mergeCells>
  <hyperlinks>
    <hyperlink ref="A41" location="'Table of Contents'!A1" display="Return to Table of Contents" xr:uid="{00000000-0004-0000-2500-000000000000}"/>
    <hyperlink ref="D41" location="Summary!A1" display="Go to Summary" xr:uid="{00000000-0004-0000-2500-000001000000}"/>
  </hyperlinks>
  <pageMargins left="0.25" right="0.25" top="0.2" bottom="0.2" header="0.3" footer="0.3"/>
  <pageSetup scale="88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9">
    <pageSetUpPr fitToPage="1"/>
  </sheetPr>
  <dimension ref="A1:M41"/>
  <sheetViews>
    <sheetView zoomScale="115" zoomScaleNormal="115" workbookViewId="0">
      <selection activeCell="A20" sqref="A20:XFD20"/>
    </sheetView>
  </sheetViews>
  <sheetFormatPr defaultRowHeight="15" x14ac:dyDescent="0.25"/>
  <cols>
    <col min="1" max="1" width="37.42578125" customWidth="1"/>
    <col min="2" max="2" width="11.28515625" customWidth="1"/>
    <col min="3" max="3" width="6.7109375" customWidth="1"/>
    <col min="4" max="4" width="10.28515625" customWidth="1"/>
    <col min="5" max="7" width="6.7109375" customWidth="1"/>
    <col min="8" max="8" width="4.7109375" customWidth="1"/>
    <col min="9" max="9" width="10.7109375" customWidth="1"/>
    <col min="10" max="10" width="7.7109375" customWidth="1"/>
    <col min="11" max="11" width="6.42578125" customWidth="1"/>
    <col min="12" max="12" width="5.7109375" customWidth="1"/>
  </cols>
  <sheetData>
    <row r="1" spans="1:12" ht="21" customHeight="1" x14ac:dyDescent="0.35">
      <c r="A1" s="11" t="s">
        <v>846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12" ht="12" customHeight="1" x14ac:dyDescent="0.25"/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/>
    <row r="9" spans="1:12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2" customHeight="1" x14ac:dyDescent="0.25"/>
    <row r="11" spans="1:12" ht="12" customHeight="1" x14ac:dyDescent="0.25">
      <c r="A11" s="431" t="s">
        <v>67</v>
      </c>
      <c r="B11" s="431"/>
      <c r="C11" s="431"/>
      <c r="D11" s="431"/>
      <c r="E11" s="431"/>
      <c r="F11" s="31"/>
      <c r="G11" s="31"/>
      <c r="H11" s="31"/>
      <c r="I11" s="31"/>
      <c r="J11" s="31"/>
      <c r="K11" s="31"/>
    </row>
    <row r="12" spans="1:12" ht="12" customHeight="1" thickBot="1" x14ac:dyDescent="0.3">
      <c r="A12" s="28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2" ht="12" customHeight="1" x14ac:dyDescent="0.25">
      <c r="A13" s="463" t="s">
        <v>34</v>
      </c>
      <c r="B13" s="433" t="s">
        <v>473</v>
      </c>
      <c r="C13" s="435"/>
      <c r="D13" s="433" t="s">
        <v>474</v>
      </c>
      <c r="E13" s="435"/>
      <c r="G13" s="4"/>
      <c r="I13" s="4"/>
      <c r="L13" s="10"/>
    </row>
    <row r="14" spans="1:12" ht="12" customHeight="1" x14ac:dyDescent="0.25">
      <c r="A14" s="464"/>
      <c r="B14" s="16" t="s">
        <v>45</v>
      </c>
      <c r="C14" s="16" t="s">
        <v>126</v>
      </c>
      <c r="D14" s="16" t="s">
        <v>45</v>
      </c>
      <c r="E14" s="101" t="s">
        <v>126</v>
      </c>
      <c r="G14" s="52"/>
      <c r="I14" s="4"/>
      <c r="L14" s="10"/>
    </row>
    <row r="15" spans="1:12" ht="12" customHeight="1" x14ac:dyDescent="0.25">
      <c r="A15" s="15" t="s">
        <v>173</v>
      </c>
      <c r="B15" s="63">
        <v>54.25</v>
      </c>
      <c r="C15" s="105">
        <v>5</v>
      </c>
      <c r="D15" s="63">
        <v>75.7</v>
      </c>
      <c r="E15" s="178">
        <v>6</v>
      </c>
      <c r="G15" s="167"/>
      <c r="I15" s="167"/>
      <c r="L15" s="10"/>
    </row>
    <row r="16" spans="1:12" ht="12" customHeight="1" x14ac:dyDescent="0.25">
      <c r="A16" s="15" t="s">
        <v>174</v>
      </c>
      <c r="B16" s="332">
        <v>71.350000000000009</v>
      </c>
      <c r="C16" s="105">
        <v>6.3</v>
      </c>
      <c r="D16" s="332">
        <v>80.100000000000009</v>
      </c>
      <c r="E16" s="178">
        <v>7.3</v>
      </c>
      <c r="G16" s="167"/>
      <c r="I16" s="167"/>
      <c r="L16" s="10"/>
    </row>
    <row r="17" spans="1:13" ht="12" customHeight="1" x14ac:dyDescent="0.25">
      <c r="A17" s="15" t="s">
        <v>751</v>
      </c>
      <c r="B17" s="332">
        <v>2.2000000000000002</v>
      </c>
      <c r="C17" s="105" t="s">
        <v>133</v>
      </c>
      <c r="D17" s="332">
        <v>2.4500000000000002</v>
      </c>
      <c r="E17" s="178" t="s">
        <v>133</v>
      </c>
      <c r="G17" s="167"/>
      <c r="I17" s="167"/>
      <c r="L17" s="10"/>
      <c r="M17" t="s">
        <v>890</v>
      </c>
    </row>
    <row r="18" spans="1:13" ht="12" customHeight="1" x14ac:dyDescent="0.25">
      <c r="A18" s="29" t="s">
        <v>277</v>
      </c>
      <c r="B18" s="337">
        <v>37.65</v>
      </c>
      <c r="C18" s="106">
        <v>2</v>
      </c>
      <c r="D18" s="337">
        <v>60.5</v>
      </c>
      <c r="E18" s="179">
        <v>2.4</v>
      </c>
      <c r="G18" s="167"/>
      <c r="I18" s="167"/>
      <c r="L18" s="10"/>
    </row>
    <row r="19" spans="1:13" ht="12" customHeight="1" x14ac:dyDescent="0.25">
      <c r="A19" s="15" t="s">
        <v>864</v>
      </c>
      <c r="B19" s="332">
        <v>3.8000000000000003</v>
      </c>
      <c r="C19" s="106">
        <v>0.1</v>
      </c>
      <c r="D19" s="332">
        <v>7.6000000000000005</v>
      </c>
      <c r="E19" s="179">
        <v>0.2</v>
      </c>
      <c r="G19" s="167"/>
      <c r="I19" s="167"/>
      <c r="L19" s="10"/>
    </row>
    <row r="20" spans="1:13" ht="12" customHeight="1" x14ac:dyDescent="0.25">
      <c r="A20" s="29" t="s">
        <v>263</v>
      </c>
      <c r="B20" s="332">
        <v>47.85</v>
      </c>
      <c r="C20" s="106">
        <v>2</v>
      </c>
      <c r="D20" s="332">
        <v>118.4</v>
      </c>
      <c r="E20" s="179">
        <v>3</v>
      </c>
      <c r="G20" s="167"/>
      <c r="I20" s="167"/>
      <c r="L20" s="10"/>
    </row>
    <row r="21" spans="1:13" ht="12" customHeight="1" x14ac:dyDescent="0.25">
      <c r="A21" s="15" t="s">
        <v>160</v>
      </c>
      <c r="B21" s="332">
        <v>26.950000000000003</v>
      </c>
      <c r="C21" s="105">
        <v>1.9</v>
      </c>
      <c r="D21" s="332">
        <v>66.3</v>
      </c>
      <c r="E21" s="178">
        <v>2.8</v>
      </c>
      <c r="G21" s="167"/>
      <c r="I21" s="167"/>
      <c r="L21" s="10"/>
    </row>
    <row r="22" spans="1:13" ht="12" customHeight="1" x14ac:dyDescent="0.25">
      <c r="A22" s="15" t="s">
        <v>159</v>
      </c>
      <c r="B22" s="332">
        <v>28.25</v>
      </c>
      <c r="C22" s="105">
        <v>2.5</v>
      </c>
      <c r="D22" s="332">
        <v>72.150000000000006</v>
      </c>
      <c r="E22" s="178">
        <v>3</v>
      </c>
      <c r="G22" s="167"/>
      <c r="I22" s="167"/>
      <c r="L22" s="10"/>
    </row>
    <row r="23" spans="1:13" ht="12" customHeight="1" x14ac:dyDescent="0.25">
      <c r="A23" s="15" t="s">
        <v>177</v>
      </c>
      <c r="B23" s="332">
        <v>29.85</v>
      </c>
      <c r="C23" s="105">
        <v>3</v>
      </c>
      <c r="D23" s="332">
        <v>75.900000000000006</v>
      </c>
      <c r="E23" s="178">
        <v>3.5</v>
      </c>
      <c r="G23" s="167"/>
      <c r="I23" s="167"/>
      <c r="L23" s="10"/>
    </row>
    <row r="24" spans="1:13" ht="12" customHeight="1" x14ac:dyDescent="0.25">
      <c r="A24" s="15" t="s">
        <v>171</v>
      </c>
      <c r="B24" s="332">
        <v>89.5</v>
      </c>
      <c r="C24" s="105">
        <v>3.3</v>
      </c>
      <c r="D24" s="332"/>
      <c r="E24" s="178" t="s">
        <v>133</v>
      </c>
      <c r="G24" s="167"/>
      <c r="I24" s="167"/>
      <c r="L24" s="10"/>
    </row>
    <row r="25" spans="1:13" ht="12" customHeight="1" x14ac:dyDescent="0.25">
      <c r="A25" s="15" t="s">
        <v>162</v>
      </c>
      <c r="B25" s="332">
        <v>19.75</v>
      </c>
      <c r="C25" s="105">
        <v>0.8</v>
      </c>
      <c r="D25" s="332">
        <v>22.650000000000002</v>
      </c>
      <c r="E25" s="178">
        <v>1.4</v>
      </c>
      <c r="G25" s="167"/>
      <c r="I25" s="167"/>
      <c r="L25" s="10"/>
    </row>
    <row r="26" spans="1:13" ht="12" customHeight="1" x14ac:dyDescent="0.25">
      <c r="A26" s="15" t="s">
        <v>757</v>
      </c>
      <c r="B26" s="332">
        <v>181</v>
      </c>
      <c r="C26" s="105">
        <v>8</v>
      </c>
      <c r="D26" s="332">
        <v>260.2</v>
      </c>
      <c r="E26" s="178">
        <v>12</v>
      </c>
      <c r="G26" s="167"/>
      <c r="I26" s="167"/>
      <c r="L26" s="10"/>
    </row>
    <row r="27" spans="1:13" ht="12" customHeight="1" x14ac:dyDescent="0.25">
      <c r="A27" s="15" t="s">
        <v>753</v>
      </c>
      <c r="B27" s="332">
        <v>212.25</v>
      </c>
      <c r="C27" s="105">
        <v>9.3000000000000007</v>
      </c>
      <c r="D27" s="332">
        <v>313.35000000000002</v>
      </c>
      <c r="E27" s="178">
        <v>13</v>
      </c>
      <c r="G27" s="167"/>
      <c r="I27" s="167"/>
      <c r="L27" s="10"/>
    </row>
    <row r="28" spans="1:13" ht="12" customHeight="1" thickBot="1" x14ac:dyDescent="0.3">
      <c r="A28" s="15" t="s">
        <v>190</v>
      </c>
      <c r="B28" s="333">
        <v>16.150000000000002</v>
      </c>
      <c r="C28" s="107">
        <v>0.4</v>
      </c>
      <c r="D28" s="488" t="s">
        <v>68</v>
      </c>
      <c r="E28" s="489"/>
      <c r="G28" s="167"/>
      <c r="I28" s="167"/>
      <c r="L28" s="10"/>
    </row>
    <row r="29" spans="1:13" ht="12" customHeight="1" x14ac:dyDescent="0.25">
      <c r="A29" s="10"/>
      <c r="B29" s="168"/>
      <c r="C29" s="108"/>
      <c r="D29" s="223"/>
      <c r="E29" s="223"/>
      <c r="G29" s="61"/>
      <c r="I29" s="61"/>
      <c r="L29" s="10"/>
    </row>
    <row r="30" spans="1:13" ht="12" customHeight="1" x14ac:dyDescent="0.25">
      <c r="A30" s="4" t="s">
        <v>844</v>
      </c>
      <c r="B30" s="168"/>
      <c r="C30" s="108"/>
      <c r="D30" s="223"/>
      <c r="E30" s="223"/>
      <c r="G30" s="61"/>
      <c r="I30" s="61"/>
      <c r="L30" s="10"/>
    </row>
    <row r="31" spans="1:13" ht="12" customHeight="1" x14ac:dyDescent="0.25">
      <c r="A31" s="4" t="s">
        <v>845</v>
      </c>
      <c r="B31" s="168"/>
      <c r="C31" s="108"/>
      <c r="D31" s="223"/>
      <c r="E31" s="223"/>
      <c r="G31" s="61"/>
      <c r="I31" s="61"/>
      <c r="L31" s="10"/>
    </row>
    <row r="32" spans="1:13" ht="12" customHeigh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</row>
    <row r="33" spans="1:12" ht="12" customHeight="1" x14ac:dyDescent="0.25">
      <c r="A33" s="13" t="s">
        <v>834</v>
      </c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</row>
    <row r="34" spans="1:12" ht="12" customHeight="1" x14ac:dyDescent="0.25">
      <c r="A34" s="13" t="s">
        <v>56</v>
      </c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</row>
    <row r="35" spans="1:12" ht="12" customHeight="1" x14ac:dyDescent="0.25">
      <c r="A35" s="13" t="s">
        <v>55</v>
      </c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</row>
    <row r="36" spans="1:12" ht="12" customHeight="1" x14ac:dyDescent="0.25">
      <c r="A36" s="13" t="s">
        <v>906</v>
      </c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</row>
    <row r="37" spans="1:12" ht="12" customHeight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</row>
    <row r="38" spans="1:12" ht="12" customHeight="1" x14ac:dyDescent="0.25">
      <c r="A38" s="474" t="s">
        <v>47</v>
      </c>
      <c r="B38" s="474"/>
      <c r="C38" s="474"/>
      <c r="D38" s="474"/>
      <c r="E38" s="474"/>
      <c r="F38" s="474"/>
      <c r="G38" s="474"/>
      <c r="H38" s="474"/>
      <c r="I38" s="474"/>
      <c r="J38" s="474"/>
      <c r="K38" s="474"/>
      <c r="L38" s="474"/>
    </row>
    <row r="39" spans="1:12" ht="12" customHeight="1" x14ac:dyDescent="0.25">
      <c r="A39" s="474" t="s">
        <v>110</v>
      </c>
      <c r="B39" s="474"/>
      <c r="C39" s="474"/>
      <c r="D39" s="474"/>
      <c r="E39" s="474"/>
      <c r="F39" s="474"/>
      <c r="G39" s="474"/>
      <c r="H39" s="474"/>
      <c r="I39" s="474"/>
      <c r="J39" s="474"/>
      <c r="K39" s="474"/>
      <c r="L39" s="474"/>
    </row>
    <row r="40" spans="1:12" ht="12" customHeight="1" x14ac:dyDescent="0.25"/>
    <row r="41" spans="1:12" x14ac:dyDescent="0.25">
      <c r="A41" t="s">
        <v>184</v>
      </c>
    </row>
  </sheetData>
  <sheetProtection selectLockedCells="1"/>
  <mergeCells count="7">
    <mergeCell ref="A11:E11"/>
    <mergeCell ref="A39:L39"/>
    <mergeCell ref="D28:E28"/>
    <mergeCell ref="A13:A14"/>
    <mergeCell ref="D13:E13"/>
    <mergeCell ref="B13:C13"/>
    <mergeCell ref="A38:L38"/>
  </mergeCells>
  <pageMargins left="0.25" right="0.25" top="0.2" bottom="0.2" header="0.3" footer="0.3"/>
  <pageSetup scale="8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6">
    <pageSetUpPr fitToPage="1"/>
  </sheetPr>
  <dimension ref="A1:M49"/>
  <sheetViews>
    <sheetView zoomScale="115" zoomScaleNormal="115" workbookViewId="0">
      <selection activeCell="D16" sqref="D16"/>
    </sheetView>
  </sheetViews>
  <sheetFormatPr defaultRowHeight="15" x14ac:dyDescent="0.25"/>
  <cols>
    <col min="1" max="1" width="41.140625" customWidth="1"/>
    <col min="2" max="2" width="9.85546875" bestFit="1" customWidth="1"/>
    <col min="3" max="4" width="6.7109375" customWidth="1"/>
    <col min="5" max="5" width="9.85546875" bestFit="1" customWidth="1"/>
    <col min="6" max="7" width="6.7109375" customWidth="1"/>
    <col min="8" max="8" width="10.7109375" bestFit="1" customWidth="1"/>
    <col min="9" max="10" width="6.7109375" customWidth="1"/>
    <col min="11" max="11" width="4.42578125" customWidth="1"/>
    <col min="12" max="12" width="10.7109375" customWidth="1"/>
    <col min="13" max="13" width="7.7109375" customWidth="1"/>
  </cols>
  <sheetData>
    <row r="1" spans="1:13" ht="21" customHeight="1" x14ac:dyDescent="0.35">
      <c r="A1" s="415" t="s">
        <v>818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13" ht="12" customHeight="1" x14ac:dyDescent="0.25"/>
    <row r="3" spans="1:13" ht="12" customHeight="1" x14ac:dyDescent="0.25"/>
    <row r="4" spans="1:13" ht="12" customHeight="1" x14ac:dyDescent="0.25"/>
    <row r="5" spans="1:13" ht="12" customHeight="1" x14ac:dyDescent="0.25"/>
    <row r="6" spans="1:13" ht="12" customHeight="1" x14ac:dyDescent="0.25"/>
    <row r="7" spans="1:13" ht="12" customHeight="1" x14ac:dyDescent="0.25"/>
    <row r="8" spans="1:13" ht="12" customHeight="1" x14ac:dyDescent="0.25"/>
    <row r="9" spans="1:13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3" ht="12" customHeight="1" x14ac:dyDescent="0.25"/>
    <row r="11" spans="1:13" ht="12" customHeight="1" x14ac:dyDescent="0.25">
      <c r="A11" s="431" t="s">
        <v>66</v>
      </c>
      <c r="B11" s="431"/>
      <c r="C11" s="431"/>
      <c r="D11" s="431"/>
      <c r="E11" s="431"/>
      <c r="F11" s="431"/>
      <c r="G11" s="431"/>
      <c r="H11" s="431"/>
      <c r="I11" s="431"/>
      <c r="J11" s="431"/>
      <c r="K11" s="31"/>
    </row>
    <row r="12" spans="1:13" ht="12" customHeight="1" x14ac:dyDescent="0.25">
      <c r="A12" s="449" t="s">
        <v>65</v>
      </c>
      <c r="B12" s="449"/>
      <c r="C12" s="449"/>
      <c r="D12" s="449"/>
      <c r="E12" s="449"/>
      <c r="F12" s="449"/>
      <c r="G12" s="449"/>
      <c r="H12" s="449"/>
      <c r="I12" s="449"/>
      <c r="J12" s="449"/>
      <c r="K12" s="26"/>
    </row>
    <row r="13" spans="1:13" ht="12" customHeight="1" thickBot="1" x14ac:dyDescent="0.3"/>
    <row r="14" spans="1:13" ht="12" customHeight="1" x14ac:dyDescent="0.25">
      <c r="A14" s="463" t="s">
        <v>34</v>
      </c>
      <c r="B14" s="438" t="s">
        <v>529</v>
      </c>
      <c r="C14" s="439"/>
      <c r="D14" s="440"/>
      <c r="E14" s="438" t="s">
        <v>530</v>
      </c>
      <c r="F14" s="439"/>
      <c r="G14" s="440"/>
      <c r="H14" s="438" t="s">
        <v>531</v>
      </c>
      <c r="I14" s="439"/>
      <c r="J14" s="440"/>
      <c r="K14" s="10"/>
      <c r="L14" s="438" t="s">
        <v>46</v>
      </c>
      <c r="M14" s="461" t="s">
        <v>112</v>
      </c>
    </row>
    <row r="15" spans="1:13" ht="12" customHeight="1" x14ac:dyDescent="0.25">
      <c r="A15" s="464"/>
      <c r="B15" s="16" t="s">
        <v>45</v>
      </c>
      <c r="C15" s="14" t="s">
        <v>126</v>
      </c>
      <c r="D15" s="17" t="s">
        <v>9</v>
      </c>
      <c r="E15" s="16" t="s">
        <v>45</v>
      </c>
      <c r="F15" s="14" t="s">
        <v>126</v>
      </c>
      <c r="G15" s="17" t="s">
        <v>9</v>
      </c>
      <c r="H15" s="16" t="s">
        <v>45</v>
      </c>
      <c r="I15" s="14" t="s">
        <v>126</v>
      </c>
      <c r="J15" s="17" t="s">
        <v>9</v>
      </c>
      <c r="K15" s="10"/>
      <c r="L15" s="460"/>
      <c r="M15" s="462"/>
    </row>
    <row r="16" spans="1:13" ht="12" customHeight="1" x14ac:dyDescent="0.25">
      <c r="A16" s="15" t="str">
        <f>'Page 20 Maintenance'!A16</f>
        <v>Enclosure 16 GA.</v>
      </c>
      <c r="B16" s="63">
        <f>'Page 20 Maintenance'!B16</f>
        <v>84.45</v>
      </c>
      <c r="C16" s="54">
        <f>'Page 20 Maintenance'!C16</f>
        <v>5.8</v>
      </c>
      <c r="D16" s="58"/>
      <c r="E16" s="63">
        <f>'Page 20 Maintenance'!D16</f>
        <v>97</v>
      </c>
      <c r="F16" s="54">
        <f>'Page 20 Maintenance'!E16</f>
        <v>6.5</v>
      </c>
      <c r="G16" s="58"/>
      <c r="H16" s="63">
        <f>'Page 20 Maintenance'!F16</f>
        <v>106.4</v>
      </c>
      <c r="I16" s="54">
        <f>'Page 20 Maintenance'!G16</f>
        <v>7.9</v>
      </c>
      <c r="J16" s="58"/>
      <c r="K16" s="10"/>
      <c r="L16" s="92" t="str">
        <f>IF(AND(D16=0,G16=0,J16=0)," ",D16*B16+G16*E16+J16*H16)</f>
        <v xml:space="preserve"> </v>
      </c>
      <c r="M16" s="94" t="str">
        <f>IF(L16=" "," ",D16*C16+G16*F16+J16*I16)</f>
        <v xml:space="preserve"> </v>
      </c>
    </row>
    <row r="17" spans="1:13" ht="12" customHeight="1" x14ac:dyDescent="0.25">
      <c r="A17" s="15" t="str">
        <f>'Page 20 Maintenance'!A17</f>
        <v>Enclosure 14 GA.</v>
      </c>
      <c r="B17" s="332">
        <f>'Page 20 Maintenance'!B17</f>
        <v>89.75</v>
      </c>
      <c r="C17" s="54">
        <f>'Page 20 Maintenance'!C17</f>
        <v>7.2</v>
      </c>
      <c r="D17" s="58"/>
      <c r="E17" s="332">
        <f>'Page 20 Maintenance'!D17</f>
        <v>102.65</v>
      </c>
      <c r="F17" s="54">
        <f>'Page 20 Maintenance'!E17</f>
        <v>8.1</v>
      </c>
      <c r="G17" s="58"/>
      <c r="H17" s="332">
        <f>'Page 20 Maintenance'!F17</f>
        <v>111.85000000000001</v>
      </c>
      <c r="I17" s="54">
        <f>'Page 20 Maintenance'!G17</f>
        <v>9.8000000000000007</v>
      </c>
      <c r="J17" s="58"/>
      <c r="K17" s="10"/>
      <c r="L17" s="92" t="str">
        <f t="shared" ref="L17:L33" si="0">IF(AND(D17=0,G17=0,J17=0)," ",D17*B17+G17*E17+J17*H17)</f>
        <v xml:space="preserve"> </v>
      </c>
      <c r="M17" s="94" t="str">
        <f t="shared" ref="M17:M33" si="1">IF(L17=" "," ",D17*C17+G17*F17+J17*I17)</f>
        <v xml:space="preserve"> </v>
      </c>
    </row>
    <row r="18" spans="1:13" ht="12" customHeight="1" x14ac:dyDescent="0.25">
      <c r="A18" s="15" t="str">
        <f>'Page 20 Maintenance'!A18</f>
        <v>Baked Metallic (standard colors)</v>
      </c>
      <c r="B18" s="332">
        <f>'Page 20 Maintenance'!B18</f>
        <v>5.75</v>
      </c>
      <c r="C18" s="54" t="str">
        <f>'Page 20 Maintenance'!C18</f>
        <v>-</v>
      </c>
      <c r="D18" s="58"/>
      <c r="E18" s="332">
        <f>'Page 20 Maintenance'!D18</f>
        <v>6.0500000000000007</v>
      </c>
      <c r="F18" s="54" t="str">
        <f>'Page 20 Maintenance'!E18</f>
        <v>-</v>
      </c>
      <c r="G18" s="58"/>
      <c r="H18" s="332">
        <f>'Page 20 Maintenance'!F18</f>
        <v>6.2</v>
      </c>
      <c r="I18" s="54" t="str">
        <f>'Page 20 Maintenance'!G18</f>
        <v>-</v>
      </c>
      <c r="J18" s="58"/>
      <c r="K18" s="10"/>
      <c r="L18" s="92" t="str">
        <f t="shared" ref="L18" si="2">IF(AND(D18=0,G18=0,J18=0)," ",D18*B18+G18*E18+J18*H18)</f>
        <v xml:space="preserve"> </v>
      </c>
      <c r="M18" s="94"/>
    </row>
    <row r="19" spans="1:13" ht="12" customHeight="1" x14ac:dyDescent="0.25">
      <c r="A19" s="15" t="str">
        <f>'Page 20 Maintenance'!A19</f>
        <v>Knob Damper</v>
      </c>
      <c r="B19" s="70">
        <f>'Page 20 Maintenance'!B19</f>
        <v>0</v>
      </c>
      <c r="C19" s="54" t="str">
        <f>'Page 20 Maintenance'!C18</f>
        <v>-</v>
      </c>
      <c r="D19" s="72"/>
      <c r="E19" s="70">
        <f>'Page 20 Maintenance'!D19</f>
        <v>0</v>
      </c>
      <c r="F19" s="54" t="str">
        <f>'Page 20 Maintenance'!E19</f>
        <v>-</v>
      </c>
      <c r="G19" s="72"/>
      <c r="H19" s="70">
        <f>'Page 20 Maintenance'!F19</f>
        <v>0</v>
      </c>
      <c r="I19" s="54" t="str">
        <f>'Page 20 Maintenance'!G19</f>
        <v>-</v>
      </c>
      <c r="J19" s="72"/>
      <c r="K19" s="10"/>
      <c r="L19" s="92"/>
      <c r="M19" s="94"/>
    </row>
    <row r="20" spans="1:13" ht="12" customHeight="1" x14ac:dyDescent="0.25">
      <c r="A20" s="15" t="str">
        <f>'Page 20 Maintenance'!A20</f>
        <v>Backplate 20 GA. Galvannealed (Full Height) Unpainted</v>
      </c>
      <c r="B20" s="332">
        <f>'Page 20 Maintenance'!B20</f>
        <v>15.4</v>
      </c>
      <c r="C20" s="54">
        <f>'Page 20 Maintenance'!C20</f>
        <v>2.7</v>
      </c>
      <c r="D20" s="102"/>
      <c r="E20" s="332">
        <f>'Page 20 Maintenance'!D20</f>
        <v>19.05</v>
      </c>
      <c r="F20" s="54">
        <f>'Page 20 Maintenance'!E20</f>
        <v>3.4</v>
      </c>
      <c r="G20" s="102"/>
      <c r="H20" s="332">
        <f>'Page 20 Maintenance'!F20</f>
        <v>22.450000000000003</v>
      </c>
      <c r="I20" s="54">
        <f>'Page 20 Maintenance'!G20</f>
        <v>3.9</v>
      </c>
      <c r="J20" s="102"/>
      <c r="K20" s="10"/>
      <c r="L20" s="92" t="str">
        <f t="shared" si="0"/>
        <v xml:space="preserve"> </v>
      </c>
      <c r="M20" s="94" t="str">
        <f t="shared" si="1"/>
        <v xml:space="preserve"> </v>
      </c>
    </row>
    <row r="21" spans="1:13" ht="12" customHeight="1" x14ac:dyDescent="0.25">
      <c r="A21" s="15" t="str">
        <f>'Page 20 Maintenance'!A21</f>
        <v>Backplate 20 GA. Galvanealed (Full Height) Baked Powder</v>
      </c>
      <c r="B21" s="332">
        <f>'Page 20 Maintenance'!B21</f>
        <v>18.3</v>
      </c>
      <c r="C21" s="54">
        <f>'Page 20 Maintenance'!C21</f>
        <v>2.7</v>
      </c>
      <c r="D21" s="102"/>
      <c r="E21" s="332">
        <f>'Page 20 Maintenance'!D21</f>
        <v>22.650000000000002</v>
      </c>
      <c r="F21" s="54">
        <f>'Page 20 Maintenance'!E21</f>
        <v>3.4</v>
      </c>
      <c r="G21" s="102"/>
      <c r="H21" s="332">
        <f>'Page 20 Maintenance'!F21</f>
        <v>26.85</v>
      </c>
      <c r="I21" s="54">
        <f>'Page 20 Maintenance'!G21</f>
        <v>3.9</v>
      </c>
      <c r="J21" s="102"/>
      <c r="K21" s="10"/>
      <c r="L21" s="92" t="str">
        <f t="shared" si="0"/>
        <v xml:space="preserve"> </v>
      </c>
      <c r="M21" s="94" t="str">
        <f t="shared" si="1"/>
        <v xml:space="preserve"> </v>
      </c>
    </row>
    <row r="22" spans="1:13" ht="12" customHeight="1" x14ac:dyDescent="0.25">
      <c r="A22" s="15" t="str">
        <f>'Page 20 Maintenance'!A22</f>
        <v>Vertical Wall Bracket</v>
      </c>
      <c r="B22" s="337">
        <f>'Page 20 Maintenance'!B22</f>
        <v>7.15</v>
      </c>
      <c r="C22" s="54">
        <f>'Page 20 Maintenance'!C22</f>
        <v>0.5</v>
      </c>
      <c r="D22" s="102"/>
      <c r="E22" s="337">
        <f>'Page 20 Maintenance'!D22</f>
        <v>7.5500000000000007</v>
      </c>
      <c r="F22" s="54">
        <f>'Page 20 Maintenance'!E22</f>
        <v>0.6</v>
      </c>
      <c r="G22" s="102"/>
      <c r="H22" s="337">
        <f>'Page 20 Maintenance'!F22</f>
        <v>8.25</v>
      </c>
      <c r="I22" s="54">
        <f>'Page 20 Maintenance'!G22</f>
        <v>0.7</v>
      </c>
      <c r="J22" s="102"/>
      <c r="K22" s="10"/>
      <c r="L22" s="92" t="str">
        <f t="shared" si="0"/>
        <v xml:space="preserve"> </v>
      </c>
      <c r="M22" s="94" t="str">
        <f t="shared" si="1"/>
        <v xml:space="preserve"> </v>
      </c>
    </row>
    <row r="23" spans="1:13" ht="12" customHeight="1" x14ac:dyDescent="0.25">
      <c r="A23" s="15" t="str">
        <f>'Page 20 Maintenance'!A23</f>
        <v>Ball Bearing Hanger - Bracket Mounted</v>
      </c>
      <c r="B23" s="332">
        <f>'Page 20 Maintenance'!B23</f>
        <v>7.25</v>
      </c>
      <c r="C23" s="54">
        <f>'Page 20 Maintenance'!C23</f>
        <v>0.5</v>
      </c>
      <c r="D23" s="102"/>
      <c r="E23" s="332">
        <f>'Page 20 Maintenance'!D23</f>
        <v>7.25</v>
      </c>
      <c r="F23" s="54">
        <f>'Page 20 Maintenance'!E23</f>
        <v>0.5</v>
      </c>
      <c r="G23" s="102"/>
      <c r="H23" s="332">
        <f>'Page 20 Maintenance'!F23</f>
        <v>7.25</v>
      </c>
      <c r="I23" s="54">
        <f>'Page 20 Maintenance'!G23</f>
        <v>0.5</v>
      </c>
      <c r="J23" s="102"/>
      <c r="K23" s="10"/>
      <c r="L23" s="92" t="str">
        <f t="shared" si="0"/>
        <v xml:space="preserve"> </v>
      </c>
      <c r="M23" s="94" t="str">
        <f t="shared" si="1"/>
        <v xml:space="preserve"> </v>
      </c>
    </row>
    <row r="24" spans="1:13" ht="12" customHeight="1" x14ac:dyDescent="0.25">
      <c r="A24" s="15" t="str">
        <f>'Page 20 Maintenance'!A24</f>
        <v>3" End Cap</v>
      </c>
      <c r="B24" s="332">
        <f>'Page 20 Maintenance'!B24</f>
        <v>51.800000000000004</v>
      </c>
      <c r="C24" s="54">
        <f>'Page 20 Maintenance'!C24</f>
        <v>3</v>
      </c>
      <c r="D24" s="102"/>
      <c r="E24" s="332">
        <f>'Page 20 Maintenance'!D24</f>
        <v>60.050000000000004</v>
      </c>
      <c r="F24" s="54">
        <f>'Page 20 Maintenance'!E24</f>
        <v>3.7</v>
      </c>
      <c r="G24" s="102"/>
      <c r="H24" s="332">
        <f>'Page 20 Maintenance'!F24</f>
        <v>65.2</v>
      </c>
      <c r="I24" s="54">
        <f>'Page 20 Maintenance'!G24</f>
        <v>4.2</v>
      </c>
      <c r="J24" s="102"/>
      <c r="K24" s="10"/>
      <c r="L24" s="92" t="str">
        <f t="shared" si="0"/>
        <v xml:space="preserve"> </v>
      </c>
      <c r="M24" s="94" t="str">
        <f t="shared" si="1"/>
        <v xml:space="preserve"> </v>
      </c>
    </row>
    <row r="25" spans="1:13" ht="12" customHeight="1" x14ac:dyDescent="0.25">
      <c r="A25" s="15" t="str">
        <f>'Page 20 Maintenance'!A25</f>
        <v>9" End Cap w/Access Door</v>
      </c>
      <c r="B25" s="332">
        <f>'Page 20 Maintenance'!B25</f>
        <v>89.5</v>
      </c>
      <c r="C25" s="54">
        <f>'Page 20 Maintenance'!C25</f>
        <v>5.6</v>
      </c>
      <c r="D25" s="58"/>
      <c r="E25" s="332">
        <f>'Page 20 Maintenance'!D25</f>
        <v>99</v>
      </c>
      <c r="F25" s="54">
        <f>'Page 20 Maintenance'!E25</f>
        <v>6.6</v>
      </c>
      <c r="G25" s="58"/>
      <c r="H25" s="332">
        <f>'Page 20 Maintenance'!F25</f>
        <v>106.60000000000001</v>
      </c>
      <c r="I25" s="54">
        <f>'Page 20 Maintenance'!G25</f>
        <v>7.3</v>
      </c>
      <c r="J25" s="58"/>
      <c r="K25" s="10"/>
      <c r="L25" s="92" t="str">
        <f t="shared" si="0"/>
        <v xml:space="preserve"> </v>
      </c>
      <c r="M25" s="94" t="str">
        <f t="shared" si="1"/>
        <v xml:space="preserve"> </v>
      </c>
    </row>
    <row r="26" spans="1:13" ht="12" customHeight="1" x14ac:dyDescent="0.25">
      <c r="A26" s="15" t="str">
        <f>'Page 20 Maintenance'!A26</f>
        <v>4" Wall Sleeve</v>
      </c>
      <c r="B26" s="332">
        <f>'Page 20 Maintenance'!B26</f>
        <v>31.200000000000003</v>
      </c>
      <c r="C26" s="54">
        <f>'Page 20 Maintenance'!C26</f>
        <v>1.4</v>
      </c>
      <c r="D26" s="58"/>
      <c r="E26" s="332">
        <f>'Page 20 Maintenance'!D26</f>
        <v>36.950000000000003</v>
      </c>
      <c r="F26" s="54">
        <f>'Page 20 Maintenance'!E26</f>
        <v>1.8</v>
      </c>
      <c r="G26" s="58"/>
      <c r="H26" s="332">
        <f>'Page 20 Maintenance'!F26</f>
        <v>41.85</v>
      </c>
      <c r="I26" s="54">
        <f>'Page 20 Maintenance'!G26</f>
        <v>2</v>
      </c>
      <c r="J26" s="58"/>
      <c r="K26" s="10"/>
      <c r="L26" s="92" t="str">
        <f t="shared" si="0"/>
        <v xml:space="preserve"> </v>
      </c>
      <c r="M26" s="94" t="str">
        <f t="shared" si="1"/>
        <v xml:space="preserve"> </v>
      </c>
    </row>
    <row r="27" spans="1:13" ht="12" customHeight="1" x14ac:dyDescent="0.25">
      <c r="A27" s="15" t="str">
        <f>'Page 20 Maintenance'!A27</f>
        <v>9" Wall Sleeve</v>
      </c>
      <c r="B27" s="332">
        <f>'Page 20 Maintenance'!B27</f>
        <v>39.150000000000006</v>
      </c>
      <c r="C27" s="54">
        <f>'Page 20 Maintenance'!C27</f>
        <v>3</v>
      </c>
      <c r="D27" s="58"/>
      <c r="E27" s="332">
        <f>'Page 20 Maintenance'!D27</f>
        <v>45.150000000000006</v>
      </c>
      <c r="F27" s="54">
        <f>'Page 20 Maintenance'!E27</f>
        <v>3.6</v>
      </c>
      <c r="G27" s="58"/>
      <c r="H27" s="332">
        <f>'Page 20 Maintenance'!F27</f>
        <v>49.5</v>
      </c>
      <c r="I27" s="54">
        <f>'Page 20 Maintenance'!G27</f>
        <v>4.2</v>
      </c>
      <c r="J27" s="58"/>
      <c r="K27" s="10"/>
      <c r="L27" s="92" t="str">
        <f t="shared" si="0"/>
        <v xml:space="preserve"> </v>
      </c>
      <c r="M27" s="94" t="str">
        <f t="shared" si="1"/>
        <v xml:space="preserve"> </v>
      </c>
    </row>
    <row r="28" spans="1:13" ht="12" customHeight="1" x14ac:dyDescent="0.25">
      <c r="A28" s="15" t="str">
        <f>'Page 20 Maintenance'!A28</f>
        <v>9" Wall Sleeve w/Access Door</v>
      </c>
      <c r="B28" s="332">
        <f>'Page 20 Maintenance'!B28</f>
        <v>62.85</v>
      </c>
      <c r="C28" s="54">
        <f>'Page 20 Maintenance'!C28</f>
        <v>4.3</v>
      </c>
      <c r="D28" s="58"/>
      <c r="E28" s="332">
        <f>'Page 20 Maintenance'!D28</f>
        <v>73</v>
      </c>
      <c r="F28" s="54">
        <f>'Page 20 Maintenance'!E28</f>
        <v>4.9000000000000004</v>
      </c>
      <c r="G28" s="58"/>
      <c r="H28" s="332">
        <f>'Page 20 Maintenance'!F28</f>
        <v>76.400000000000006</v>
      </c>
      <c r="I28" s="54">
        <f>'Page 20 Maintenance'!G28</f>
        <v>5.5</v>
      </c>
      <c r="J28" s="58"/>
      <c r="K28" s="10"/>
      <c r="L28" s="92" t="str">
        <f t="shared" si="0"/>
        <v xml:space="preserve"> </v>
      </c>
      <c r="M28" s="94" t="str">
        <f t="shared" si="1"/>
        <v xml:space="preserve"> </v>
      </c>
    </row>
    <row r="29" spans="1:13" ht="12" customHeight="1" x14ac:dyDescent="0.25">
      <c r="A29" s="15" t="str">
        <f>'Page 20 Maintenance'!A29</f>
        <v>Wall Sleeve Support</v>
      </c>
      <c r="B29" s="332">
        <f>'Page 20 Maintenance'!B29</f>
        <v>22.450000000000003</v>
      </c>
      <c r="C29" s="54">
        <f>'Page 20 Maintenance'!C29</f>
        <v>1.5</v>
      </c>
      <c r="D29" s="58"/>
      <c r="E29" s="332">
        <f>'Page 20 Maintenance'!D29</f>
        <v>24.700000000000003</v>
      </c>
      <c r="F29" s="54">
        <f>'Page 20 Maintenance'!E29</f>
        <v>1.9</v>
      </c>
      <c r="G29" s="58"/>
      <c r="H29" s="332">
        <f>'Page 20 Maintenance'!F29</f>
        <v>26.900000000000002</v>
      </c>
      <c r="I29" s="54">
        <f>'Page 20 Maintenance'!G29</f>
        <v>2.2999999999999998</v>
      </c>
      <c r="J29" s="58"/>
      <c r="K29" s="10"/>
      <c r="L29" s="92" t="str">
        <f t="shared" si="0"/>
        <v xml:space="preserve"> </v>
      </c>
      <c r="M29" s="94" t="str">
        <f t="shared" si="1"/>
        <v xml:space="preserve"> </v>
      </c>
    </row>
    <row r="30" spans="1:13" ht="12" customHeight="1" x14ac:dyDescent="0.25">
      <c r="A30" s="15" t="str">
        <f>'Page 20 Maintenance'!A30</f>
        <v>Inside Corner 90°</v>
      </c>
      <c r="B30" s="332">
        <f>'Page 20 Maintenance'!B30</f>
        <v>115.85000000000001</v>
      </c>
      <c r="C30" s="54">
        <f>'Page 20 Maintenance'!C30</f>
        <v>6.8</v>
      </c>
      <c r="D30" s="58"/>
      <c r="E30" s="332">
        <f>'Page 20 Maintenance'!D30</f>
        <v>134</v>
      </c>
      <c r="F30" s="54">
        <f>'Page 20 Maintenance'!E30</f>
        <v>8</v>
      </c>
      <c r="G30" s="58"/>
      <c r="H30" s="332">
        <f>'Page 20 Maintenance'!F30</f>
        <v>156.65</v>
      </c>
      <c r="I30" s="54">
        <f>'Page 20 Maintenance'!G30</f>
        <v>8.8000000000000007</v>
      </c>
      <c r="J30" s="58"/>
      <c r="K30" s="10"/>
      <c r="L30" s="92" t="str">
        <f t="shared" si="0"/>
        <v xml:space="preserve"> </v>
      </c>
      <c r="M30" s="94" t="str">
        <f t="shared" si="1"/>
        <v xml:space="preserve"> </v>
      </c>
    </row>
    <row r="31" spans="1:13" ht="12" customHeight="1" x14ac:dyDescent="0.25">
      <c r="A31" s="15" t="str">
        <f>'Page 20 Maintenance'!A31</f>
        <v>Inside Corner 135°</v>
      </c>
      <c r="B31" s="332">
        <f>'Page 20 Maintenance'!B31</f>
        <v>139.45000000000002</v>
      </c>
      <c r="C31" s="54">
        <f>'Page 20 Maintenance'!C31</f>
        <v>7</v>
      </c>
      <c r="D31" s="58"/>
      <c r="E31" s="332">
        <f>'Page 20 Maintenance'!D31</f>
        <v>158.10000000000002</v>
      </c>
      <c r="F31" s="54">
        <f>'Page 20 Maintenance'!E31</f>
        <v>8.1999999999999993</v>
      </c>
      <c r="G31" s="58"/>
      <c r="H31" s="332">
        <f>'Page 20 Maintenance'!F31</f>
        <v>181.95000000000002</v>
      </c>
      <c r="I31" s="54">
        <f>'Page 20 Maintenance'!G31</f>
        <v>10</v>
      </c>
      <c r="J31" s="58"/>
      <c r="K31" s="10"/>
      <c r="L31" s="92" t="str">
        <f t="shared" si="0"/>
        <v xml:space="preserve"> </v>
      </c>
      <c r="M31" s="94" t="str">
        <f t="shared" si="1"/>
        <v xml:space="preserve"> </v>
      </c>
    </row>
    <row r="32" spans="1:13" ht="12" customHeight="1" x14ac:dyDescent="0.25">
      <c r="A32" s="15" t="str">
        <f>'Page 20 Maintenance'!A32</f>
        <v>Outside Corner 90°</v>
      </c>
      <c r="B32" s="332">
        <f>'Page 20 Maintenance'!B32</f>
        <v>130.15</v>
      </c>
      <c r="C32" s="54">
        <f>'Page 20 Maintenance'!C32</f>
        <v>8.8000000000000007</v>
      </c>
      <c r="D32" s="58"/>
      <c r="E32" s="332">
        <f>'Page 20 Maintenance'!D32</f>
        <v>164.85000000000002</v>
      </c>
      <c r="F32" s="54">
        <f>'Page 20 Maintenance'!E32</f>
        <v>11.2</v>
      </c>
      <c r="G32" s="58"/>
      <c r="H32" s="332">
        <f>'Page 20 Maintenance'!F32</f>
        <v>178.70000000000002</v>
      </c>
      <c r="I32" s="54">
        <f>'Page 20 Maintenance'!G32</f>
        <v>12.8</v>
      </c>
      <c r="J32" s="58"/>
      <c r="K32" s="10"/>
      <c r="L32" s="92" t="str">
        <f t="shared" si="0"/>
        <v xml:space="preserve"> </v>
      </c>
      <c r="M32" s="94" t="str">
        <f t="shared" si="1"/>
        <v xml:space="preserve"> </v>
      </c>
    </row>
    <row r="33" spans="1:13" ht="12" customHeight="1" thickBot="1" x14ac:dyDescent="0.3">
      <c r="A33" s="15" t="str">
        <f>'Page 20 Maintenance'!A33</f>
        <v>Outside Corner 135°</v>
      </c>
      <c r="B33" s="333">
        <f>'Page 20 Maintenance'!B33</f>
        <v>153.65</v>
      </c>
      <c r="C33" s="66">
        <f>'Page 20 Maintenance'!C33</f>
        <v>9</v>
      </c>
      <c r="D33" s="59"/>
      <c r="E33" s="333">
        <f>'Page 20 Maintenance'!D33</f>
        <v>188.5</v>
      </c>
      <c r="F33" s="66">
        <f>'Page 20 Maintenance'!E33</f>
        <v>11.4</v>
      </c>
      <c r="G33" s="59"/>
      <c r="H33" s="333">
        <f>'Page 20 Maintenance'!F33</f>
        <v>203</v>
      </c>
      <c r="I33" s="66">
        <f>'Page 20 Maintenance'!G33</f>
        <v>13</v>
      </c>
      <c r="J33" s="59"/>
      <c r="K33" s="10"/>
      <c r="L33" s="93" t="str">
        <f t="shared" si="0"/>
        <v xml:space="preserve"> </v>
      </c>
      <c r="M33" s="95" t="str">
        <f t="shared" si="1"/>
        <v xml:space="preserve"> </v>
      </c>
    </row>
    <row r="34" spans="1:13" ht="12" customHeigh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</row>
    <row r="35" spans="1:13" ht="12" customHeight="1" x14ac:dyDescent="0.25">
      <c r="A35" s="4" t="s">
        <v>532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</row>
    <row r="36" spans="1:13" ht="12" customHeight="1" x14ac:dyDescent="0.25">
      <c r="A36" s="4" t="s">
        <v>533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</row>
    <row r="37" spans="1:13" ht="12" customHeight="1" x14ac:dyDescent="0.25">
      <c r="A37" s="4" t="s">
        <v>534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</row>
    <row r="38" spans="1:13" ht="12" customHeigh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</row>
    <row r="39" spans="1:13" ht="12" customHeight="1" x14ac:dyDescent="0.25">
      <c r="A39" s="13" t="str">
        <f>'Page 20 Maintenance'!A39</f>
        <v>Standard product is clear anodized grille with enclosure fronts baked powder finish in any of standard colors shown in Mestek Color Selector.</v>
      </c>
      <c r="B39" s="13"/>
      <c r="C39" s="13"/>
      <c r="D39" s="13"/>
      <c r="E39" s="13"/>
      <c r="F39" s="13"/>
      <c r="G39" s="13"/>
      <c r="H39" s="13"/>
      <c r="I39" s="13"/>
      <c r="J39" s="13"/>
      <c r="K39" s="25"/>
      <c r="L39" s="25"/>
    </row>
    <row r="40" spans="1:13" ht="12" customHeight="1" x14ac:dyDescent="0.25">
      <c r="A40" s="13" t="str">
        <f>'Page 20 Maintenance'!A40</f>
        <v>Grill and enclosure painted same color at no extra charge</v>
      </c>
      <c r="B40" s="13"/>
      <c r="C40" s="13"/>
      <c r="D40" s="13"/>
      <c r="E40" s="13"/>
      <c r="F40" s="13"/>
      <c r="G40" s="13"/>
      <c r="H40" s="13"/>
      <c r="I40" s="13"/>
      <c r="J40" s="13"/>
      <c r="K40" s="25"/>
      <c r="L40" s="25"/>
    </row>
    <row r="41" spans="1:13" ht="12" customHeight="1" x14ac:dyDescent="0.25">
      <c r="A41" s="13" t="str">
        <f>'Page 20 Maintenance'!A41</f>
        <v>No deduction is allowed for prime coat</v>
      </c>
      <c r="B41" s="13"/>
      <c r="C41" s="13"/>
      <c r="D41" s="13"/>
      <c r="E41" s="13"/>
      <c r="F41" s="13"/>
      <c r="G41" s="13"/>
      <c r="H41" s="13"/>
      <c r="I41" s="13"/>
      <c r="J41" s="13"/>
      <c r="K41" s="25"/>
      <c r="L41" s="25"/>
    </row>
    <row r="42" spans="1:13" ht="12" customHeight="1" x14ac:dyDescent="0.25">
      <c r="A42" s="13" t="str">
        <f>'Page 20 Maintenance'!A42</f>
        <v>Extruded aluminum grille furnished in standard baked powder for two tone effect add $3.80 List per ft.</v>
      </c>
      <c r="B42" s="13"/>
      <c r="C42" s="13"/>
      <c r="D42" s="13"/>
      <c r="E42" s="13"/>
      <c r="F42" s="13"/>
      <c r="G42" s="13"/>
      <c r="H42" s="13"/>
      <c r="I42" s="13"/>
      <c r="J42" s="13"/>
      <c r="K42" s="25"/>
      <c r="L42" s="25"/>
    </row>
    <row r="43" spans="1:13" ht="12" customHeight="1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25"/>
      <c r="L43" s="25"/>
    </row>
    <row r="44" spans="1:13" ht="12" customHeight="1" x14ac:dyDescent="0.25">
      <c r="A44" s="13" t="str">
        <f>'Page 20 Maintenance'!A44</f>
        <v>Note: List add will be 12% of total list price of materials tagged for tagging individual cartons with room numbers, floor, building, etc.</v>
      </c>
      <c r="B44" s="13"/>
      <c r="C44" s="13"/>
      <c r="D44" s="13"/>
      <c r="E44" s="13"/>
      <c r="F44" s="13"/>
      <c r="G44" s="13"/>
      <c r="H44" s="13"/>
      <c r="I44" s="13"/>
      <c r="J44" s="13"/>
      <c r="K44" s="25"/>
      <c r="L44" s="25"/>
    </row>
    <row r="45" spans="1:13" ht="12" customHeight="1" x14ac:dyDescent="0.25">
      <c r="A45" s="13" t="str">
        <f>'Page 20 Maintenance'!A45</f>
        <v xml:space="preserve">          All accessories overlap the enclosures</v>
      </c>
      <c r="B45" s="13"/>
      <c r="C45" s="13"/>
      <c r="D45" s="13"/>
      <c r="E45" s="13"/>
      <c r="F45" s="13"/>
      <c r="G45" s="13"/>
      <c r="H45" s="13"/>
      <c r="I45" s="13"/>
      <c r="J45" s="13"/>
      <c r="K45" s="25"/>
      <c r="L45" s="25"/>
    </row>
    <row r="46" spans="1:13" ht="12" customHeigh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25"/>
      <c r="L46" s="25"/>
    </row>
    <row r="47" spans="1:13" ht="12" customHeight="1" x14ac:dyDescent="0.25">
      <c r="A47" s="13" t="str">
        <f>'Page 20 Maintenance'!A47</f>
        <v>Available in Stainless Steel and Aluminum.  Consult Factory.</v>
      </c>
      <c r="B47" s="13"/>
      <c r="C47" s="13"/>
      <c r="D47" s="13"/>
      <c r="E47" s="13"/>
      <c r="F47" s="13"/>
      <c r="G47" s="13"/>
      <c r="H47" s="13"/>
      <c r="I47" s="13"/>
      <c r="J47" s="13"/>
      <c r="K47" s="25"/>
      <c r="L47" s="25"/>
    </row>
    <row r="48" spans="1:13" ht="12" customHeight="1" x14ac:dyDescent="0.25"/>
    <row r="49" spans="1:5" x14ac:dyDescent="0.25">
      <c r="A49" s="409" t="s">
        <v>116</v>
      </c>
      <c r="B49" s="409"/>
      <c r="C49" s="409"/>
      <c r="D49" s="403" t="s">
        <v>117</v>
      </c>
      <c r="E49" s="403"/>
    </row>
  </sheetData>
  <sheetProtection selectLockedCells="1"/>
  <mergeCells count="11">
    <mergeCell ref="A49:C49"/>
    <mergeCell ref="D49:E49"/>
    <mergeCell ref="L14:L15"/>
    <mergeCell ref="M14:M15"/>
    <mergeCell ref="A1:L1"/>
    <mergeCell ref="H14:J14"/>
    <mergeCell ref="A14:A15"/>
    <mergeCell ref="B14:D14"/>
    <mergeCell ref="E14:G14"/>
    <mergeCell ref="A11:J11"/>
    <mergeCell ref="A12:J12"/>
  </mergeCells>
  <hyperlinks>
    <hyperlink ref="A49" location="'Table of Contents'!A1" display="Return to Table of Contents" xr:uid="{00000000-0004-0000-2700-000000000000}"/>
    <hyperlink ref="D49" location="Summary!A1" display="Go to Summary" xr:uid="{00000000-0004-0000-2700-000001000000}"/>
  </hyperlinks>
  <pageMargins left="0.25" right="0.25" top="0.2" bottom="0.2" header="0.3" footer="0.3"/>
  <pageSetup orientation="landscape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>
    <pageSetUpPr fitToPage="1"/>
  </sheetPr>
  <dimension ref="A1:M47"/>
  <sheetViews>
    <sheetView zoomScale="115" zoomScaleNormal="115" workbookViewId="0">
      <selection activeCell="B16" sqref="B16"/>
    </sheetView>
  </sheetViews>
  <sheetFormatPr defaultRowHeight="15" x14ac:dyDescent="0.25"/>
  <cols>
    <col min="1" max="1" width="44.7109375" customWidth="1"/>
    <col min="2" max="2" width="10.140625" customWidth="1"/>
    <col min="3" max="3" width="6.7109375" customWidth="1"/>
    <col min="4" max="4" width="10" customWidth="1"/>
    <col min="5" max="5" width="6.7109375" customWidth="1"/>
    <col min="6" max="6" width="10.140625" customWidth="1"/>
    <col min="7" max="7" width="6.7109375" customWidth="1"/>
    <col min="8" max="8" width="8.7109375" customWidth="1"/>
    <col min="9" max="9" width="8.5703125" bestFit="1" customWidth="1"/>
    <col min="10" max="10" width="6.7109375" customWidth="1"/>
    <col min="11" max="11" width="8.5703125" bestFit="1" customWidth="1"/>
    <col min="12" max="12" width="6.42578125" customWidth="1"/>
    <col min="13" max="13" width="8.5703125" bestFit="1" customWidth="1"/>
  </cols>
  <sheetData>
    <row r="1" spans="1:13" ht="21" customHeight="1" x14ac:dyDescent="0.35">
      <c r="A1" s="415" t="s">
        <v>818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13" ht="12" customHeight="1" x14ac:dyDescent="0.25"/>
    <row r="3" spans="1:13" ht="12" customHeight="1" x14ac:dyDescent="0.25"/>
    <row r="4" spans="1:13" ht="12" customHeight="1" x14ac:dyDescent="0.25"/>
    <row r="5" spans="1:13" ht="12" customHeight="1" x14ac:dyDescent="0.25"/>
    <row r="6" spans="1:13" ht="12" customHeight="1" x14ac:dyDescent="0.25"/>
    <row r="7" spans="1:13" ht="12" customHeight="1" x14ac:dyDescent="0.25"/>
    <row r="8" spans="1:13" ht="12" customHeight="1" x14ac:dyDescent="0.25"/>
    <row r="9" spans="1:13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3" ht="12" customHeight="1" x14ac:dyDescent="0.25"/>
    <row r="11" spans="1:13" ht="12" customHeight="1" x14ac:dyDescent="0.25">
      <c r="A11" s="431" t="s">
        <v>66</v>
      </c>
      <c r="B11" s="431"/>
      <c r="C11" s="431"/>
      <c r="D11" s="431"/>
      <c r="E11" s="431"/>
      <c r="F11" s="431"/>
      <c r="G11" s="431"/>
      <c r="H11" s="31"/>
      <c r="I11" s="31"/>
      <c r="J11" s="31"/>
      <c r="K11" s="31"/>
    </row>
    <row r="12" spans="1:13" ht="12" customHeight="1" x14ac:dyDescent="0.25">
      <c r="A12" s="449" t="s">
        <v>65</v>
      </c>
      <c r="B12" s="449"/>
      <c r="C12" s="449"/>
      <c r="D12" s="449"/>
      <c r="E12" s="449"/>
      <c r="F12" s="449"/>
      <c r="G12" s="449"/>
      <c r="H12" s="26"/>
      <c r="I12" s="26"/>
      <c r="J12" s="26"/>
      <c r="K12" s="26"/>
    </row>
    <row r="13" spans="1:13" ht="12" customHeight="1" thickBot="1" x14ac:dyDescent="0.3"/>
    <row r="14" spans="1:13" ht="12" customHeight="1" x14ac:dyDescent="0.25">
      <c r="A14" s="463" t="s">
        <v>34</v>
      </c>
      <c r="B14" s="433" t="s">
        <v>529</v>
      </c>
      <c r="C14" s="435"/>
      <c r="D14" s="433" t="s">
        <v>530</v>
      </c>
      <c r="E14" s="435"/>
      <c r="F14" s="433" t="s">
        <v>531</v>
      </c>
      <c r="G14" s="435"/>
      <c r="J14" s="4"/>
      <c r="K14" s="10"/>
      <c r="L14" s="4"/>
      <c r="M14" s="171"/>
    </row>
    <row r="15" spans="1:13" ht="12" customHeight="1" x14ac:dyDescent="0.25">
      <c r="A15" s="464"/>
      <c r="B15" s="16" t="s">
        <v>45</v>
      </c>
      <c r="C15" s="14" t="s">
        <v>126</v>
      </c>
      <c r="D15" s="16" t="s">
        <v>45</v>
      </c>
      <c r="E15" s="14" t="s">
        <v>126</v>
      </c>
      <c r="F15" s="16" t="s">
        <v>45</v>
      </c>
      <c r="G15" s="17" t="s">
        <v>126</v>
      </c>
      <c r="J15" s="52"/>
      <c r="K15" s="10"/>
      <c r="L15" s="4"/>
      <c r="M15" s="171"/>
    </row>
    <row r="16" spans="1:13" ht="12" customHeight="1" x14ac:dyDescent="0.25">
      <c r="A16" s="15" t="s">
        <v>173</v>
      </c>
      <c r="B16" s="63">
        <v>84.45</v>
      </c>
      <c r="C16" s="54">
        <v>5.8</v>
      </c>
      <c r="D16" s="63">
        <v>97</v>
      </c>
      <c r="E16" s="54">
        <v>6.5</v>
      </c>
      <c r="F16" s="63">
        <v>106.4</v>
      </c>
      <c r="G16" s="97">
        <v>7.9</v>
      </c>
      <c r="J16" s="167"/>
      <c r="L16" s="61"/>
    </row>
    <row r="17" spans="1:12" ht="12" customHeight="1" x14ac:dyDescent="0.25">
      <c r="A17" s="15" t="s">
        <v>174</v>
      </c>
      <c r="B17" s="332">
        <v>89.75</v>
      </c>
      <c r="C17" s="54">
        <v>7.2</v>
      </c>
      <c r="D17" s="332">
        <v>102.65</v>
      </c>
      <c r="E17" s="54">
        <v>8.1</v>
      </c>
      <c r="F17" s="332">
        <v>111.85000000000001</v>
      </c>
      <c r="G17" s="97">
        <v>9.8000000000000007</v>
      </c>
      <c r="J17" s="167"/>
      <c r="L17" s="61"/>
    </row>
    <row r="18" spans="1:12" ht="12" customHeight="1" x14ac:dyDescent="0.25">
      <c r="A18" s="15" t="s">
        <v>751</v>
      </c>
      <c r="B18" s="332">
        <v>5.75</v>
      </c>
      <c r="C18" s="54" t="s">
        <v>133</v>
      </c>
      <c r="D18" s="332">
        <v>6.0500000000000007</v>
      </c>
      <c r="E18" s="54" t="s">
        <v>133</v>
      </c>
      <c r="F18" s="332">
        <v>6.2</v>
      </c>
      <c r="G18" s="97" t="s">
        <v>133</v>
      </c>
      <c r="J18" s="167"/>
      <c r="L18" s="61"/>
    </row>
    <row r="19" spans="1:12" ht="12" customHeight="1" x14ac:dyDescent="0.25">
      <c r="A19" s="15" t="s">
        <v>157</v>
      </c>
      <c r="B19" s="70"/>
      <c r="C19" s="54" t="s">
        <v>133</v>
      </c>
      <c r="D19" s="70"/>
      <c r="E19" s="54" t="s">
        <v>133</v>
      </c>
      <c r="F19" s="70"/>
      <c r="G19" s="97" t="s">
        <v>133</v>
      </c>
      <c r="J19" s="167"/>
      <c r="L19" s="61"/>
    </row>
    <row r="20" spans="1:12" ht="12" customHeight="1" x14ac:dyDescent="0.25">
      <c r="A20" s="29" t="s">
        <v>275</v>
      </c>
      <c r="B20" s="332">
        <v>15.4</v>
      </c>
      <c r="C20" s="103">
        <v>2.7</v>
      </c>
      <c r="D20" s="332">
        <v>19.05</v>
      </c>
      <c r="E20" s="103">
        <v>3.4</v>
      </c>
      <c r="F20" s="332">
        <v>22.450000000000003</v>
      </c>
      <c r="G20" s="177">
        <v>3.9</v>
      </c>
      <c r="J20" s="176"/>
      <c r="L20" s="61"/>
    </row>
    <row r="21" spans="1:12" ht="12" customHeight="1" x14ac:dyDescent="0.25">
      <c r="A21" s="29" t="s">
        <v>831</v>
      </c>
      <c r="B21" s="332">
        <v>18.3</v>
      </c>
      <c r="C21" s="103">
        <v>2.7</v>
      </c>
      <c r="D21" s="332">
        <v>22.650000000000002</v>
      </c>
      <c r="E21" s="103">
        <v>3.4</v>
      </c>
      <c r="F21" s="332">
        <v>26.85</v>
      </c>
      <c r="G21" s="177">
        <v>3.9</v>
      </c>
      <c r="J21" s="176"/>
      <c r="L21" s="61"/>
    </row>
    <row r="22" spans="1:12" ht="12" customHeight="1" x14ac:dyDescent="0.25">
      <c r="A22" s="29" t="s">
        <v>187</v>
      </c>
      <c r="B22" s="337">
        <v>7.15</v>
      </c>
      <c r="C22" s="103">
        <v>0.5</v>
      </c>
      <c r="D22" s="337">
        <v>7.5500000000000007</v>
      </c>
      <c r="E22" s="103">
        <v>0.6</v>
      </c>
      <c r="F22" s="337">
        <v>8.25</v>
      </c>
      <c r="G22" s="177">
        <v>0.7</v>
      </c>
      <c r="J22" s="176"/>
      <c r="L22" s="61"/>
    </row>
    <row r="23" spans="1:12" ht="12" customHeight="1" x14ac:dyDescent="0.25">
      <c r="A23" s="29" t="s">
        <v>276</v>
      </c>
      <c r="B23" s="332">
        <v>7.25</v>
      </c>
      <c r="C23" s="103">
        <v>0.5</v>
      </c>
      <c r="D23" s="332">
        <v>7.25</v>
      </c>
      <c r="E23" s="103">
        <v>0.5</v>
      </c>
      <c r="F23" s="332">
        <v>7.25</v>
      </c>
      <c r="G23" s="177">
        <v>0.5</v>
      </c>
      <c r="J23" s="176"/>
      <c r="L23" s="61"/>
    </row>
    <row r="24" spans="1:12" ht="12" customHeight="1" x14ac:dyDescent="0.25">
      <c r="A24" s="29" t="s">
        <v>263</v>
      </c>
      <c r="B24" s="332">
        <v>51.800000000000004</v>
      </c>
      <c r="C24" s="103">
        <v>3</v>
      </c>
      <c r="D24" s="332">
        <v>60.050000000000004</v>
      </c>
      <c r="E24" s="103">
        <v>3.7</v>
      </c>
      <c r="F24" s="332">
        <v>65.2</v>
      </c>
      <c r="G24" s="177">
        <v>4.2</v>
      </c>
      <c r="J24" s="176"/>
      <c r="L24" s="61"/>
    </row>
    <row r="25" spans="1:12" ht="12" customHeight="1" x14ac:dyDescent="0.25">
      <c r="A25" s="15" t="s">
        <v>197</v>
      </c>
      <c r="B25" s="332">
        <v>89.5</v>
      </c>
      <c r="C25" s="54">
        <v>5.6</v>
      </c>
      <c r="D25" s="332">
        <v>99</v>
      </c>
      <c r="E25" s="54">
        <v>6.6</v>
      </c>
      <c r="F25" s="332">
        <v>106.60000000000001</v>
      </c>
      <c r="G25" s="97">
        <v>7.3</v>
      </c>
      <c r="J25" s="167"/>
      <c r="L25" s="61"/>
    </row>
    <row r="26" spans="1:12" ht="12" customHeight="1" x14ac:dyDescent="0.25">
      <c r="A26" s="15" t="s">
        <v>160</v>
      </c>
      <c r="B26" s="332">
        <v>31.200000000000003</v>
      </c>
      <c r="C26" s="54">
        <v>1.4</v>
      </c>
      <c r="D26" s="332">
        <v>36.950000000000003</v>
      </c>
      <c r="E26" s="54">
        <v>1.8</v>
      </c>
      <c r="F26" s="332">
        <v>41.85</v>
      </c>
      <c r="G26" s="97">
        <v>2</v>
      </c>
      <c r="J26" s="167"/>
      <c r="L26" s="61"/>
    </row>
    <row r="27" spans="1:12" ht="12" customHeight="1" x14ac:dyDescent="0.25">
      <c r="A27" s="15" t="s">
        <v>188</v>
      </c>
      <c r="B27" s="332">
        <v>39.150000000000006</v>
      </c>
      <c r="C27" s="54">
        <v>3</v>
      </c>
      <c r="D27" s="332">
        <v>45.150000000000006</v>
      </c>
      <c r="E27" s="54">
        <v>3.6</v>
      </c>
      <c r="F27" s="332">
        <v>49.5</v>
      </c>
      <c r="G27" s="97">
        <v>4.2</v>
      </c>
      <c r="J27" s="167"/>
      <c r="L27" s="61"/>
    </row>
    <row r="28" spans="1:12" ht="12" customHeight="1" x14ac:dyDescent="0.25">
      <c r="A28" s="15" t="s">
        <v>189</v>
      </c>
      <c r="B28" s="332">
        <v>62.85</v>
      </c>
      <c r="C28" s="54">
        <v>4.3</v>
      </c>
      <c r="D28" s="332">
        <v>73</v>
      </c>
      <c r="E28" s="54">
        <v>4.9000000000000004</v>
      </c>
      <c r="F28" s="332">
        <v>76.400000000000006</v>
      </c>
      <c r="G28" s="97">
        <v>5.5</v>
      </c>
      <c r="J28" s="167"/>
      <c r="L28" s="61"/>
    </row>
    <row r="29" spans="1:12" ht="12" customHeight="1" x14ac:dyDescent="0.25">
      <c r="A29" s="15" t="s">
        <v>162</v>
      </c>
      <c r="B29" s="332">
        <v>22.450000000000003</v>
      </c>
      <c r="C29" s="54">
        <v>1.5</v>
      </c>
      <c r="D29" s="332">
        <v>24.700000000000003</v>
      </c>
      <c r="E29" s="54">
        <v>1.9</v>
      </c>
      <c r="F29" s="332">
        <v>26.900000000000002</v>
      </c>
      <c r="G29" s="97">
        <v>2.2999999999999998</v>
      </c>
      <c r="J29" s="167"/>
      <c r="L29" s="61"/>
    </row>
    <row r="30" spans="1:12" ht="12" customHeight="1" x14ac:dyDescent="0.25">
      <c r="A30" s="15" t="s">
        <v>163</v>
      </c>
      <c r="B30" s="332">
        <v>115.85000000000001</v>
      </c>
      <c r="C30" s="54">
        <v>6.8</v>
      </c>
      <c r="D30" s="332">
        <v>134</v>
      </c>
      <c r="E30" s="54">
        <v>8</v>
      </c>
      <c r="F30" s="332">
        <v>156.65</v>
      </c>
      <c r="G30" s="97">
        <v>8.8000000000000007</v>
      </c>
      <c r="J30" s="167"/>
      <c r="L30" s="61"/>
    </row>
    <row r="31" spans="1:12" ht="12" customHeight="1" x14ac:dyDescent="0.25">
      <c r="A31" s="15" t="s">
        <v>164</v>
      </c>
      <c r="B31" s="332">
        <v>139.45000000000002</v>
      </c>
      <c r="C31" s="54">
        <v>7</v>
      </c>
      <c r="D31" s="332">
        <v>158.10000000000002</v>
      </c>
      <c r="E31" s="54">
        <v>8.1999999999999993</v>
      </c>
      <c r="F31" s="332">
        <v>181.95000000000002</v>
      </c>
      <c r="G31" s="97">
        <v>10</v>
      </c>
      <c r="J31" s="167"/>
      <c r="L31" s="61"/>
    </row>
    <row r="32" spans="1:12" ht="12" customHeight="1" x14ac:dyDescent="0.25">
      <c r="A32" s="15" t="s">
        <v>165</v>
      </c>
      <c r="B32" s="332">
        <v>130.15</v>
      </c>
      <c r="C32" s="54">
        <v>8.8000000000000007</v>
      </c>
      <c r="D32" s="332">
        <v>164.85000000000002</v>
      </c>
      <c r="E32" s="54">
        <v>11.2</v>
      </c>
      <c r="F32" s="332">
        <v>178.70000000000002</v>
      </c>
      <c r="G32" s="97">
        <v>12.8</v>
      </c>
      <c r="J32" s="167"/>
      <c r="L32" s="61"/>
    </row>
    <row r="33" spans="1:12" ht="12" customHeight="1" thickBot="1" x14ac:dyDescent="0.3">
      <c r="A33" s="15" t="s">
        <v>166</v>
      </c>
      <c r="B33" s="333">
        <v>153.65</v>
      </c>
      <c r="C33" s="66">
        <v>9</v>
      </c>
      <c r="D33" s="333">
        <v>188.5</v>
      </c>
      <c r="E33" s="66">
        <v>11.4</v>
      </c>
      <c r="F33" s="333">
        <v>203</v>
      </c>
      <c r="G33" s="98">
        <v>13</v>
      </c>
      <c r="J33" s="167"/>
      <c r="L33" s="61"/>
    </row>
    <row r="34" spans="1:12" ht="12" customHeigh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</row>
    <row r="35" spans="1:12" ht="12" customHeight="1" x14ac:dyDescent="0.25">
      <c r="A35" s="4" t="s">
        <v>532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</row>
    <row r="36" spans="1:12" ht="12" customHeight="1" x14ac:dyDescent="0.25">
      <c r="A36" s="4" t="s">
        <v>533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</row>
    <row r="37" spans="1:12" ht="12" customHeight="1" x14ac:dyDescent="0.25">
      <c r="A37" s="4" t="s">
        <v>534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</row>
    <row r="38" spans="1:12" ht="12" customHeigh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</row>
    <row r="39" spans="1:12" ht="12" customHeight="1" x14ac:dyDescent="0.25">
      <c r="A39" s="13" t="s">
        <v>834</v>
      </c>
      <c r="B39" s="13"/>
      <c r="C39" s="13"/>
      <c r="D39" s="13"/>
      <c r="E39" s="13"/>
      <c r="F39" s="13"/>
      <c r="G39" s="13"/>
      <c r="H39" s="13"/>
      <c r="I39" s="13"/>
      <c r="J39" s="13"/>
      <c r="K39" s="25"/>
      <c r="L39" s="25"/>
    </row>
    <row r="40" spans="1:12" ht="12" customHeight="1" x14ac:dyDescent="0.25">
      <c r="A40" s="13" t="s">
        <v>56</v>
      </c>
      <c r="B40" s="13"/>
      <c r="C40" s="13"/>
      <c r="D40" s="13"/>
      <c r="E40" s="13"/>
      <c r="F40" s="13"/>
      <c r="G40" s="13"/>
      <c r="H40" s="13"/>
      <c r="I40" s="13"/>
      <c r="J40" s="13"/>
      <c r="K40" s="25"/>
      <c r="L40" s="25"/>
    </row>
    <row r="41" spans="1:12" ht="12" customHeight="1" x14ac:dyDescent="0.25">
      <c r="A41" s="13" t="s">
        <v>55</v>
      </c>
      <c r="B41" s="13"/>
      <c r="C41" s="13"/>
      <c r="D41" s="13"/>
      <c r="E41" s="13"/>
      <c r="F41" s="13"/>
      <c r="G41" s="13"/>
      <c r="H41" s="13"/>
      <c r="I41" s="13"/>
      <c r="J41" s="13"/>
      <c r="K41" s="25"/>
      <c r="L41" s="25"/>
    </row>
    <row r="42" spans="1:12" ht="12" customHeight="1" x14ac:dyDescent="0.25">
      <c r="A42" s="13" t="s">
        <v>906</v>
      </c>
      <c r="B42" s="13"/>
      <c r="C42" s="13"/>
      <c r="D42" s="13"/>
      <c r="E42" s="13"/>
      <c r="F42" s="13"/>
      <c r="G42" s="13"/>
      <c r="H42" s="13"/>
      <c r="I42" s="13"/>
      <c r="J42" s="13"/>
      <c r="K42" s="25"/>
      <c r="L42" s="25"/>
    </row>
    <row r="43" spans="1:12" ht="12" customHeight="1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25"/>
      <c r="L43" s="25"/>
    </row>
    <row r="44" spans="1:12" ht="12" customHeight="1" x14ac:dyDescent="0.25">
      <c r="A44" s="13" t="s">
        <v>47</v>
      </c>
      <c r="B44" s="13"/>
      <c r="C44" s="13"/>
      <c r="D44" s="13"/>
      <c r="E44" s="13"/>
      <c r="F44" s="13"/>
      <c r="G44" s="13"/>
      <c r="H44" s="13"/>
      <c r="I44" s="13"/>
      <c r="J44" s="13"/>
      <c r="K44" s="25"/>
      <c r="L44" s="25"/>
    </row>
    <row r="45" spans="1:12" ht="12" customHeight="1" x14ac:dyDescent="0.25">
      <c r="A45" s="13" t="s">
        <v>70</v>
      </c>
      <c r="B45" s="13"/>
      <c r="C45" s="13"/>
      <c r="D45" s="13"/>
      <c r="E45" s="13"/>
      <c r="F45" s="13"/>
      <c r="G45" s="13"/>
      <c r="H45" s="13"/>
      <c r="I45" s="13"/>
      <c r="J45" s="13"/>
      <c r="K45" s="25"/>
      <c r="L45" s="25"/>
    </row>
    <row r="46" spans="1:12" ht="12" customHeight="1" x14ac:dyDescent="0.25"/>
    <row r="47" spans="1:12" x14ac:dyDescent="0.25">
      <c r="A47" s="13" t="s">
        <v>169</v>
      </c>
    </row>
  </sheetData>
  <sheetProtection selectLockedCells="1"/>
  <mergeCells count="7">
    <mergeCell ref="A1:L1"/>
    <mergeCell ref="A14:A15"/>
    <mergeCell ref="B14:C14"/>
    <mergeCell ref="D14:E14"/>
    <mergeCell ref="F14:G14"/>
    <mergeCell ref="A11:G11"/>
    <mergeCell ref="A12:G12"/>
  </mergeCells>
  <pageMargins left="0.25" right="0.25" top="0.2" bottom="0.2" header="0.3" footer="0.3"/>
  <pageSetup scale="92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2">
    <pageSetUpPr fitToPage="1"/>
  </sheetPr>
  <dimension ref="A1:V69"/>
  <sheetViews>
    <sheetView topLeftCell="A19" zoomScale="90" zoomScaleNormal="90" workbookViewId="0">
      <selection activeCell="D16" sqref="D16"/>
    </sheetView>
  </sheetViews>
  <sheetFormatPr defaultRowHeight="15" x14ac:dyDescent="0.25"/>
  <cols>
    <col min="1" max="1" width="26.28515625" customWidth="1"/>
    <col min="2" max="2" width="9.85546875" bestFit="1" customWidth="1"/>
    <col min="3" max="4" width="6.7109375" customWidth="1"/>
    <col min="5" max="5" width="9.85546875" bestFit="1" customWidth="1"/>
    <col min="6" max="7" width="6.7109375" customWidth="1"/>
    <col min="8" max="8" width="9.85546875" bestFit="1" customWidth="1"/>
    <col min="9" max="9" width="10.7109375" customWidth="1"/>
    <col min="10" max="10" width="7.7109375" customWidth="1"/>
    <col min="11" max="11" width="9.85546875" bestFit="1" customWidth="1"/>
    <col min="12" max="13" width="6.7109375" customWidth="1"/>
    <col min="14" max="14" width="9.85546875" bestFit="1" customWidth="1"/>
    <col min="15" max="16" width="6.7109375" customWidth="1"/>
    <col min="17" max="17" width="9.85546875" bestFit="1" customWidth="1"/>
    <col min="18" max="19" width="6.7109375" customWidth="1"/>
    <col min="20" max="20" width="3.140625" customWidth="1"/>
    <col min="21" max="21" width="10.7109375" customWidth="1"/>
    <col min="22" max="22" width="7.7109375" customWidth="1"/>
  </cols>
  <sheetData>
    <row r="1" spans="1:22" ht="21" x14ac:dyDescent="0.35">
      <c r="A1" s="415" t="s">
        <v>819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22" ht="12" customHeight="1" x14ac:dyDescent="0.25"/>
    <row r="3" spans="1:22" ht="12" customHeight="1" x14ac:dyDescent="0.25"/>
    <row r="4" spans="1:22" ht="12" customHeight="1" x14ac:dyDescent="0.25"/>
    <row r="5" spans="1:22" ht="12" customHeight="1" x14ac:dyDescent="0.25"/>
    <row r="6" spans="1:22" ht="12" customHeight="1" x14ac:dyDescent="0.25"/>
    <row r="7" spans="1:22" ht="12" customHeight="1" x14ac:dyDescent="0.25"/>
    <row r="8" spans="1:22" ht="12" customHeight="1" x14ac:dyDescent="0.25"/>
    <row r="9" spans="1:22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22" ht="12" customHeight="1" x14ac:dyDescent="0.25"/>
    <row r="11" spans="1:22" ht="12" customHeight="1" x14ac:dyDescent="0.25">
      <c r="A11" s="431" t="s">
        <v>820</v>
      </c>
      <c r="B11" s="431"/>
      <c r="C11" s="431"/>
      <c r="D11" s="431"/>
      <c r="E11" s="431"/>
      <c r="F11" s="431"/>
      <c r="G11" s="431"/>
      <c r="H11" s="431"/>
      <c r="I11" s="431"/>
      <c r="J11" s="431"/>
      <c r="K11" s="431"/>
    </row>
    <row r="12" spans="1:22" ht="12" customHeight="1" x14ac:dyDescent="0.25">
      <c r="A12" s="459" t="s">
        <v>61</v>
      </c>
      <c r="B12" s="459"/>
      <c r="C12" s="459"/>
      <c r="D12" s="459"/>
      <c r="E12" s="459"/>
      <c r="F12" s="459"/>
      <c r="G12" s="459"/>
      <c r="H12" s="459"/>
      <c r="I12" s="459"/>
      <c r="J12" s="459"/>
      <c r="K12" s="459"/>
    </row>
    <row r="13" spans="1:22" ht="12" customHeight="1" thickBot="1" x14ac:dyDescent="0.3"/>
    <row r="14" spans="1:22" ht="12" customHeight="1" x14ac:dyDescent="0.25">
      <c r="A14" s="432" t="s">
        <v>34</v>
      </c>
      <c r="B14" s="438" t="s">
        <v>535</v>
      </c>
      <c r="C14" s="439"/>
      <c r="D14" s="440"/>
      <c r="E14" s="438" t="s">
        <v>536</v>
      </c>
      <c r="F14" s="439"/>
      <c r="G14" s="440"/>
      <c r="H14" s="438" t="s">
        <v>537</v>
      </c>
      <c r="I14" s="439"/>
      <c r="J14" s="440"/>
      <c r="K14" s="438" t="s">
        <v>538</v>
      </c>
      <c r="L14" s="439"/>
      <c r="M14" s="440"/>
      <c r="N14" s="438" t="s">
        <v>539</v>
      </c>
      <c r="O14" s="439"/>
      <c r="P14" s="440"/>
      <c r="Q14" s="438" t="s">
        <v>540</v>
      </c>
      <c r="R14" s="439"/>
      <c r="S14" s="440"/>
      <c r="U14" s="438" t="s">
        <v>46</v>
      </c>
      <c r="V14" s="461" t="s">
        <v>112</v>
      </c>
    </row>
    <row r="15" spans="1:22" ht="12" customHeight="1" x14ac:dyDescent="0.25">
      <c r="A15" s="432"/>
      <c r="B15" s="16" t="s">
        <v>45</v>
      </c>
      <c r="C15" s="14" t="s">
        <v>126</v>
      </c>
      <c r="D15" s="17" t="s">
        <v>9</v>
      </c>
      <c r="E15" s="16" t="s">
        <v>45</v>
      </c>
      <c r="F15" s="14" t="s">
        <v>126</v>
      </c>
      <c r="G15" s="17" t="s">
        <v>9</v>
      </c>
      <c r="H15" s="16" t="s">
        <v>45</v>
      </c>
      <c r="I15" s="14" t="s">
        <v>126</v>
      </c>
      <c r="J15" s="17" t="s">
        <v>9</v>
      </c>
      <c r="K15" s="16" t="s">
        <v>45</v>
      </c>
      <c r="L15" s="14" t="s">
        <v>126</v>
      </c>
      <c r="M15" s="17" t="s">
        <v>9</v>
      </c>
      <c r="N15" s="16" t="s">
        <v>45</v>
      </c>
      <c r="O15" s="14" t="s">
        <v>126</v>
      </c>
      <c r="P15" s="17" t="s">
        <v>9</v>
      </c>
      <c r="Q15" s="16" t="s">
        <v>45</v>
      </c>
      <c r="R15" s="14" t="s">
        <v>126</v>
      </c>
      <c r="S15" s="17" t="s">
        <v>9</v>
      </c>
      <c r="U15" s="460"/>
      <c r="V15" s="462"/>
    </row>
    <row r="16" spans="1:22" ht="12" customHeight="1" x14ac:dyDescent="0.25">
      <c r="A16" s="15" t="str">
        <f>'Page 21 Maintenance'!A16</f>
        <v>Enclosure 16 GA.</v>
      </c>
      <c r="B16" s="63">
        <f>'Page 21 Maintenance'!B16</f>
        <v>57.650000000000006</v>
      </c>
      <c r="C16" s="54">
        <f>'Page 21 Maintenance'!C16</f>
        <v>4.5</v>
      </c>
      <c r="D16" s="58"/>
      <c r="E16" s="63">
        <f>'Page 21 Maintenance'!D16</f>
        <v>63.45</v>
      </c>
      <c r="F16" s="54">
        <f>'Page 21 Maintenance'!E16</f>
        <v>6.1</v>
      </c>
      <c r="G16" s="58"/>
      <c r="H16" s="63">
        <f>'Page 21 Maintenance'!F16</f>
        <v>74.75</v>
      </c>
      <c r="I16" s="54">
        <f>'Page 21 Maintenance'!G16</f>
        <v>7.5</v>
      </c>
      <c r="J16" s="58"/>
      <c r="K16" s="63">
        <f>'Page 21 Maintenance'!I16</f>
        <v>59.2</v>
      </c>
      <c r="L16" s="54">
        <f>'Page 21 Maintenance'!J16</f>
        <v>4.5</v>
      </c>
      <c r="M16" s="58"/>
      <c r="N16" s="63">
        <f>'Page 21 Maintenance'!K16</f>
        <v>64.850000000000009</v>
      </c>
      <c r="O16" s="54">
        <f>'Page 21 Maintenance'!L16</f>
        <v>6.1</v>
      </c>
      <c r="P16" s="58"/>
      <c r="Q16" s="63">
        <f>'Page 21 Maintenance'!M16</f>
        <v>77.25</v>
      </c>
      <c r="R16" s="54">
        <f>'Page 21 Maintenance'!N16</f>
        <v>7.5</v>
      </c>
      <c r="S16" s="58"/>
      <c r="U16" s="92" t="str">
        <f>IF(AND(D16=0,G16=0,J16=0,M16=0,P16=0,S16=0)," ",D16*B16+G16*E16+J16*H16+M16*K16+P16*N16+S16*Q16)</f>
        <v xml:space="preserve"> </v>
      </c>
      <c r="V16" s="94" t="str">
        <f>IF(U16=" "," ",D16*C16+G16*F16+J16*I16+M16*L16+P16*O16+S16*R16)</f>
        <v xml:space="preserve"> </v>
      </c>
    </row>
    <row r="17" spans="1:22" ht="12" customHeight="1" x14ac:dyDescent="0.25">
      <c r="A17" s="15" t="str">
        <f>'Page 21 Maintenance'!A17</f>
        <v>Enclosure 14 GA.</v>
      </c>
      <c r="B17" s="332">
        <f>'Page 21 Maintenance'!B17</f>
        <v>63.800000000000004</v>
      </c>
      <c r="C17" s="54">
        <f>'Page 21 Maintenance'!C17</f>
        <v>5.7</v>
      </c>
      <c r="D17" s="58"/>
      <c r="E17" s="332">
        <f>'Page 21 Maintenance'!D17</f>
        <v>69.75</v>
      </c>
      <c r="F17" s="54">
        <f>'Page 21 Maintenance'!E17</f>
        <v>7.5</v>
      </c>
      <c r="G17" s="58"/>
      <c r="H17" s="332">
        <f>'Page 21 Maintenance'!F17</f>
        <v>82.2</v>
      </c>
      <c r="I17" s="54">
        <f>'Page 21 Maintenance'!G17</f>
        <v>8.6</v>
      </c>
      <c r="J17" s="58"/>
      <c r="K17" s="332">
        <f>'Page 21 Maintenance'!I17</f>
        <v>65.7</v>
      </c>
      <c r="L17" s="54">
        <f>'Page 21 Maintenance'!J17</f>
        <v>5.7</v>
      </c>
      <c r="M17" s="58"/>
      <c r="N17" s="332">
        <f>'Page 21 Maintenance'!K17</f>
        <v>72</v>
      </c>
      <c r="O17" s="54">
        <f>'Page 21 Maintenance'!L17</f>
        <v>7.5</v>
      </c>
      <c r="P17" s="58"/>
      <c r="Q17" s="332">
        <f>'Page 21 Maintenance'!M17</f>
        <v>85.100000000000009</v>
      </c>
      <c r="R17" s="54">
        <f>'Page 21 Maintenance'!N17</f>
        <v>8.6</v>
      </c>
      <c r="S17" s="58"/>
      <c r="U17" s="92" t="str">
        <f t="shared" ref="U17:U33" si="0">IF(AND(D17=0,G17=0,J17=0,M17=0,P17=0,S17=0)," ",D17*B17+G17*E17+J17*H17+M17*K17+P17*N17+S17*Q17)</f>
        <v xml:space="preserve"> </v>
      </c>
      <c r="V17" s="94" t="str">
        <f t="shared" ref="V17:V33" si="1">IF(U17=" "," ",D17*C17+G17*F17+J17*I17+M17*L17+P17*O17+S17*R17)</f>
        <v xml:space="preserve"> </v>
      </c>
    </row>
    <row r="18" spans="1:22" ht="12" customHeight="1" x14ac:dyDescent="0.25">
      <c r="A18" s="15" t="str">
        <f>'Page 21 Maintenance'!A18</f>
        <v>Baked Metallic (standard colors)</v>
      </c>
      <c r="B18" s="332">
        <f>'Page 21 Maintenance'!B18</f>
        <v>2.5500000000000003</v>
      </c>
      <c r="C18" s="54" t="str">
        <f>'Page 21 Maintenance'!C18</f>
        <v>-</v>
      </c>
      <c r="D18" s="58"/>
      <c r="E18" s="332">
        <f>'Page 21 Maintenance'!D18</f>
        <v>2.7</v>
      </c>
      <c r="F18" s="54" t="str">
        <f>'Page 21 Maintenance'!E18</f>
        <v>-</v>
      </c>
      <c r="G18" s="58"/>
      <c r="H18" s="332">
        <f>'Page 21 Maintenance'!F18</f>
        <v>3.1500000000000004</v>
      </c>
      <c r="I18" s="54" t="str">
        <f>'Page 21 Maintenance'!G18</f>
        <v>-</v>
      </c>
      <c r="J18" s="58"/>
      <c r="K18" s="332">
        <f>'Page 21 Maintenance'!I18</f>
        <v>2.5500000000000003</v>
      </c>
      <c r="L18" s="54" t="str">
        <f>'Page 21 Maintenance'!J18</f>
        <v>-</v>
      </c>
      <c r="M18" s="58"/>
      <c r="N18" s="332">
        <f>'Page 21 Maintenance'!K18</f>
        <v>2.7</v>
      </c>
      <c r="O18" s="54" t="str">
        <f>'Page 21 Maintenance'!L18</f>
        <v>-</v>
      </c>
      <c r="P18" s="58"/>
      <c r="Q18" s="332">
        <f>'Page 21 Maintenance'!M18</f>
        <v>3.1500000000000004</v>
      </c>
      <c r="R18" s="54" t="str">
        <f>'Page 21 Maintenance'!N18</f>
        <v>-</v>
      </c>
      <c r="S18" s="58"/>
      <c r="U18" s="92" t="str">
        <f t="shared" ref="U18" si="2">IF(AND(D18=0,G18=0,J18=0,M18=0,P18=0,S18=0)," ",D18*B18+G18*E18+J18*H18+M18*K18+P18*N18+S18*Q18)</f>
        <v xml:space="preserve"> </v>
      </c>
      <c r="V18" s="94"/>
    </row>
    <row r="19" spans="1:22" ht="12" customHeight="1" x14ac:dyDescent="0.25">
      <c r="A19" s="15" t="str">
        <f>'Page 21 Maintenance'!A19</f>
        <v>4" End Cap</v>
      </c>
      <c r="B19" s="337">
        <f>'Page 21 Maintenance'!B19</f>
        <v>35.25</v>
      </c>
      <c r="C19" s="54">
        <f>'Page 21 Maintenance'!C19</f>
        <v>2.8</v>
      </c>
      <c r="D19" s="58"/>
      <c r="E19" s="337">
        <f>'Page 21 Maintenance'!D19</f>
        <v>41.150000000000006</v>
      </c>
      <c r="F19" s="54">
        <f>'Page 21 Maintenance'!E19</f>
        <v>3.9</v>
      </c>
      <c r="G19" s="58"/>
      <c r="H19" s="337">
        <f>'Page 21 Maintenance'!F19</f>
        <v>44.2</v>
      </c>
      <c r="I19" s="54">
        <f>'Page 21 Maintenance'!G19</f>
        <v>4.5</v>
      </c>
      <c r="J19" s="58"/>
      <c r="K19" s="337">
        <f>'Page 21 Maintenance'!I19</f>
        <v>36.75</v>
      </c>
      <c r="L19" s="54">
        <f>'Page 21 Maintenance'!J19</f>
        <v>2.8</v>
      </c>
      <c r="M19" s="58"/>
      <c r="N19" s="337">
        <f>'Page 21 Maintenance'!K19</f>
        <v>41.150000000000006</v>
      </c>
      <c r="O19" s="54">
        <f>'Page 21 Maintenance'!L19</f>
        <v>3.9</v>
      </c>
      <c r="P19" s="58"/>
      <c r="Q19" s="337">
        <f>'Page 21 Maintenance'!M19</f>
        <v>44.2</v>
      </c>
      <c r="R19" s="54">
        <f>'Page 21 Maintenance'!N19</f>
        <v>4.5</v>
      </c>
      <c r="S19" s="58"/>
      <c r="U19" s="92" t="str">
        <f t="shared" si="0"/>
        <v xml:space="preserve"> </v>
      </c>
      <c r="V19" s="94" t="str">
        <f t="shared" si="1"/>
        <v xml:space="preserve"> </v>
      </c>
    </row>
    <row r="20" spans="1:22" ht="12" customHeight="1" x14ac:dyDescent="0.25">
      <c r="A20" s="15" t="str">
        <f>'Page 21 Maintenance'!A20</f>
        <v>8-3/8" End Cap w/Access Door</v>
      </c>
      <c r="B20" s="332">
        <f>'Page 21 Maintenance'!B20</f>
        <v>66.05</v>
      </c>
      <c r="C20" s="54">
        <f>'Page 21 Maintenance'!C20</f>
        <v>4</v>
      </c>
      <c r="D20" s="58"/>
      <c r="E20" s="332">
        <f>'Page 21 Maintenance'!D20</f>
        <v>73</v>
      </c>
      <c r="F20" s="54">
        <f>'Page 21 Maintenance'!E20</f>
        <v>5.0999999999999996</v>
      </c>
      <c r="G20" s="58"/>
      <c r="H20" s="332">
        <f>'Page 21 Maintenance'!F20</f>
        <v>75.850000000000009</v>
      </c>
      <c r="I20" s="54">
        <f>'Page 21 Maintenance'!G20</f>
        <v>5.7</v>
      </c>
      <c r="J20" s="58"/>
      <c r="K20" s="332">
        <f>'Page 21 Maintenance'!I20</f>
        <v>67.850000000000009</v>
      </c>
      <c r="L20" s="54">
        <f>'Page 21 Maintenance'!J20</f>
        <v>4</v>
      </c>
      <c r="M20" s="58"/>
      <c r="N20" s="332">
        <f>'Page 21 Maintenance'!K20</f>
        <v>73</v>
      </c>
      <c r="O20" s="54">
        <f>'Page 21 Maintenance'!L20</f>
        <v>5.0999999999999996</v>
      </c>
      <c r="P20" s="58"/>
      <c r="Q20" s="332">
        <f>'Page 21 Maintenance'!M20</f>
        <v>76.400000000000006</v>
      </c>
      <c r="R20" s="54">
        <f>'Page 21 Maintenance'!N20</f>
        <v>5.7</v>
      </c>
      <c r="S20" s="58"/>
      <c r="U20" s="92" t="str">
        <f t="shared" si="0"/>
        <v xml:space="preserve"> </v>
      </c>
      <c r="V20" s="94" t="str">
        <f t="shared" si="1"/>
        <v xml:space="preserve"> </v>
      </c>
    </row>
    <row r="21" spans="1:22" ht="12" customHeight="1" x14ac:dyDescent="0.25">
      <c r="A21" s="15" t="str">
        <f>'Page 21 Maintenance'!A21</f>
        <v>4" Wall Sleeve</v>
      </c>
      <c r="B21" s="332">
        <f>'Page 21 Maintenance'!B21</f>
        <v>21.6</v>
      </c>
      <c r="C21" s="54">
        <f>'Page 21 Maintenance'!C21</f>
        <v>2</v>
      </c>
      <c r="D21" s="58"/>
      <c r="E21" s="332">
        <f>'Page 21 Maintenance'!D21</f>
        <v>27.05</v>
      </c>
      <c r="F21" s="54">
        <f>'Page 21 Maintenance'!E21</f>
        <v>2.2999999999999998</v>
      </c>
      <c r="G21" s="58"/>
      <c r="H21" s="332">
        <f>'Page 21 Maintenance'!F21</f>
        <v>29.35</v>
      </c>
      <c r="I21" s="54">
        <f>'Page 21 Maintenance'!G21</f>
        <v>2.9</v>
      </c>
      <c r="J21" s="58"/>
      <c r="K21" s="332">
        <f>'Page 21 Maintenance'!I21</f>
        <v>22.05</v>
      </c>
      <c r="L21" s="54">
        <f>'Page 21 Maintenance'!J21</f>
        <v>2</v>
      </c>
      <c r="M21" s="58"/>
      <c r="N21" s="332">
        <f>'Page 21 Maintenance'!K21</f>
        <v>27.05</v>
      </c>
      <c r="O21" s="54">
        <f>'Page 21 Maintenance'!L21</f>
        <v>2.2999999999999998</v>
      </c>
      <c r="P21" s="58"/>
      <c r="Q21" s="332">
        <f>'Page 21 Maintenance'!M21</f>
        <v>29.35</v>
      </c>
      <c r="R21" s="54">
        <f>'Page 21 Maintenance'!N21</f>
        <v>2.9</v>
      </c>
      <c r="S21" s="58"/>
      <c r="U21" s="92" t="str">
        <f t="shared" si="0"/>
        <v xml:space="preserve"> </v>
      </c>
      <c r="V21" s="94" t="str">
        <f t="shared" si="1"/>
        <v xml:space="preserve"> </v>
      </c>
    </row>
    <row r="22" spans="1:22" ht="12" customHeight="1" x14ac:dyDescent="0.25">
      <c r="A22" s="15" t="str">
        <f>'Page 21 Maintenance'!A22</f>
        <v>6" Wall Sleeve</v>
      </c>
      <c r="B22" s="332">
        <f>'Page 21 Maintenance'!B22</f>
        <v>24.3</v>
      </c>
      <c r="C22" s="54">
        <f>'Page 21 Maintenance'!C22</f>
        <v>2.2999999999999998</v>
      </c>
      <c r="D22" s="58"/>
      <c r="E22" s="332">
        <f>'Page 21 Maintenance'!D22</f>
        <v>29.85</v>
      </c>
      <c r="F22" s="54">
        <f>'Page 21 Maintenance'!E22</f>
        <v>2.9</v>
      </c>
      <c r="G22" s="58"/>
      <c r="H22" s="332">
        <f>'Page 21 Maintenance'!F22</f>
        <v>33.300000000000004</v>
      </c>
      <c r="I22" s="54">
        <f>'Page 21 Maintenance'!G22</f>
        <v>3.4</v>
      </c>
      <c r="J22" s="58"/>
      <c r="K22" s="332">
        <f>'Page 21 Maintenance'!I22</f>
        <v>25.1</v>
      </c>
      <c r="L22" s="54">
        <f>'Page 21 Maintenance'!J22</f>
        <v>2.2999999999999998</v>
      </c>
      <c r="M22" s="58"/>
      <c r="N22" s="332">
        <f>'Page 21 Maintenance'!K22</f>
        <v>29.85</v>
      </c>
      <c r="O22" s="54">
        <f>'Page 21 Maintenance'!L22</f>
        <v>2.9</v>
      </c>
      <c r="P22" s="58"/>
      <c r="Q22" s="332">
        <f>'Page 21 Maintenance'!M22</f>
        <v>33.300000000000004</v>
      </c>
      <c r="R22" s="54">
        <f>'Page 21 Maintenance'!N22</f>
        <v>3.4</v>
      </c>
      <c r="S22" s="58"/>
      <c r="U22" s="92" t="str">
        <f t="shared" si="0"/>
        <v xml:space="preserve"> </v>
      </c>
      <c r="V22" s="94" t="str">
        <f t="shared" si="1"/>
        <v xml:space="preserve"> </v>
      </c>
    </row>
    <row r="23" spans="1:22" ht="12" customHeight="1" x14ac:dyDescent="0.25">
      <c r="A23" s="15" t="str">
        <f>'Page 21 Maintenance'!A23</f>
        <v>8-3/8" Wall Sleeve</v>
      </c>
      <c r="B23" s="332">
        <f>'Page 21 Maintenance'!B23</f>
        <v>27.55</v>
      </c>
      <c r="C23" s="54">
        <f>'Page 21 Maintenance'!C23</f>
        <v>2.9</v>
      </c>
      <c r="D23" s="58"/>
      <c r="E23" s="332">
        <f>'Page 21 Maintenance'!D23</f>
        <v>33.300000000000004</v>
      </c>
      <c r="F23" s="54">
        <f>'Page 21 Maintenance'!E23</f>
        <v>3.5</v>
      </c>
      <c r="G23" s="58"/>
      <c r="H23" s="332">
        <f>'Page 21 Maintenance'!F23</f>
        <v>37.550000000000004</v>
      </c>
      <c r="I23" s="54">
        <f>'Page 21 Maintenance'!G23</f>
        <v>4</v>
      </c>
      <c r="J23" s="58"/>
      <c r="K23" s="332">
        <f>'Page 21 Maintenance'!I23</f>
        <v>28.3</v>
      </c>
      <c r="L23" s="54">
        <f>'Page 21 Maintenance'!J23</f>
        <v>2.9</v>
      </c>
      <c r="M23" s="58"/>
      <c r="N23" s="332">
        <f>'Page 21 Maintenance'!K23</f>
        <v>33.300000000000004</v>
      </c>
      <c r="O23" s="54">
        <f>'Page 21 Maintenance'!L23</f>
        <v>3.5</v>
      </c>
      <c r="P23" s="58"/>
      <c r="Q23" s="332">
        <f>'Page 21 Maintenance'!M23</f>
        <v>37.550000000000004</v>
      </c>
      <c r="R23" s="54">
        <f>'Page 21 Maintenance'!N23</f>
        <v>4</v>
      </c>
      <c r="S23" s="58"/>
      <c r="U23" s="92" t="str">
        <f t="shared" si="0"/>
        <v xml:space="preserve"> </v>
      </c>
      <c r="V23" s="94" t="str">
        <f t="shared" si="1"/>
        <v xml:space="preserve"> </v>
      </c>
    </row>
    <row r="24" spans="1:22" ht="12" customHeight="1" x14ac:dyDescent="0.25">
      <c r="A24" s="15" t="str">
        <f>'Page 21 Maintenance'!A24</f>
        <v>8-3/8" Wall Sleeve w/Access Door</v>
      </c>
      <c r="B24" s="332">
        <f>'Page 21 Maintenance'!B24</f>
        <v>54.150000000000006</v>
      </c>
      <c r="C24" s="54">
        <f>'Page 21 Maintenance'!C24</f>
        <v>3.1</v>
      </c>
      <c r="D24" s="58"/>
      <c r="E24" s="332">
        <f>'Page 21 Maintenance'!D24</f>
        <v>60.35</v>
      </c>
      <c r="F24" s="54">
        <f>'Page 21 Maintenance'!E24</f>
        <v>3.8</v>
      </c>
      <c r="G24" s="58"/>
      <c r="H24" s="332">
        <f>'Page 21 Maintenance'!F24</f>
        <v>65.5</v>
      </c>
      <c r="I24" s="54">
        <f>'Page 21 Maintenance'!G24</f>
        <v>4.2</v>
      </c>
      <c r="J24" s="58"/>
      <c r="K24" s="332">
        <f>'Page 21 Maintenance'!I24</f>
        <v>54.6</v>
      </c>
      <c r="L24" s="54">
        <f>'Page 21 Maintenance'!J24</f>
        <v>3.1</v>
      </c>
      <c r="M24" s="58"/>
      <c r="N24" s="332">
        <f>'Page 21 Maintenance'!K24</f>
        <v>60.35</v>
      </c>
      <c r="O24" s="54">
        <f>'Page 21 Maintenance'!L24</f>
        <v>3.8</v>
      </c>
      <c r="P24" s="58"/>
      <c r="Q24" s="332">
        <f>'Page 21 Maintenance'!M24</f>
        <v>65.5</v>
      </c>
      <c r="R24" s="54">
        <f>'Page 21 Maintenance'!N24</f>
        <v>4.2</v>
      </c>
      <c r="S24" s="58"/>
      <c r="U24" s="92" t="str">
        <f t="shared" si="0"/>
        <v xml:space="preserve"> </v>
      </c>
      <c r="V24" s="94" t="str">
        <f t="shared" si="1"/>
        <v xml:space="preserve"> </v>
      </c>
    </row>
    <row r="25" spans="1:22" ht="12" customHeight="1" x14ac:dyDescent="0.25">
      <c r="A25" s="15" t="str">
        <f>'Page 21 Maintenance'!A25</f>
        <v>Wall Sleeve Support</v>
      </c>
      <c r="B25" s="332">
        <f>'Page 21 Maintenance'!B25</f>
        <v>9.5500000000000007</v>
      </c>
      <c r="C25" s="54">
        <f>'Page 21 Maintenance'!C25</f>
        <v>0.5</v>
      </c>
      <c r="D25" s="58"/>
      <c r="E25" s="332">
        <f>'Page 21 Maintenance'!D25</f>
        <v>11.25</v>
      </c>
      <c r="F25" s="54">
        <f>'Page 21 Maintenance'!E25</f>
        <v>0.6</v>
      </c>
      <c r="G25" s="58"/>
      <c r="H25" s="332">
        <f>'Page 21 Maintenance'!F25</f>
        <v>12.4</v>
      </c>
      <c r="I25" s="54">
        <f>'Page 21 Maintenance'!G25</f>
        <v>0.7</v>
      </c>
      <c r="J25" s="58"/>
      <c r="K25" s="332">
        <f>'Page 21 Maintenance'!I25</f>
        <v>9.8500000000000014</v>
      </c>
      <c r="L25" s="54">
        <f>'Page 21 Maintenance'!J25</f>
        <v>0.5</v>
      </c>
      <c r="M25" s="58"/>
      <c r="N25" s="332">
        <f>'Page 21 Maintenance'!K25</f>
        <v>11.25</v>
      </c>
      <c r="O25" s="54">
        <f>'Page 21 Maintenance'!L25</f>
        <v>0.6</v>
      </c>
      <c r="P25" s="58"/>
      <c r="Q25" s="332">
        <f>'Page 21 Maintenance'!M25</f>
        <v>12.4</v>
      </c>
      <c r="R25" s="54">
        <f>'Page 21 Maintenance'!N25</f>
        <v>0.7</v>
      </c>
      <c r="S25" s="58"/>
      <c r="U25" s="92" t="str">
        <f t="shared" si="0"/>
        <v xml:space="preserve"> </v>
      </c>
      <c r="V25" s="94" t="str">
        <f t="shared" si="1"/>
        <v xml:space="preserve"> </v>
      </c>
    </row>
    <row r="26" spans="1:22" ht="12" customHeight="1" x14ac:dyDescent="0.25">
      <c r="A26" s="15" t="str">
        <f>'Page 21 Maintenance'!A26</f>
        <v>Inside Corner 90°</v>
      </c>
      <c r="B26" s="332">
        <f>'Page 21 Maintenance'!B26</f>
        <v>86.95</v>
      </c>
      <c r="C26" s="54">
        <f>'Page 21 Maintenance'!C26</f>
        <v>6.5</v>
      </c>
      <c r="D26" s="58"/>
      <c r="E26" s="332">
        <f>'Page 21 Maintenance'!D26</f>
        <v>110.65</v>
      </c>
      <c r="F26" s="54">
        <f>'Page 21 Maintenance'!E26</f>
        <v>6.9</v>
      </c>
      <c r="G26" s="58"/>
      <c r="H26" s="332">
        <f>'Page 21 Maintenance'!F26</f>
        <v>127.35000000000001</v>
      </c>
      <c r="I26" s="54">
        <f>'Page 21 Maintenance'!G26</f>
        <v>8.4</v>
      </c>
      <c r="J26" s="58"/>
      <c r="K26" s="332">
        <f>'Page 21 Maintenance'!I26</f>
        <v>89.7</v>
      </c>
      <c r="L26" s="54">
        <f>'Page 21 Maintenance'!J26</f>
        <v>6.5</v>
      </c>
      <c r="M26" s="58"/>
      <c r="N26" s="332">
        <f>'Page 21 Maintenance'!K26</f>
        <v>111.25</v>
      </c>
      <c r="O26" s="54">
        <f>'Page 21 Maintenance'!L26</f>
        <v>6.9</v>
      </c>
      <c r="P26" s="58"/>
      <c r="Q26" s="332">
        <f>'Page 21 Maintenance'!M26</f>
        <v>127.35000000000001</v>
      </c>
      <c r="R26" s="54">
        <f>'Page 21 Maintenance'!N26</f>
        <v>8.4</v>
      </c>
      <c r="S26" s="58"/>
      <c r="U26" s="92" t="str">
        <f t="shared" si="0"/>
        <v xml:space="preserve"> </v>
      </c>
      <c r="V26" s="94" t="str">
        <f t="shared" si="1"/>
        <v xml:space="preserve"> </v>
      </c>
    </row>
    <row r="27" spans="1:22" ht="12" customHeight="1" x14ac:dyDescent="0.25">
      <c r="A27" s="15" t="str">
        <f>'Page 21 Maintenance'!A27</f>
        <v>Inside Corner 135°</v>
      </c>
      <c r="B27" s="332">
        <f>'Page 21 Maintenance'!B27</f>
        <v>111.25</v>
      </c>
      <c r="C27" s="54">
        <f>'Page 21 Maintenance'!C27</f>
        <v>7</v>
      </c>
      <c r="D27" s="58"/>
      <c r="E27" s="332">
        <f>'Page 21 Maintenance'!D27</f>
        <v>134.15</v>
      </c>
      <c r="F27" s="54">
        <f>'Page 21 Maintenance'!E27</f>
        <v>7.5</v>
      </c>
      <c r="G27" s="58"/>
      <c r="H27" s="332">
        <f>'Page 21 Maintenance'!F27</f>
        <v>154.80000000000001</v>
      </c>
      <c r="I27" s="54">
        <f>'Page 21 Maintenance'!G27</f>
        <v>9</v>
      </c>
      <c r="J27" s="58"/>
      <c r="K27" s="332">
        <f>'Page 21 Maintenance'!I27</f>
        <v>113.60000000000001</v>
      </c>
      <c r="L27" s="54">
        <f>'Page 21 Maintenance'!J27</f>
        <v>7</v>
      </c>
      <c r="M27" s="58"/>
      <c r="N27" s="332">
        <f>'Page 21 Maintenance'!K27</f>
        <v>134.15</v>
      </c>
      <c r="O27" s="54">
        <f>'Page 21 Maintenance'!L27</f>
        <v>7.5</v>
      </c>
      <c r="P27" s="58"/>
      <c r="Q27" s="332">
        <f>'Page 21 Maintenance'!M27</f>
        <v>154.80000000000001</v>
      </c>
      <c r="R27" s="54">
        <f>'Page 21 Maintenance'!N27</f>
        <v>9</v>
      </c>
      <c r="S27" s="58"/>
      <c r="U27" s="92" t="str">
        <f t="shared" si="0"/>
        <v xml:space="preserve"> </v>
      </c>
      <c r="V27" s="94" t="str">
        <f t="shared" si="1"/>
        <v xml:space="preserve"> </v>
      </c>
    </row>
    <row r="28" spans="1:22" ht="12" customHeight="1" x14ac:dyDescent="0.25">
      <c r="A28" s="15" t="str">
        <f>'Page 21 Maintenance'!A28</f>
        <v>Outside Corner 90°</v>
      </c>
      <c r="B28" s="332">
        <f>'Page 21 Maintenance'!B28</f>
        <v>82.350000000000009</v>
      </c>
      <c r="C28" s="54">
        <f>'Page 21 Maintenance'!C28</f>
        <v>7</v>
      </c>
      <c r="D28" s="58"/>
      <c r="E28" s="332">
        <f>'Page 21 Maintenance'!D28</f>
        <v>98.9</v>
      </c>
      <c r="F28" s="54">
        <f>'Page 21 Maintenance'!E28</f>
        <v>7.5</v>
      </c>
      <c r="G28" s="58"/>
      <c r="H28" s="332">
        <f>'Page 21 Maintenance'!F28</f>
        <v>122.10000000000001</v>
      </c>
      <c r="I28" s="54">
        <f>'Page 21 Maintenance'!G28</f>
        <v>9</v>
      </c>
      <c r="J28" s="58"/>
      <c r="K28" s="332">
        <f>'Page 21 Maintenance'!I28</f>
        <v>84.75</v>
      </c>
      <c r="L28" s="54">
        <f>'Page 21 Maintenance'!J28</f>
        <v>7</v>
      </c>
      <c r="M28" s="58"/>
      <c r="N28" s="332">
        <f>'Page 21 Maintenance'!K28</f>
        <v>98.9</v>
      </c>
      <c r="O28" s="54">
        <f>'Page 21 Maintenance'!L28</f>
        <v>7.5</v>
      </c>
      <c r="P28" s="58"/>
      <c r="Q28" s="332">
        <f>'Page 21 Maintenance'!M28</f>
        <v>122.10000000000001</v>
      </c>
      <c r="R28" s="54">
        <f>'Page 21 Maintenance'!N28</f>
        <v>9</v>
      </c>
      <c r="S28" s="58"/>
      <c r="U28" s="92" t="str">
        <f t="shared" si="0"/>
        <v xml:space="preserve"> </v>
      </c>
      <c r="V28" s="94" t="str">
        <f t="shared" si="1"/>
        <v xml:space="preserve"> </v>
      </c>
    </row>
    <row r="29" spans="1:22" ht="12" customHeight="1" x14ac:dyDescent="0.25">
      <c r="A29" s="15" t="str">
        <f>'Page 21 Maintenance'!A29</f>
        <v>Outside Corner 135°</v>
      </c>
      <c r="B29" s="332">
        <f>'Page 21 Maintenance'!B29</f>
        <v>104.7</v>
      </c>
      <c r="C29" s="54">
        <f>'Page 21 Maintenance'!C29</f>
        <v>7.5</v>
      </c>
      <c r="D29" s="58"/>
      <c r="E29" s="332">
        <f>'Page 21 Maintenance'!D29</f>
        <v>122.25</v>
      </c>
      <c r="F29" s="54">
        <f>'Page 21 Maintenance'!E29</f>
        <v>8</v>
      </c>
      <c r="G29" s="58"/>
      <c r="H29" s="332">
        <f>'Page 21 Maintenance'!F29</f>
        <v>155.25</v>
      </c>
      <c r="I29" s="54">
        <f>'Page 21 Maintenance'!G29</f>
        <v>9.5</v>
      </c>
      <c r="J29" s="58"/>
      <c r="K29" s="332">
        <f>'Page 21 Maintenance'!I29</f>
        <v>107.80000000000001</v>
      </c>
      <c r="L29" s="54">
        <f>'Page 21 Maintenance'!J29</f>
        <v>7.5</v>
      </c>
      <c r="M29" s="58"/>
      <c r="N29" s="332">
        <f>'Page 21 Maintenance'!K29</f>
        <v>122.25</v>
      </c>
      <c r="O29" s="54">
        <f>'Page 21 Maintenance'!L29</f>
        <v>8</v>
      </c>
      <c r="P29" s="58"/>
      <c r="Q29" s="332">
        <f>'Page 21 Maintenance'!M29</f>
        <v>155.25</v>
      </c>
      <c r="R29" s="54">
        <f>'Page 21 Maintenance'!N29</f>
        <v>9.5</v>
      </c>
      <c r="S29" s="58"/>
      <c r="U29" s="92" t="str">
        <f t="shared" si="0"/>
        <v xml:space="preserve"> </v>
      </c>
      <c r="V29" s="94" t="str">
        <f t="shared" si="1"/>
        <v xml:space="preserve"> </v>
      </c>
    </row>
    <row r="30" spans="1:22" ht="12" customHeight="1" x14ac:dyDescent="0.25">
      <c r="A30" s="15" t="str">
        <f>'Page 21 Maintenance'!A30</f>
        <v>12" Valve Compartment 16 GA.</v>
      </c>
      <c r="B30" s="332">
        <f>'Page 21 Maintenance'!B30</f>
        <v>87.100000000000009</v>
      </c>
      <c r="C30" s="54">
        <f>'Page 21 Maintenance'!C30</f>
        <v>5.0999999999999996</v>
      </c>
      <c r="D30" s="58"/>
      <c r="E30" s="332">
        <f>'Page 21 Maintenance'!D30</f>
        <v>107.2</v>
      </c>
      <c r="F30" s="54">
        <f>'Page 21 Maintenance'!E30</f>
        <v>6.7</v>
      </c>
      <c r="G30" s="58"/>
      <c r="H30" s="332">
        <f>'Page 21 Maintenance'!F30</f>
        <v>118.80000000000001</v>
      </c>
      <c r="I30" s="54">
        <f>'Page 21 Maintenance'!G30</f>
        <v>8.1</v>
      </c>
      <c r="J30" s="58"/>
      <c r="K30" s="332">
        <f>'Page 21 Maintenance'!I30</f>
        <v>90.95</v>
      </c>
      <c r="L30" s="54">
        <f>'Page 21 Maintenance'!J30</f>
        <v>5.0999999999999996</v>
      </c>
      <c r="M30" s="58"/>
      <c r="N30" s="332">
        <f>'Page 21 Maintenance'!K30</f>
        <v>107.2</v>
      </c>
      <c r="O30" s="54">
        <f>'Page 21 Maintenance'!L30</f>
        <v>6.7</v>
      </c>
      <c r="P30" s="58"/>
      <c r="Q30" s="332">
        <f>'Page 21 Maintenance'!M30</f>
        <v>118.80000000000001</v>
      </c>
      <c r="R30" s="54">
        <f>'Page 21 Maintenance'!N30</f>
        <v>8.1</v>
      </c>
      <c r="S30" s="58"/>
      <c r="U30" s="92" t="str">
        <f t="shared" si="0"/>
        <v xml:space="preserve"> </v>
      </c>
      <c r="V30" s="94" t="str">
        <f t="shared" si="1"/>
        <v xml:space="preserve"> </v>
      </c>
    </row>
    <row r="31" spans="1:22" ht="12" customHeight="1" x14ac:dyDescent="0.25">
      <c r="A31" s="15" t="str">
        <f>'Page 21 Maintenance'!A31</f>
        <v>12" Valve Compartment 14 GA.</v>
      </c>
      <c r="B31" s="332">
        <f>'Page 21 Maintenance'!B31</f>
        <v>90.9</v>
      </c>
      <c r="C31" s="54">
        <f>'Page 21 Maintenance'!C31</f>
        <v>6.3</v>
      </c>
      <c r="D31" s="58"/>
      <c r="E31" s="332">
        <f>'Page 21 Maintenance'!D31</f>
        <v>115.35000000000001</v>
      </c>
      <c r="F31" s="54">
        <f>'Page 21 Maintenance'!E31</f>
        <v>8.1</v>
      </c>
      <c r="G31" s="58"/>
      <c r="H31" s="332">
        <f>'Page 21 Maintenance'!F31</f>
        <v>125.95</v>
      </c>
      <c r="I31" s="54">
        <f>'Page 21 Maintenance'!G31</f>
        <v>9.1999999999999993</v>
      </c>
      <c r="J31" s="58"/>
      <c r="K31" s="332">
        <f>'Page 21 Maintenance'!I31</f>
        <v>93.100000000000009</v>
      </c>
      <c r="L31" s="54">
        <f>'Page 21 Maintenance'!J31</f>
        <v>6.3</v>
      </c>
      <c r="M31" s="58"/>
      <c r="N31" s="332">
        <f>'Page 21 Maintenance'!K31</f>
        <v>115.35000000000001</v>
      </c>
      <c r="O31" s="54">
        <f>'Page 21 Maintenance'!L31</f>
        <v>8.1</v>
      </c>
      <c r="P31" s="58"/>
      <c r="Q31" s="332">
        <f>'Page 21 Maintenance'!M31</f>
        <v>125.95</v>
      </c>
      <c r="R31" s="54">
        <f>'Page 21 Maintenance'!N31</f>
        <v>9.1999999999999993</v>
      </c>
      <c r="S31" s="58"/>
      <c r="U31" s="92" t="str">
        <f t="shared" si="0"/>
        <v xml:space="preserve"> </v>
      </c>
      <c r="V31" s="94" t="str">
        <f t="shared" si="1"/>
        <v xml:space="preserve"> </v>
      </c>
    </row>
    <row r="32" spans="1:22" ht="12" customHeight="1" x14ac:dyDescent="0.25">
      <c r="A32" s="15" t="str">
        <f>'Page 21 Maintenance'!A32</f>
        <v>18" Valve Compartment 16 GA.</v>
      </c>
      <c r="B32" s="332">
        <f>'Page 21 Maintenance'!B32</f>
        <v>114.2</v>
      </c>
      <c r="C32" s="54">
        <f>'Page 21 Maintenance'!C32</f>
        <v>7.7</v>
      </c>
      <c r="D32" s="58"/>
      <c r="E32" s="332">
        <f>'Page 21 Maintenance'!D32</f>
        <v>125.60000000000001</v>
      </c>
      <c r="F32" s="54">
        <f>'Page 21 Maintenance'!E32</f>
        <v>10.1</v>
      </c>
      <c r="G32" s="58"/>
      <c r="H32" s="332">
        <f>'Page 21 Maintenance'!F32</f>
        <v>134.15</v>
      </c>
      <c r="I32" s="54">
        <f>'Page 21 Maintenance'!G32</f>
        <v>12.2</v>
      </c>
      <c r="J32" s="58"/>
      <c r="K32" s="332">
        <f>'Page 21 Maintenance'!I32</f>
        <v>117.85000000000001</v>
      </c>
      <c r="L32" s="54">
        <f>'Page 21 Maintenance'!J32</f>
        <v>8</v>
      </c>
      <c r="M32" s="58"/>
      <c r="N32" s="332">
        <f>'Page 21 Maintenance'!K32</f>
        <v>129</v>
      </c>
      <c r="O32" s="54">
        <f>'Page 21 Maintenance'!L32</f>
        <v>10.4</v>
      </c>
      <c r="P32" s="58"/>
      <c r="Q32" s="332">
        <f>'Page 21 Maintenance'!M32</f>
        <v>140.9</v>
      </c>
      <c r="R32" s="54">
        <f>'Page 21 Maintenance'!N32</f>
        <v>12.5</v>
      </c>
      <c r="S32" s="58"/>
      <c r="U32" s="92" t="str">
        <f t="shared" si="0"/>
        <v xml:space="preserve"> </v>
      </c>
      <c r="V32" s="94" t="str">
        <f t="shared" si="1"/>
        <v xml:space="preserve"> </v>
      </c>
    </row>
    <row r="33" spans="1:22" ht="12" customHeight="1" thickBot="1" x14ac:dyDescent="0.3">
      <c r="A33" s="15" t="str">
        <f>'Page 21 Maintenance'!A33</f>
        <v>18" Valve Compartment 14 GA.</v>
      </c>
      <c r="B33" s="333">
        <f>'Page 21 Maintenance'!B33</f>
        <v>119.10000000000001</v>
      </c>
      <c r="C33" s="66">
        <f>'Page 21 Maintenance'!C33</f>
        <v>9.5</v>
      </c>
      <c r="D33" s="59"/>
      <c r="E33" s="333">
        <f>'Page 21 Maintenance'!D33</f>
        <v>132.65</v>
      </c>
      <c r="F33" s="66">
        <f>'Page 21 Maintenance'!E33</f>
        <v>12.2</v>
      </c>
      <c r="G33" s="59"/>
      <c r="H33" s="333">
        <f>'Page 21 Maintenance'!F33</f>
        <v>142.65</v>
      </c>
      <c r="I33" s="66">
        <f>'Page 21 Maintenance'!G33</f>
        <v>13.8</v>
      </c>
      <c r="J33" s="59"/>
      <c r="K33" s="333">
        <f>'Page 21 Maintenance'!I33</f>
        <v>123</v>
      </c>
      <c r="L33" s="66">
        <f>'Page 21 Maintenance'!J33</f>
        <v>9.8000000000000007</v>
      </c>
      <c r="M33" s="59"/>
      <c r="N33" s="333">
        <f>'Page 21 Maintenance'!K33</f>
        <v>135.95000000000002</v>
      </c>
      <c r="O33" s="66">
        <f>'Page 21 Maintenance'!L33</f>
        <v>12.5</v>
      </c>
      <c r="P33" s="59"/>
      <c r="Q33" s="333">
        <f>'Page 21 Maintenance'!M33</f>
        <v>149.30000000000001</v>
      </c>
      <c r="R33" s="66">
        <f>'Page 21 Maintenance'!N33</f>
        <v>14.1</v>
      </c>
      <c r="S33" s="59"/>
      <c r="U33" s="93" t="str">
        <f t="shared" si="0"/>
        <v xml:space="preserve"> </v>
      </c>
      <c r="V33" s="95" t="str">
        <f t="shared" si="1"/>
        <v xml:space="preserve"> </v>
      </c>
    </row>
    <row r="34" spans="1:22" ht="12" customHeigh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</row>
    <row r="35" spans="1:22" ht="12" customHeight="1" x14ac:dyDescent="0.25">
      <c r="A35" s="431" t="s">
        <v>821</v>
      </c>
      <c r="B35" s="431"/>
      <c r="C35" s="431"/>
      <c r="D35" s="431"/>
      <c r="E35" s="431"/>
      <c r="F35" s="431"/>
      <c r="G35" s="431"/>
      <c r="H35" s="431"/>
      <c r="I35" s="431"/>
      <c r="J35" s="431"/>
      <c r="K35" s="431"/>
      <c r="L35" s="10"/>
    </row>
    <row r="36" spans="1:22" ht="12" customHeight="1" x14ac:dyDescent="0.25">
      <c r="A36" s="459" t="s">
        <v>61</v>
      </c>
      <c r="B36" s="459"/>
      <c r="C36" s="459"/>
      <c r="D36" s="459"/>
      <c r="E36" s="459"/>
      <c r="F36" s="459"/>
      <c r="G36" s="459"/>
      <c r="H36" s="459"/>
      <c r="I36" s="459"/>
      <c r="J36" s="459"/>
      <c r="K36" s="459"/>
      <c r="L36" s="10"/>
    </row>
    <row r="37" spans="1:22" ht="12" customHeight="1" thickBot="1" x14ac:dyDescent="0.3">
      <c r="L37" s="10"/>
    </row>
    <row r="38" spans="1:22" ht="12" customHeight="1" x14ac:dyDescent="0.25">
      <c r="A38" s="432" t="s">
        <v>34</v>
      </c>
      <c r="B38" s="438" t="s">
        <v>541</v>
      </c>
      <c r="C38" s="439"/>
      <c r="D38" s="440"/>
      <c r="E38" s="438" t="s">
        <v>542</v>
      </c>
      <c r="F38" s="439"/>
      <c r="G38" s="440"/>
      <c r="I38" s="438" t="s">
        <v>46</v>
      </c>
      <c r="J38" s="461" t="s">
        <v>112</v>
      </c>
      <c r="K38" s="10"/>
      <c r="L38" s="10"/>
    </row>
    <row r="39" spans="1:22" ht="12" customHeight="1" x14ac:dyDescent="0.25">
      <c r="A39" s="432"/>
      <c r="B39" s="16" t="s">
        <v>45</v>
      </c>
      <c r="C39" s="14" t="s">
        <v>126</v>
      </c>
      <c r="D39" s="17" t="s">
        <v>9</v>
      </c>
      <c r="E39" s="16" t="s">
        <v>45</v>
      </c>
      <c r="F39" s="14" t="s">
        <v>126</v>
      </c>
      <c r="G39" s="17" t="s">
        <v>9</v>
      </c>
      <c r="I39" s="460"/>
      <c r="J39" s="462"/>
      <c r="K39" s="10"/>
      <c r="L39" s="10"/>
    </row>
    <row r="40" spans="1:22" ht="12" customHeight="1" x14ac:dyDescent="0.25">
      <c r="A40" s="209" t="str">
        <f>'Page 21 Maintenance'!A40</f>
        <v>Enclosure 16 GA.</v>
      </c>
      <c r="B40" s="63">
        <f>'Page 21 Maintenance'!B40</f>
        <v>46.550000000000004</v>
      </c>
      <c r="C40" s="54">
        <f>'Page 21 Maintenance'!C40</f>
        <v>3</v>
      </c>
      <c r="D40" s="58"/>
      <c r="E40" s="63">
        <f>'Page 21 Maintenance'!D40</f>
        <v>48.25</v>
      </c>
      <c r="F40" s="54">
        <f>'Page 21 Maintenance'!E40</f>
        <v>3.1</v>
      </c>
      <c r="G40" s="58"/>
      <c r="I40" s="92" t="str">
        <f>IF(AND(D40=0,G40=0)," ",D40*B40+G40*E40)</f>
        <v xml:space="preserve"> </v>
      </c>
      <c r="J40" s="94" t="str">
        <f>IF(I40=" "," ",D40*C40+G40*F40)</f>
        <v xml:space="preserve"> </v>
      </c>
      <c r="K40" s="10"/>
      <c r="L40" s="10"/>
    </row>
    <row r="41" spans="1:22" ht="12" customHeight="1" x14ac:dyDescent="0.25">
      <c r="A41" s="209" t="str">
        <f>'Page 21 Maintenance'!A41</f>
        <v>Enclosure 14 GA.</v>
      </c>
      <c r="B41" s="332">
        <f>'Page 21 Maintenance'!B41</f>
        <v>50.85</v>
      </c>
      <c r="C41" s="54">
        <f>'Page 21 Maintenance'!C41</f>
        <v>3.7</v>
      </c>
      <c r="D41" s="58"/>
      <c r="E41" s="332">
        <f>'Page 21 Maintenance'!D41</f>
        <v>52.75</v>
      </c>
      <c r="F41" s="54">
        <f>'Page 21 Maintenance'!E41</f>
        <v>3.8</v>
      </c>
      <c r="G41" s="58"/>
      <c r="I41" s="92" t="str">
        <f t="shared" ref="I41:I57" si="3">IF(AND(D41=0,G41=0)," ",D41*B41+G41*E41)</f>
        <v xml:space="preserve"> </v>
      </c>
      <c r="J41" s="94" t="str">
        <f t="shared" ref="J41:J57" si="4">IF(I41=" "," ",D41*C41+G41*F41)</f>
        <v xml:space="preserve"> </v>
      </c>
      <c r="K41" s="10"/>
      <c r="L41" s="10"/>
    </row>
    <row r="42" spans="1:22" ht="12" customHeight="1" x14ac:dyDescent="0.25">
      <c r="A42" s="209" t="str">
        <f>'Page 21 Maintenance'!A42</f>
        <v>Baked Metallic (standard colors)</v>
      </c>
      <c r="B42" s="332">
        <f>'Page 21 Maintenance'!B42</f>
        <v>1.75</v>
      </c>
      <c r="C42" s="54" t="str">
        <f>'Page 21 Maintenance'!C42</f>
        <v>-</v>
      </c>
      <c r="D42" s="58"/>
      <c r="E42" s="332">
        <f>'Page 21 Maintenance'!D42</f>
        <v>1.75</v>
      </c>
      <c r="F42" s="54" t="str">
        <f>'Page 21 Maintenance'!E42</f>
        <v>-</v>
      </c>
      <c r="G42" s="58"/>
      <c r="I42" s="92" t="str">
        <f t="shared" ref="I42" si="5">IF(AND(D42=0,G42=0)," ",D42*B42+G42*E42)</f>
        <v xml:space="preserve"> </v>
      </c>
      <c r="J42" s="94"/>
      <c r="K42" s="10"/>
      <c r="L42" s="10"/>
    </row>
    <row r="43" spans="1:22" ht="12" customHeight="1" x14ac:dyDescent="0.25">
      <c r="A43" s="209" t="str">
        <f>'Page 21 Maintenance'!A43</f>
        <v>4" End Cap</v>
      </c>
      <c r="B43" s="337">
        <f>'Page 21 Maintenance'!B43</f>
        <v>30.35</v>
      </c>
      <c r="C43" s="54">
        <f>'Page 21 Maintenance'!C43</f>
        <v>1.7</v>
      </c>
      <c r="D43" s="58"/>
      <c r="E43" s="337">
        <f>'Page 21 Maintenance'!D43</f>
        <v>31.700000000000003</v>
      </c>
      <c r="F43" s="54">
        <f>'Page 21 Maintenance'!E43</f>
        <v>1.8</v>
      </c>
      <c r="G43" s="58"/>
      <c r="I43" s="92" t="str">
        <f t="shared" si="3"/>
        <v xml:space="preserve"> </v>
      </c>
      <c r="J43" s="94" t="str">
        <f t="shared" si="4"/>
        <v xml:space="preserve"> </v>
      </c>
      <c r="K43" s="10"/>
      <c r="L43" s="10"/>
    </row>
    <row r="44" spans="1:22" ht="12" customHeight="1" x14ac:dyDescent="0.25">
      <c r="A44" s="209" t="str">
        <f>'Page 21 Maintenance'!A44</f>
        <v>8-3/8" End Cap w/Access Door</v>
      </c>
      <c r="B44" s="332">
        <f>'Page 21 Maintenance'!B44</f>
        <v>59.400000000000006</v>
      </c>
      <c r="C44" s="54">
        <f>'Page 21 Maintenance'!C44</f>
        <v>2.9</v>
      </c>
      <c r="D44" s="58"/>
      <c r="E44" s="332">
        <f>'Page 21 Maintenance'!D44</f>
        <v>61.45</v>
      </c>
      <c r="F44" s="54">
        <f>'Page 21 Maintenance'!E44</f>
        <v>3</v>
      </c>
      <c r="G44" s="58"/>
      <c r="I44" s="92" t="str">
        <f t="shared" si="3"/>
        <v xml:space="preserve"> </v>
      </c>
      <c r="J44" s="94" t="str">
        <f t="shared" si="4"/>
        <v xml:space="preserve"> </v>
      </c>
      <c r="K44" s="10"/>
      <c r="L44" s="10"/>
    </row>
    <row r="45" spans="1:22" ht="12" customHeight="1" x14ac:dyDescent="0.25">
      <c r="A45" s="209" t="str">
        <f>'Page 21 Maintenance'!A45</f>
        <v>4" Wall Sleeve</v>
      </c>
      <c r="B45" s="332">
        <f>'Page 21 Maintenance'!B45</f>
        <v>17.600000000000001</v>
      </c>
      <c r="C45" s="54">
        <f>'Page 21 Maintenance'!C45</f>
        <v>1.2</v>
      </c>
      <c r="D45" s="58"/>
      <c r="E45" s="332">
        <f>'Page 21 Maintenance'!D45</f>
        <v>18.600000000000001</v>
      </c>
      <c r="F45" s="54">
        <f>'Page 21 Maintenance'!E45</f>
        <v>1.3</v>
      </c>
      <c r="G45" s="58"/>
      <c r="I45" s="92" t="str">
        <f t="shared" si="3"/>
        <v xml:space="preserve"> </v>
      </c>
      <c r="J45" s="94" t="str">
        <f t="shared" si="4"/>
        <v xml:space="preserve"> </v>
      </c>
      <c r="K45" s="10"/>
      <c r="L45" s="10"/>
    </row>
    <row r="46" spans="1:22" ht="12" customHeight="1" x14ac:dyDescent="0.25">
      <c r="A46" s="209" t="str">
        <f>'Page 21 Maintenance'!A46</f>
        <v>6" Wall Sleeve</v>
      </c>
      <c r="B46" s="332">
        <f>'Page 21 Maintenance'!B46</f>
        <v>19.850000000000001</v>
      </c>
      <c r="C46" s="54">
        <f>'Page 21 Maintenance'!C46</f>
        <v>1.8</v>
      </c>
      <c r="D46" s="58"/>
      <c r="E46" s="332">
        <f>'Page 21 Maintenance'!D46</f>
        <v>21.400000000000002</v>
      </c>
      <c r="F46" s="54">
        <f>'Page 21 Maintenance'!E46</f>
        <v>1.9</v>
      </c>
      <c r="G46" s="58"/>
      <c r="I46" s="92" t="str">
        <f t="shared" si="3"/>
        <v xml:space="preserve"> </v>
      </c>
      <c r="J46" s="94" t="str">
        <f t="shared" si="4"/>
        <v xml:space="preserve"> </v>
      </c>
      <c r="K46" s="10"/>
      <c r="L46" s="10"/>
    </row>
    <row r="47" spans="1:22" ht="12" customHeight="1" x14ac:dyDescent="0.25">
      <c r="A47" s="209" t="str">
        <f>'Page 21 Maintenance'!A47</f>
        <v>8-3/8" Wall Sleeve</v>
      </c>
      <c r="B47" s="332">
        <f>'Page 21 Maintenance'!B47</f>
        <v>21.35</v>
      </c>
      <c r="C47" s="54">
        <f>'Page 21 Maintenance'!C47</f>
        <v>2.2000000000000002</v>
      </c>
      <c r="D47" s="58"/>
      <c r="E47" s="332">
        <f>'Page 21 Maintenance'!D47</f>
        <v>23.35</v>
      </c>
      <c r="F47" s="54">
        <f>'Page 21 Maintenance'!E47</f>
        <v>2.2999999999999998</v>
      </c>
      <c r="G47" s="58"/>
      <c r="I47" s="92" t="str">
        <f t="shared" si="3"/>
        <v xml:space="preserve"> </v>
      </c>
      <c r="J47" s="94" t="str">
        <f t="shared" si="4"/>
        <v xml:space="preserve"> </v>
      </c>
      <c r="K47" s="10"/>
      <c r="L47" s="10"/>
    </row>
    <row r="48" spans="1:22" ht="12" customHeight="1" x14ac:dyDescent="0.25">
      <c r="A48" s="209" t="str">
        <f>'Page 21 Maintenance'!A48</f>
        <v>8-3/8" Wall Sleeve w/Access Door</v>
      </c>
      <c r="B48" s="332">
        <f>'Page 21 Maintenance'!B48</f>
        <v>45.5</v>
      </c>
      <c r="C48" s="54">
        <f>'Page 21 Maintenance'!C48</f>
        <v>2.8</v>
      </c>
      <c r="D48" s="58"/>
      <c r="E48" s="332">
        <f>'Page 21 Maintenance'!D48</f>
        <v>47.400000000000006</v>
      </c>
      <c r="F48" s="54">
        <f>'Page 21 Maintenance'!E48</f>
        <v>2.5</v>
      </c>
      <c r="G48" s="58"/>
      <c r="I48" s="92" t="str">
        <f t="shared" si="3"/>
        <v xml:space="preserve"> </v>
      </c>
      <c r="J48" s="94" t="str">
        <f t="shared" si="4"/>
        <v xml:space="preserve"> </v>
      </c>
      <c r="K48" s="10"/>
      <c r="L48" s="10"/>
    </row>
    <row r="49" spans="1:12" ht="12" customHeight="1" x14ac:dyDescent="0.25">
      <c r="A49" s="209" t="str">
        <f>'Page 21 Maintenance'!A49</f>
        <v>Wall Sleeve Support</v>
      </c>
      <c r="B49" s="332">
        <f>'Page 21 Maintenance'!B49</f>
        <v>9.15</v>
      </c>
      <c r="C49" s="54">
        <f>'Page 21 Maintenance'!C49</f>
        <v>0.3</v>
      </c>
      <c r="D49" s="58"/>
      <c r="E49" s="332">
        <f>'Page 21 Maintenance'!D49</f>
        <v>9.9500000000000011</v>
      </c>
      <c r="F49" s="54">
        <f>'Page 21 Maintenance'!E49</f>
        <v>0.3</v>
      </c>
      <c r="G49" s="58"/>
      <c r="I49" s="92" t="str">
        <f t="shared" si="3"/>
        <v xml:space="preserve"> </v>
      </c>
      <c r="J49" s="94" t="str">
        <f t="shared" si="4"/>
        <v xml:space="preserve"> </v>
      </c>
      <c r="K49" s="10"/>
      <c r="L49" s="10"/>
    </row>
    <row r="50" spans="1:12" ht="12" customHeight="1" x14ac:dyDescent="0.25">
      <c r="A50" s="209" t="str">
        <f>'Page 21 Maintenance'!A50</f>
        <v>Inside Corner 90°</v>
      </c>
      <c r="B50" s="332">
        <f>'Page 21 Maintenance'!B50</f>
        <v>73.150000000000006</v>
      </c>
      <c r="C50" s="54">
        <f>'Page 21 Maintenance'!C50</f>
        <v>4</v>
      </c>
      <c r="D50" s="58"/>
      <c r="E50" s="332">
        <f>'Page 21 Maintenance'!D50</f>
        <v>75.05</v>
      </c>
      <c r="F50" s="54">
        <f>'Page 21 Maintenance'!E50</f>
        <v>4.0999999999999996</v>
      </c>
      <c r="G50" s="58"/>
      <c r="I50" s="92" t="str">
        <f t="shared" si="3"/>
        <v xml:space="preserve"> </v>
      </c>
      <c r="J50" s="94" t="str">
        <f t="shared" si="4"/>
        <v xml:space="preserve"> </v>
      </c>
      <c r="K50" s="10"/>
      <c r="L50" s="10"/>
    </row>
    <row r="51" spans="1:12" ht="12" customHeight="1" x14ac:dyDescent="0.25">
      <c r="A51" s="209" t="str">
        <f>'Page 21 Maintenance'!A51</f>
        <v>Inside Corner 135°</v>
      </c>
      <c r="B51" s="332">
        <f>'Page 21 Maintenance'!B51</f>
        <v>96.15</v>
      </c>
      <c r="C51" s="54">
        <f>'Page 21 Maintenance'!C51</f>
        <v>4.4000000000000004</v>
      </c>
      <c r="D51" s="58"/>
      <c r="E51" s="332">
        <f>'Page 21 Maintenance'!D51</f>
        <v>98.800000000000011</v>
      </c>
      <c r="F51" s="54">
        <f>'Page 21 Maintenance'!E51</f>
        <v>4.5</v>
      </c>
      <c r="G51" s="58"/>
      <c r="I51" s="92" t="str">
        <f t="shared" si="3"/>
        <v xml:space="preserve"> </v>
      </c>
      <c r="J51" s="94" t="str">
        <f t="shared" si="4"/>
        <v xml:space="preserve"> </v>
      </c>
      <c r="K51" s="10"/>
      <c r="L51" s="10"/>
    </row>
    <row r="52" spans="1:12" ht="12" customHeight="1" x14ac:dyDescent="0.25">
      <c r="A52" s="209" t="str">
        <f>'Page 21 Maintenance'!A52</f>
        <v>Outside Corner 90°</v>
      </c>
      <c r="B52" s="332">
        <f>'Page 21 Maintenance'!B52</f>
        <v>66.600000000000009</v>
      </c>
      <c r="C52" s="54">
        <f>'Page 21 Maintenance'!C52</f>
        <v>5</v>
      </c>
      <c r="D52" s="58"/>
      <c r="E52" s="332">
        <f>'Page 21 Maintenance'!D52</f>
        <v>68.5</v>
      </c>
      <c r="F52" s="54">
        <f>'Page 21 Maintenance'!E52</f>
        <v>5.0999999999999996</v>
      </c>
      <c r="G52" s="58"/>
      <c r="I52" s="92" t="str">
        <f t="shared" si="3"/>
        <v xml:space="preserve"> </v>
      </c>
      <c r="J52" s="94" t="str">
        <f t="shared" si="4"/>
        <v xml:space="preserve"> </v>
      </c>
      <c r="K52" s="10"/>
      <c r="L52" s="10"/>
    </row>
    <row r="53" spans="1:12" ht="12" customHeight="1" x14ac:dyDescent="0.25">
      <c r="A53" s="209" t="str">
        <f>'Page 21 Maintenance'!A53</f>
        <v>Outside Corner 135°</v>
      </c>
      <c r="B53" s="332">
        <f>'Page 21 Maintenance'!B53</f>
        <v>96.2</v>
      </c>
      <c r="C53" s="54">
        <f>'Page 21 Maintenance'!C53</f>
        <v>5.4</v>
      </c>
      <c r="D53" s="58"/>
      <c r="E53" s="332">
        <f>'Page 21 Maintenance'!D53</f>
        <v>99.9</v>
      </c>
      <c r="F53" s="54">
        <f>'Page 21 Maintenance'!E53</f>
        <v>5.5</v>
      </c>
      <c r="G53" s="58"/>
      <c r="I53" s="92" t="str">
        <f t="shared" si="3"/>
        <v xml:space="preserve"> </v>
      </c>
      <c r="J53" s="94" t="str">
        <f t="shared" si="4"/>
        <v xml:space="preserve"> </v>
      </c>
      <c r="K53" s="10"/>
      <c r="L53" s="10"/>
    </row>
    <row r="54" spans="1:12" ht="12" customHeight="1" x14ac:dyDescent="0.25">
      <c r="A54" s="209" t="str">
        <f>'Page 21 Maintenance'!A54</f>
        <v>12" Valve Compartment 16 GA.</v>
      </c>
      <c r="B54" s="332">
        <f>'Page 21 Maintenance'!B54</f>
        <v>71.100000000000009</v>
      </c>
      <c r="C54" s="54">
        <f>'Page 21 Maintenance'!C54</f>
        <v>3</v>
      </c>
      <c r="D54" s="58"/>
      <c r="E54" s="332">
        <f>'Page 21 Maintenance'!D54</f>
        <v>73.150000000000006</v>
      </c>
      <c r="F54" s="54">
        <f>'Page 21 Maintenance'!E54</f>
        <v>3.1</v>
      </c>
      <c r="G54" s="58"/>
      <c r="I54" s="92"/>
      <c r="J54" s="94"/>
      <c r="K54" s="10"/>
      <c r="L54" s="10"/>
    </row>
    <row r="55" spans="1:12" ht="12" customHeight="1" x14ac:dyDescent="0.25">
      <c r="A55" s="209" t="str">
        <f>'Page 21 Maintenance'!A55</f>
        <v>12" Valve Compartment 14 GA.</v>
      </c>
      <c r="B55" s="332">
        <f>'Page 21 Maintenance'!B55</f>
        <v>72.55</v>
      </c>
      <c r="C55" s="54">
        <f>'Page 21 Maintenance'!C55</f>
        <v>4.3</v>
      </c>
      <c r="D55" s="58"/>
      <c r="E55" s="332">
        <f>'Page 21 Maintenance'!D55</f>
        <v>75.45</v>
      </c>
      <c r="F55" s="54">
        <f>'Page 21 Maintenance'!E55</f>
        <v>3.3</v>
      </c>
      <c r="G55" s="58"/>
      <c r="I55" s="92"/>
      <c r="J55" s="94"/>
      <c r="K55" s="10"/>
      <c r="L55" s="10"/>
    </row>
    <row r="56" spans="1:12" ht="12" customHeight="1" x14ac:dyDescent="0.25">
      <c r="A56" s="209" t="str">
        <f>'Page 21 Maintenance'!A56</f>
        <v>18" Valve Compartment 16 GA.</v>
      </c>
      <c r="B56" s="332">
        <f>'Page 21 Maintenance'!B56</f>
        <v>90.600000000000009</v>
      </c>
      <c r="C56" s="54">
        <f>'Page 21 Maintenance'!C56</f>
        <v>4.5</v>
      </c>
      <c r="D56" s="58"/>
      <c r="E56" s="332">
        <f>'Page 21 Maintenance'!D56</f>
        <v>94.550000000000011</v>
      </c>
      <c r="F56" s="54">
        <f>'Page 21 Maintenance'!E56</f>
        <v>4.5999999999999996</v>
      </c>
      <c r="G56" s="58"/>
      <c r="I56" s="92" t="str">
        <f t="shared" si="3"/>
        <v xml:space="preserve"> </v>
      </c>
      <c r="J56" s="94" t="str">
        <f t="shared" si="4"/>
        <v xml:space="preserve"> </v>
      </c>
      <c r="K56" s="10"/>
      <c r="L56" s="10"/>
    </row>
    <row r="57" spans="1:12" ht="12" customHeight="1" thickBot="1" x14ac:dyDescent="0.3">
      <c r="A57" s="209" t="str">
        <f>'Page 21 Maintenance'!A57</f>
        <v>18" Valve Compartment 14 GA.</v>
      </c>
      <c r="B57" s="333">
        <f>'Page 21 Maintenance'!B57</f>
        <v>96.4</v>
      </c>
      <c r="C57" s="66">
        <f>'Page 21 Maintenance'!C57</f>
        <v>6.4</v>
      </c>
      <c r="D57" s="59"/>
      <c r="E57" s="333">
        <f>'Page 21 Maintenance'!D57</f>
        <v>100.25</v>
      </c>
      <c r="F57" s="66">
        <f>'Page 21 Maintenance'!E57</f>
        <v>5</v>
      </c>
      <c r="G57" s="59"/>
      <c r="I57" s="93" t="str">
        <f t="shared" si="3"/>
        <v xml:space="preserve"> </v>
      </c>
      <c r="J57" s="95" t="str">
        <f t="shared" si="4"/>
        <v xml:space="preserve"> </v>
      </c>
      <c r="K57" s="10"/>
      <c r="L57" s="10"/>
    </row>
    <row r="58" spans="1:12" ht="12" customHeigh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</row>
    <row r="59" spans="1:12" ht="12" customHeigh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</row>
    <row r="60" spans="1:12" ht="12" customHeight="1" x14ac:dyDescent="0.25">
      <c r="A60" s="13" t="s">
        <v>57</v>
      </c>
      <c r="B60" s="13"/>
      <c r="C60" s="13"/>
      <c r="D60" s="13"/>
      <c r="E60" s="13"/>
      <c r="F60" s="13"/>
      <c r="G60" s="13"/>
      <c r="H60" s="13"/>
      <c r="I60" s="13"/>
      <c r="J60" s="13"/>
      <c r="K60" s="25"/>
      <c r="L60" s="25"/>
    </row>
    <row r="61" spans="1:12" ht="12" customHeight="1" x14ac:dyDescent="0.25">
      <c r="A61" s="13" t="s">
        <v>56</v>
      </c>
      <c r="B61" s="13"/>
      <c r="C61" s="13"/>
      <c r="D61" s="13"/>
      <c r="E61" s="13"/>
      <c r="F61" s="13"/>
      <c r="G61" s="13"/>
      <c r="H61" s="13"/>
      <c r="I61" s="13"/>
      <c r="J61" s="13"/>
      <c r="K61" s="25"/>
      <c r="L61" s="25"/>
    </row>
    <row r="62" spans="1:12" ht="12" customHeight="1" x14ac:dyDescent="0.25">
      <c r="A62" s="13" t="s">
        <v>55</v>
      </c>
      <c r="B62" s="13"/>
      <c r="C62" s="13"/>
      <c r="D62" s="13"/>
      <c r="E62" s="13"/>
      <c r="F62" s="13"/>
      <c r="G62" s="13"/>
      <c r="H62" s="13"/>
      <c r="I62" s="13"/>
      <c r="J62" s="13"/>
      <c r="K62" s="25"/>
      <c r="L62" s="25"/>
    </row>
    <row r="63" spans="1:12" ht="12" customHeight="1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25"/>
      <c r="L63" s="25"/>
    </row>
    <row r="64" spans="1:12" ht="12" customHeight="1" x14ac:dyDescent="0.25">
      <c r="A64" s="13" t="s">
        <v>47</v>
      </c>
      <c r="B64" s="13"/>
      <c r="C64" s="13"/>
      <c r="D64" s="13"/>
      <c r="E64" s="13"/>
      <c r="F64" s="13"/>
      <c r="G64" s="13"/>
      <c r="H64" s="13"/>
      <c r="I64" s="13"/>
      <c r="J64" s="13"/>
      <c r="K64" s="25"/>
      <c r="L64" s="25"/>
    </row>
    <row r="65" spans="1:12" ht="12" customHeight="1" x14ac:dyDescent="0.25">
      <c r="A65" s="13" t="s">
        <v>70</v>
      </c>
      <c r="B65" s="13"/>
      <c r="C65" s="13"/>
      <c r="D65" s="13"/>
      <c r="E65" s="13"/>
      <c r="F65" s="13"/>
      <c r="G65" s="13"/>
      <c r="H65" s="13"/>
      <c r="I65" s="13"/>
      <c r="J65" s="13"/>
      <c r="K65" s="25"/>
      <c r="L65" s="25"/>
    </row>
    <row r="66" spans="1:12" ht="12" customHeight="1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25"/>
      <c r="L66" s="25"/>
    </row>
    <row r="67" spans="1:12" ht="12" customHeight="1" x14ac:dyDescent="0.25">
      <c r="A67" s="13" t="s">
        <v>169</v>
      </c>
      <c r="B67" s="13"/>
      <c r="C67" s="13"/>
      <c r="D67" s="13"/>
      <c r="E67" s="13"/>
      <c r="F67" s="13"/>
      <c r="G67" s="13"/>
      <c r="H67" s="13"/>
      <c r="I67" s="13"/>
      <c r="J67" s="13"/>
      <c r="K67" s="25"/>
      <c r="L67" s="25"/>
    </row>
    <row r="68" spans="1:12" ht="12" customHeight="1" x14ac:dyDescent="0.25"/>
    <row r="69" spans="1:12" x14ac:dyDescent="0.25">
      <c r="A69" s="409" t="s">
        <v>116</v>
      </c>
      <c r="B69" s="409"/>
      <c r="C69" s="409"/>
      <c r="D69" s="403" t="s">
        <v>117</v>
      </c>
      <c r="E69" s="403"/>
    </row>
  </sheetData>
  <sheetProtection selectLockedCells="1"/>
  <mergeCells count="21">
    <mergeCell ref="A1:L1"/>
    <mergeCell ref="A11:K11"/>
    <mergeCell ref="A14:A15"/>
    <mergeCell ref="B14:D14"/>
    <mergeCell ref="E14:G14"/>
    <mergeCell ref="H14:J14"/>
    <mergeCell ref="A12:K12"/>
    <mergeCell ref="V14:V15"/>
    <mergeCell ref="I38:I39"/>
    <mergeCell ref="J38:J39"/>
    <mergeCell ref="A69:C69"/>
    <mergeCell ref="D69:E69"/>
    <mergeCell ref="B38:D38"/>
    <mergeCell ref="E38:G38"/>
    <mergeCell ref="U14:U15"/>
    <mergeCell ref="A35:K35"/>
    <mergeCell ref="A38:A39"/>
    <mergeCell ref="K14:M14"/>
    <mergeCell ref="N14:P14"/>
    <mergeCell ref="Q14:S14"/>
    <mergeCell ref="A36:K36"/>
  </mergeCells>
  <hyperlinks>
    <hyperlink ref="A69" location="'Table of Contents'!A1" display="Return to Table of Contents" xr:uid="{00000000-0004-0000-2900-000000000000}"/>
    <hyperlink ref="D69" location="Summary!A1" display="Go to Summary" xr:uid="{00000000-0004-0000-2900-000001000000}"/>
  </hyperlinks>
  <pageMargins left="0.25" right="0.25" top="0.2" bottom="0.2" header="0.3" footer="0.3"/>
  <pageSetup scale="73" orientation="landscape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3">
    <pageSetUpPr fitToPage="1"/>
  </sheetPr>
  <dimension ref="A1:AA67"/>
  <sheetViews>
    <sheetView zoomScale="90" zoomScaleNormal="90" workbookViewId="0">
      <selection activeCell="B16" sqref="B16"/>
    </sheetView>
  </sheetViews>
  <sheetFormatPr defaultRowHeight="15" x14ac:dyDescent="0.25"/>
  <cols>
    <col min="1" max="1" width="26.85546875" customWidth="1"/>
    <col min="2" max="2" width="11.5703125" customWidth="1"/>
    <col min="3" max="3" width="6.7109375" customWidth="1"/>
    <col min="4" max="4" width="11" customWidth="1"/>
    <col min="5" max="5" width="6.7109375" customWidth="1"/>
    <col min="6" max="6" width="9.7109375" customWidth="1"/>
    <col min="7" max="7" width="6.7109375" customWidth="1"/>
    <col min="8" max="8" width="3.85546875" customWidth="1"/>
    <col min="9" max="9" width="10" customWidth="1"/>
    <col min="10" max="10" width="6.7109375" customWidth="1"/>
    <col min="11" max="11" width="10.5703125" customWidth="1"/>
    <col min="12" max="12" width="6.7109375" customWidth="1"/>
    <col min="13" max="13" width="11.140625" customWidth="1"/>
    <col min="14" max="15" width="6.7109375" customWidth="1"/>
    <col min="16" max="16" width="7.42578125" bestFit="1" customWidth="1"/>
    <col min="17" max="17" width="8.7109375" customWidth="1"/>
    <col min="18" max="19" width="6.7109375" customWidth="1"/>
    <col min="20" max="20" width="5.85546875" bestFit="1" customWidth="1"/>
    <col min="21" max="21" width="4.7109375" customWidth="1"/>
    <col min="22" max="22" width="3.140625" customWidth="1"/>
  </cols>
  <sheetData>
    <row r="1" spans="1:27" ht="21" x14ac:dyDescent="0.35">
      <c r="A1" s="415" t="s">
        <v>819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27" ht="12" customHeight="1" x14ac:dyDescent="0.25"/>
    <row r="3" spans="1:27" ht="12" customHeight="1" x14ac:dyDescent="0.25"/>
    <row r="4" spans="1:27" ht="12" customHeight="1" x14ac:dyDescent="0.25"/>
    <row r="5" spans="1:27" ht="12" customHeight="1" x14ac:dyDescent="0.25"/>
    <row r="6" spans="1:27" ht="12" customHeight="1" x14ac:dyDescent="0.25"/>
    <row r="7" spans="1:27" ht="12" customHeight="1" x14ac:dyDescent="0.25"/>
    <row r="8" spans="1:27" ht="12" customHeight="1" x14ac:dyDescent="0.25"/>
    <row r="9" spans="1:27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27" ht="12" customHeight="1" x14ac:dyDescent="0.25"/>
    <row r="11" spans="1:27" ht="12" customHeight="1" x14ac:dyDescent="0.25">
      <c r="A11" s="431" t="s">
        <v>820</v>
      </c>
      <c r="B11" s="431"/>
      <c r="C11" s="431"/>
      <c r="D11" s="431"/>
      <c r="E11" s="431"/>
      <c r="F11" s="431"/>
      <c r="G11" s="431"/>
      <c r="H11" s="431"/>
      <c r="I11" s="431"/>
      <c r="J11" s="431"/>
      <c r="K11" s="431"/>
    </row>
    <row r="12" spans="1:27" ht="12" customHeight="1" x14ac:dyDescent="0.25">
      <c r="A12" s="459" t="s">
        <v>61</v>
      </c>
      <c r="B12" s="459"/>
      <c r="C12" s="459"/>
      <c r="D12" s="459"/>
      <c r="E12" s="459"/>
      <c r="F12" s="459"/>
      <c r="G12" s="459"/>
      <c r="H12" s="459"/>
      <c r="I12" s="459"/>
      <c r="J12" s="459"/>
      <c r="K12" s="459"/>
    </row>
    <row r="13" spans="1:27" ht="12" customHeight="1" thickBot="1" x14ac:dyDescent="0.3"/>
    <row r="14" spans="1:27" ht="12" customHeight="1" x14ac:dyDescent="0.25">
      <c r="A14" s="432" t="s">
        <v>34</v>
      </c>
      <c r="B14" s="433" t="s">
        <v>535</v>
      </c>
      <c r="C14" s="435"/>
      <c r="D14" s="433" t="s">
        <v>536</v>
      </c>
      <c r="E14" s="435"/>
      <c r="F14" s="433" t="s">
        <v>537</v>
      </c>
      <c r="G14" s="435"/>
      <c r="I14" s="433" t="s">
        <v>538</v>
      </c>
      <c r="J14" s="435"/>
      <c r="K14" s="433" t="s">
        <v>539</v>
      </c>
      <c r="L14" s="435"/>
      <c r="M14" s="433" t="s">
        <v>540</v>
      </c>
      <c r="N14" s="435"/>
      <c r="P14" s="52"/>
      <c r="S14" s="4"/>
      <c r="U14" s="4"/>
      <c r="V14" s="171"/>
    </row>
    <row r="15" spans="1:27" ht="12" customHeight="1" x14ac:dyDescent="0.25">
      <c r="A15" s="432"/>
      <c r="B15" s="16" t="s">
        <v>45</v>
      </c>
      <c r="C15" s="14" t="s">
        <v>126</v>
      </c>
      <c r="D15" s="16" t="s">
        <v>45</v>
      </c>
      <c r="E15" s="14" t="s">
        <v>126</v>
      </c>
      <c r="F15" s="16" t="s">
        <v>45</v>
      </c>
      <c r="G15" s="17" t="s">
        <v>126</v>
      </c>
      <c r="I15" s="16" t="s">
        <v>45</v>
      </c>
      <c r="J15" s="14" t="s">
        <v>126</v>
      </c>
      <c r="K15" s="16" t="s">
        <v>45</v>
      </c>
      <c r="L15" s="14" t="s">
        <v>126</v>
      </c>
      <c r="M15" s="16" t="s">
        <v>45</v>
      </c>
      <c r="N15" s="17" t="s">
        <v>126</v>
      </c>
    </row>
    <row r="16" spans="1:27" ht="12" customHeight="1" x14ac:dyDescent="0.25">
      <c r="A16" s="15" t="s">
        <v>173</v>
      </c>
      <c r="B16" s="63">
        <v>57.650000000000006</v>
      </c>
      <c r="C16" s="54">
        <v>4.5</v>
      </c>
      <c r="D16" s="63">
        <v>63.45</v>
      </c>
      <c r="E16" s="54">
        <v>6.1</v>
      </c>
      <c r="F16" s="63">
        <v>74.75</v>
      </c>
      <c r="G16" s="97">
        <v>7.5</v>
      </c>
      <c r="I16" s="63">
        <v>59.2</v>
      </c>
      <c r="J16" s="54">
        <v>4.5</v>
      </c>
      <c r="K16" s="63">
        <v>64.850000000000009</v>
      </c>
      <c r="L16" s="54">
        <v>6.1</v>
      </c>
      <c r="M16" s="63">
        <v>77.25</v>
      </c>
      <c r="N16" s="97">
        <v>7.5</v>
      </c>
      <c r="P16" s="52"/>
      <c r="R16" s="52"/>
      <c r="S16" s="52"/>
      <c r="T16" s="52"/>
      <c r="U16" s="4"/>
      <c r="V16" s="52"/>
      <c r="W16" s="52"/>
      <c r="Y16" s="52"/>
      <c r="AA16" s="52"/>
    </row>
    <row r="17" spans="1:27" ht="12" customHeight="1" x14ac:dyDescent="0.25">
      <c r="A17" s="15" t="s">
        <v>174</v>
      </c>
      <c r="B17" s="332">
        <v>63.800000000000004</v>
      </c>
      <c r="C17" s="54">
        <v>5.7</v>
      </c>
      <c r="D17" s="332">
        <v>69.75</v>
      </c>
      <c r="E17" s="54">
        <v>7.5</v>
      </c>
      <c r="F17" s="332">
        <v>82.2</v>
      </c>
      <c r="G17" s="97">
        <v>8.6</v>
      </c>
      <c r="I17" s="332">
        <v>65.7</v>
      </c>
      <c r="J17" s="54">
        <v>5.7</v>
      </c>
      <c r="K17" s="332">
        <v>72</v>
      </c>
      <c r="L17" s="54">
        <v>7.5</v>
      </c>
      <c r="M17" s="332">
        <v>85.100000000000009</v>
      </c>
      <c r="N17" s="97">
        <v>8.6</v>
      </c>
      <c r="P17" s="52"/>
      <c r="R17" s="52"/>
      <c r="S17" s="167"/>
      <c r="T17" s="52"/>
      <c r="U17" s="61"/>
      <c r="V17" s="52"/>
      <c r="W17" s="52"/>
      <c r="Y17" s="52"/>
      <c r="AA17" s="52"/>
    </row>
    <row r="18" spans="1:27" ht="12" customHeight="1" x14ac:dyDescent="0.25">
      <c r="A18" s="15" t="s">
        <v>751</v>
      </c>
      <c r="B18" s="332">
        <v>2.5500000000000003</v>
      </c>
      <c r="C18" s="54" t="s">
        <v>133</v>
      </c>
      <c r="D18" s="332">
        <v>2.7</v>
      </c>
      <c r="E18" s="54" t="s">
        <v>133</v>
      </c>
      <c r="F18" s="332">
        <v>3.1500000000000004</v>
      </c>
      <c r="G18" s="97" t="s">
        <v>133</v>
      </c>
      <c r="I18" s="332">
        <v>2.5500000000000003</v>
      </c>
      <c r="J18" s="54" t="s">
        <v>133</v>
      </c>
      <c r="K18" s="332">
        <v>2.7</v>
      </c>
      <c r="L18" s="54" t="s">
        <v>133</v>
      </c>
      <c r="M18" s="332">
        <v>3.1500000000000004</v>
      </c>
      <c r="N18" s="97" t="s">
        <v>133</v>
      </c>
      <c r="P18" s="52"/>
      <c r="R18" s="52"/>
      <c r="S18" s="167"/>
      <c r="T18" s="52"/>
      <c r="U18" s="61"/>
      <c r="V18" s="52"/>
      <c r="W18" s="52"/>
      <c r="Y18" s="52"/>
      <c r="AA18" s="52"/>
    </row>
    <row r="19" spans="1:27" ht="12" customHeight="1" x14ac:dyDescent="0.25">
      <c r="A19" s="15" t="s">
        <v>272</v>
      </c>
      <c r="B19" s="337">
        <v>35.25</v>
      </c>
      <c r="C19" s="54">
        <v>2.8</v>
      </c>
      <c r="D19" s="337">
        <v>41.150000000000006</v>
      </c>
      <c r="E19" s="54">
        <v>3.9</v>
      </c>
      <c r="F19" s="337">
        <v>44.2</v>
      </c>
      <c r="G19" s="97">
        <v>4.5</v>
      </c>
      <c r="I19" s="337">
        <v>36.75</v>
      </c>
      <c r="J19" s="54">
        <v>2.8</v>
      </c>
      <c r="K19" s="337">
        <v>41.150000000000006</v>
      </c>
      <c r="L19" s="54">
        <v>3.9</v>
      </c>
      <c r="M19" s="337">
        <v>44.2</v>
      </c>
      <c r="N19" s="97">
        <v>4.5</v>
      </c>
      <c r="P19" s="52"/>
      <c r="R19" s="52"/>
      <c r="S19" s="167"/>
      <c r="T19" s="52"/>
      <c r="U19" s="61"/>
      <c r="V19" s="52"/>
      <c r="W19" s="52"/>
      <c r="Y19" s="52"/>
      <c r="AA19" s="52"/>
    </row>
    <row r="20" spans="1:27" ht="12" customHeight="1" x14ac:dyDescent="0.25">
      <c r="A20" s="15" t="s">
        <v>264</v>
      </c>
      <c r="B20" s="332">
        <v>66.05</v>
      </c>
      <c r="C20" s="54">
        <v>4</v>
      </c>
      <c r="D20" s="332">
        <v>73</v>
      </c>
      <c r="E20" s="54">
        <v>5.0999999999999996</v>
      </c>
      <c r="F20" s="332">
        <v>75.850000000000009</v>
      </c>
      <c r="G20" s="97">
        <v>5.7</v>
      </c>
      <c r="I20" s="332">
        <v>67.850000000000009</v>
      </c>
      <c r="J20" s="54">
        <v>4</v>
      </c>
      <c r="K20" s="332">
        <v>73</v>
      </c>
      <c r="L20" s="54">
        <v>5.0999999999999996</v>
      </c>
      <c r="M20" s="332">
        <v>76.400000000000006</v>
      </c>
      <c r="N20" s="97">
        <v>5.7</v>
      </c>
      <c r="P20" s="52"/>
      <c r="R20" s="52"/>
      <c r="S20" s="167"/>
      <c r="T20" s="52"/>
      <c r="U20" s="61"/>
      <c r="V20" s="52"/>
      <c r="W20" s="52"/>
      <c r="Y20" s="52"/>
      <c r="AA20" s="52"/>
    </row>
    <row r="21" spans="1:27" ht="12" customHeight="1" x14ac:dyDescent="0.25">
      <c r="A21" s="15" t="s">
        <v>160</v>
      </c>
      <c r="B21" s="332">
        <v>21.6</v>
      </c>
      <c r="C21" s="54">
        <v>2</v>
      </c>
      <c r="D21" s="332">
        <v>27.05</v>
      </c>
      <c r="E21" s="54">
        <v>2.2999999999999998</v>
      </c>
      <c r="F21" s="332">
        <v>29.35</v>
      </c>
      <c r="G21" s="97">
        <v>2.9</v>
      </c>
      <c r="I21" s="332">
        <v>22.05</v>
      </c>
      <c r="J21" s="54">
        <v>2</v>
      </c>
      <c r="K21" s="332">
        <v>27.05</v>
      </c>
      <c r="L21" s="54">
        <v>2.2999999999999998</v>
      </c>
      <c r="M21" s="332">
        <v>29.35</v>
      </c>
      <c r="N21" s="97">
        <v>2.9</v>
      </c>
      <c r="P21" s="52"/>
      <c r="R21" s="52"/>
      <c r="S21" s="167"/>
      <c r="T21" s="52"/>
      <c r="U21" s="61"/>
      <c r="V21" s="52"/>
      <c r="W21" s="52"/>
      <c r="Y21" s="52"/>
      <c r="AA21" s="52"/>
    </row>
    <row r="22" spans="1:27" ht="12" customHeight="1" x14ac:dyDescent="0.25">
      <c r="A22" s="15" t="s">
        <v>159</v>
      </c>
      <c r="B22" s="332">
        <v>24.3</v>
      </c>
      <c r="C22" s="54">
        <v>2.2999999999999998</v>
      </c>
      <c r="D22" s="332">
        <v>29.85</v>
      </c>
      <c r="E22" s="54">
        <v>2.9</v>
      </c>
      <c r="F22" s="332">
        <v>33.300000000000004</v>
      </c>
      <c r="G22" s="97">
        <v>3.4</v>
      </c>
      <c r="I22" s="332">
        <v>25.1</v>
      </c>
      <c r="J22" s="54">
        <v>2.2999999999999998</v>
      </c>
      <c r="K22" s="332">
        <v>29.85</v>
      </c>
      <c r="L22" s="54">
        <v>2.9</v>
      </c>
      <c r="M22" s="332">
        <v>33.300000000000004</v>
      </c>
      <c r="N22" s="97">
        <v>3.4</v>
      </c>
      <c r="P22" s="52"/>
      <c r="R22" s="52"/>
      <c r="S22" s="167"/>
      <c r="T22" s="52"/>
      <c r="U22" s="61"/>
      <c r="V22" s="52"/>
      <c r="W22" s="52"/>
      <c r="Y22" s="52"/>
      <c r="AA22" s="52"/>
    </row>
    <row r="23" spans="1:27" ht="12" customHeight="1" x14ac:dyDescent="0.25">
      <c r="A23" s="15" t="s">
        <v>158</v>
      </c>
      <c r="B23" s="332">
        <v>27.55</v>
      </c>
      <c r="C23" s="54">
        <v>2.9</v>
      </c>
      <c r="D23" s="332">
        <v>33.300000000000004</v>
      </c>
      <c r="E23" s="54">
        <v>3.5</v>
      </c>
      <c r="F23" s="332">
        <v>37.550000000000004</v>
      </c>
      <c r="G23" s="97">
        <v>4</v>
      </c>
      <c r="I23" s="332">
        <v>28.3</v>
      </c>
      <c r="J23" s="54">
        <v>2.9</v>
      </c>
      <c r="K23" s="332">
        <v>33.300000000000004</v>
      </c>
      <c r="L23" s="54">
        <v>3.5</v>
      </c>
      <c r="M23" s="332">
        <v>37.550000000000004</v>
      </c>
      <c r="N23" s="97">
        <v>4</v>
      </c>
      <c r="P23" s="52"/>
      <c r="R23" s="52"/>
      <c r="T23" s="52"/>
      <c r="V23" s="52"/>
      <c r="W23" s="52"/>
      <c r="Y23" s="52"/>
      <c r="AA23" s="52"/>
    </row>
    <row r="24" spans="1:27" ht="12" customHeight="1" x14ac:dyDescent="0.25">
      <c r="A24" s="15" t="s">
        <v>171</v>
      </c>
      <c r="B24" s="332">
        <v>54.150000000000006</v>
      </c>
      <c r="C24" s="54">
        <v>3.1</v>
      </c>
      <c r="D24" s="332">
        <v>60.35</v>
      </c>
      <c r="E24" s="54">
        <v>3.8</v>
      </c>
      <c r="F24" s="332">
        <v>65.5</v>
      </c>
      <c r="G24" s="97">
        <v>4.2</v>
      </c>
      <c r="I24" s="332">
        <v>54.6</v>
      </c>
      <c r="J24" s="54">
        <v>3.1</v>
      </c>
      <c r="K24" s="332">
        <v>60.35</v>
      </c>
      <c r="L24" s="54">
        <v>3.8</v>
      </c>
      <c r="M24" s="332">
        <v>65.5</v>
      </c>
      <c r="N24" s="97">
        <v>4.2</v>
      </c>
      <c r="P24" s="52"/>
      <c r="R24" s="52"/>
      <c r="T24" s="52"/>
      <c r="V24" s="52"/>
      <c r="W24" s="52"/>
      <c r="Y24" s="52"/>
      <c r="AA24" s="52"/>
    </row>
    <row r="25" spans="1:27" ht="12" customHeight="1" x14ac:dyDescent="0.25">
      <c r="A25" s="15" t="s">
        <v>162</v>
      </c>
      <c r="B25" s="332">
        <v>9.5500000000000007</v>
      </c>
      <c r="C25" s="54">
        <v>0.5</v>
      </c>
      <c r="D25" s="332">
        <v>11.25</v>
      </c>
      <c r="E25" s="54">
        <v>0.6</v>
      </c>
      <c r="F25" s="332">
        <v>12.4</v>
      </c>
      <c r="G25" s="97">
        <v>0.7</v>
      </c>
      <c r="I25" s="332">
        <v>9.8500000000000014</v>
      </c>
      <c r="J25" s="54">
        <v>0.5</v>
      </c>
      <c r="K25" s="332">
        <v>11.25</v>
      </c>
      <c r="L25" s="54">
        <v>0.6</v>
      </c>
      <c r="M25" s="332">
        <v>12.4</v>
      </c>
      <c r="N25" s="97">
        <v>0.7</v>
      </c>
      <c r="P25" s="52"/>
      <c r="R25" s="52"/>
      <c r="S25" s="167"/>
      <c r="T25" s="52"/>
      <c r="U25" s="61"/>
      <c r="V25" s="52"/>
      <c r="W25" s="52"/>
      <c r="Y25" s="52"/>
      <c r="AA25" s="52"/>
    </row>
    <row r="26" spans="1:27" ht="12" customHeight="1" x14ac:dyDescent="0.25">
      <c r="A26" s="15" t="s">
        <v>163</v>
      </c>
      <c r="B26" s="332">
        <v>86.95</v>
      </c>
      <c r="C26" s="54">
        <v>6.5</v>
      </c>
      <c r="D26" s="332">
        <v>110.65</v>
      </c>
      <c r="E26" s="54">
        <v>6.9</v>
      </c>
      <c r="F26" s="332">
        <v>127.35000000000001</v>
      </c>
      <c r="G26" s="97">
        <v>8.4</v>
      </c>
      <c r="I26" s="332">
        <v>89.7</v>
      </c>
      <c r="J26" s="54">
        <v>6.5</v>
      </c>
      <c r="K26" s="332">
        <v>111.25</v>
      </c>
      <c r="L26" s="54">
        <v>6.9</v>
      </c>
      <c r="M26" s="332">
        <v>127.35000000000001</v>
      </c>
      <c r="N26" s="97">
        <v>8.4</v>
      </c>
      <c r="P26" s="52"/>
      <c r="R26" s="52"/>
      <c r="S26" s="167"/>
      <c r="T26" s="52"/>
      <c r="U26" s="61"/>
      <c r="V26" s="52"/>
      <c r="W26" s="52"/>
      <c r="Y26" s="52"/>
      <c r="AA26" s="52"/>
    </row>
    <row r="27" spans="1:27" ht="12" customHeight="1" x14ac:dyDescent="0.25">
      <c r="A27" s="15" t="s">
        <v>164</v>
      </c>
      <c r="B27" s="332">
        <v>111.25</v>
      </c>
      <c r="C27" s="54">
        <v>7</v>
      </c>
      <c r="D27" s="332">
        <v>134.15</v>
      </c>
      <c r="E27" s="54">
        <v>7.5</v>
      </c>
      <c r="F27" s="332">
        <v>154.80000000000001</v>
      </c>
      <c r="G27" s="97">
        <v>9</v>
      </c>
      <c r="I27" s="332">
        <v>113.60000000000001</v>
      </c>
      <c r="J27" s="54">
        <v>7</v>
      </c>
      <c r="K27" s="332">
        <v>134.15</v>
      </c>
      <c r="L27" s="54">
        <v>7.5</v>
      </c>
      <c r="M27" s="332">
        <v>154.80000000000001</v>
      </c>
      <c r="N27" s="97">
        <v>9</v>
      </c>
      <c r="P27" s="52"/>
      <c r="R27" s="52"/>
      <c r="S27" s="167"/>
      <c r="T27" s="52"/>
      <c r="U27" s="61"/>
      <c r="V27" s="52"/>
      <c r="W27" s="52"/>
      <c r="Y27" s="52"/>
      <c r="AA27" s="52"/>
    </row>
    <row r="28" spans="1:27" ht="12" customHeight="1" x14ac:dyDescent="0.25">
      <c r="A28" s="15" t="s">
        <v>165</v>
      </c>
      <c r="B28" s="332">
        <v>82.350000000000009</v>
      </c>
      <c r="C28" s="54">
        <v>7</v>
      </c>
      <c r="D28" s="332">
        <v>98.9</v>
      </c>
      <c r="E28" s="54">
        <v>7.5</v>
      </c>
      <c r="F28" s="332">
        <v>122.10000000000001</v>
      </c>
      <c r="G28" s="97">
        <v>9</v>
      </c>
      <c r="I28" s="332">
        <v>84.75</v>
      </c>
      <c r="J28" s="54">
        <v>7</v>
      </c>
      <c r="K28" s="332">
        <v>98.9</v>
      </c>
      <c r="L28" s="54">
        <v>7.5</v>
      </c>
      <c r="M28" s="332">
        <v>122.10000000000001</v>
      </c>
      <c r="N28" s="97">
        <v>9</v>
      </c>
      <c r="P28" s="52"/>
      <c r="R28" s="52"/>
      <c r="S28" s="167"/>
      <c r="T28" s="52"/>
      <c r="U28" s="61"/>
      <c r="V28" s="52"/>
      <c r="W28" s="52"/>
      <c r="Y28" s="52"/>
      <c r="AA28" s="52"/>
    </row>
    <row r="29" spans="1:27" ht="12" customHeight="1" x14ac:dyDescent="0.25">
      <c r="A29" s="15" t="s">
        <v>166</v>
      </c>
      <c r="B29" s="332">
        <v>104.7</v>
      </c>
      <c r="C29" s="54">
        <v>7.5</v>
      </c>
      <c r="D29" s="332">
        <v>122.25</v>
      </c>
      <c r="E29" s="54">
        <v>8</v>
      </c>
      <c r="F29" s="332">
        <v>155.25</v>
      </c>
      <c r="G29" s="97">
        <v>9.5</v>
      </c>
      <c r="I29" s="332">
        <v>107.80000000000001</v>
      </c>
      <c r="J29" s="54">
        <v>7.5</v>
      </c>
      <c r="K29" s="332">
        <v>122.25</v>
      </c>
      <c r="L29" s="54">
        <v>8</v>
      </c>
      <c r="M29" s="332">
        <v>155.25</v>
      </c>
      <c r="N29" s="97">
        <v>9.5</v>
      </c>
      <c r="P29" s="52"/>
      <c r="R29" s="52"/>
      <c r="S29" s="167"/>
      <c r="T29" s="52"/>
      <c r="U29" s="61"/>
      <c r="V29" s="52"/>
      <c r="W29" s="52"/>
      <c r="Y29" s="52"/>
      <c r="AA29" s="52"/>
    </row>
    <row r="30" spans="1:27" ht="12" customHeight="1" x14ac:dyDescent="0.25">
      <c r="A30" s="15" t="s">
        <v>185</v>
      </c>
      <c r="B30" s="332">
        <v>87.100000000000009</v>
      </c>
      <c r="C30" s="54">
        <v>5.0999999999999996</v>
      </c>
      <c r="D30" s="332">
        <v>107.2</v>
      </c>
      <c r="E30" s="54">
        <v>6.7</v>
      </c>
      <c r="F30" s="332">
        <v>118.80000000000001</v>
      </c>
      <c r="G30" s="97">
        <v>8.1</v>
      </c>
      <c r="I30" s="332">
        <v>90.95</v>
      </c>
      <c r="J30" s="54">
        <v>5.0999999999999996</v>
      </c>
      <c r="K30" s="332">
        <v>107.2</v>
      </c>
      <c r="L30" s="54">
        <v>6.7</v>
      </c>
      <c r="M30" s="332">
        <v>118.80000000000001</v>
      </c>
      <c r="N30" s="97">
        <v>8.1</v>
      </c>
      <c r="P30" s="52"/>
      <c r="R30" s="52"/>
      <c r="S30" s="167"/>
      <c r="T30" s="52"/>
      <c r="U30" s="61"/>
      <c r="V30" s="52"/>
      <c r="W30" s="52"/>
      <c r="Y30" s="52"/>
      <c r="AA30" s="52"/>
    </row>
    <row r="31" spans="1:27" ht="12" customHeight="1" x14ac:dyDescent="0.25">
      <c r="A31" s="15" t="s">
        <v>186</v>
      </c>
      <c r="B31" s="332">
        <v>90.9</v>
      </c>
      <c r="C31" s="54">
        <v>6.3</v>
      </c>
      <c r="D31" s="332">
        <v>115.35000000000001</v>
      </c>
      <c r="E31" s="54">
        <v>8.1</v>
      </c>
      <c r="F31" s="332">
        <v>125.95</v>
      </c>
      <c r="G31" s="97">
        <v>9.1999999999999993</v>
      </c>
      <c r="I31" s="332">
        <v>93.100000000000009</v>
      </c>
      <c r="J31" s="54">
        <v>6.3</v>
      </c>
      <c r="K31" s="332">
        <v>115.35000000000001</v>
      </c>
      <c r="L31" s="54">
        <v>8.1</v>
      </c>
      <c r="M31" s="332">
        <v>125.95</v>
      </c>
      <c r="N31" s="97">
        <v>9.1999999999999993</v>
      </c>
      <c r="P31" s="52"/>
      <c r="R31" s="52"/>
      <c r="S31" s="167"/>
      <c r="T31" s="52"/>
      <c r="U31" s="61"/>
      <c r="V31" s="52"/>
      <c r="W31" s="52"/>
      <c r="Y31" s="52"/>
      <c r="AA31" s="52"/>
    </row>
    <row r="32" spans="1:27" ht="12" customHeight="1" x14ac:dyDescent="0.25">
      <c r="A32" s="15" t="s">
        <v>273</v>
      </c>
      <c r="B32" s="332">
        <v>114.2</v>
      </c>
      <c r="C32" s="54">
        <v>7.7</v>
      </c>
      <c r="D32" s="332">
        <v>125.60000000000001</v>
      </c>
      <c r="E32" s="54">
        <v>10.1</v>
      </c>
      <c r="F32" s="332">
        <v>134.15</v>
      </c>
      <c r="G32" s="97">
        <v>12.2</v>
      </c>
      <c r="I32" s="332">
        <v>117.85000000000001</v>
      </c>
      <c r="J32" s="54">
        <v>8</v>
      </c>
      <c r="K32" s="332">
        <v>129</v>
      </c>
      <c r="L32" s="54">
        <v>10.4</v>
      </c>
      <c r="M32" s="332">
        <v>140.9</v>
      </c>
      <c r="N32" s="97">
        <v>12.5</v>
      </c>
      <c r="P32" s="52"/>
      <c r="R32" s="52"/>
      <c r="S32" s="167"/>
      <c r="T32" s="52"/>
      <c r="U32" s="61"/>
      <c r="V32" s="52"/>
      <c r="W32" s="52"/>
      <c r="Y32" s="52"/>
      <c r="AA32" s="52"/>
    </row>
    <row r="33" spans="1:27" ht="12" customHeight="1" thickBot="1" x14ac:dyDescent="0.3">
      <c r="A33" s="15" t="s">
        <v>274</v>
      </c>
      <c r="B33" s="333">
        <v>119.10000000000001</v>
      </c>
      <c r="C33" s="66">
        <v>9.5</v>
      </c>
      <c r="D33" s="333">
        <v>132.65</v>
      </c>
      <c r="E33" s="66">
        <v>12.2</v>
      </c>
      <c r="F33" s="333">
        <v>142.65</v>
      </c>
      <c r="G33" s="98">
        <v>13.8</v>
      </c>
      <c r="I33" s="333">
        <v>123</v>
      </c>
      <c r="J33" s="66">
        <v>9.8000000000000007</v>
      </c>
      <c r="K33" s="333">
        <v>135.95000000000002</v>
      </c>
      <c r="L33" s="66">
        <v>12.5</v>
      </c>
      <c r="M33" s="333">
        <v>149.30000000000001</v>
      </c>
      <c r="N33" s="98">
        <v>14.1</v>
      </c>
      <c r="P33" s="52"/>
      <c r="R33" s="52"/>
      <c r="S33" s="113"/>
      <c r="T33" s="52"/>
      <c r="U33" s="61"/>
      <c r="V33" s="52"/>
      <c r="W33" s="52"/>
      <c r="Y33" s="52"/>
      <c r="AA33" s="52"/>
    </row>
    <row r="34" spans="1:27" ht="12" customHeigh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P34" s="52"/>
      <c r="R34" s="52"/>
      <c r="S34" s="113"/>
      <c r="T34" s="52"/>
      <c r="U34" s="61"/>
      <c r="V34" s="52"/>
      <c r="W34" s="52"/>
      <c r="Y34" s="52"/>
      <c r="AA34" s="52"/>
    </row>
    <row r="35" spans="1:27" ht="12" customHeight="1" x14ac:dyDescent="0.25">
      <c r="A35" s="431" t="s">
        <v>821</v>
      </c>
      <c r="B35" s="431"/>
      <c r="C35" s="431"/>
      <c r="D35" s="431"/>
      <c r="E35" s="431"/>
      <c r="F35" s="431"/>
      <c r="G35" s="31"/>
      <c r="H35" s="31"/>
      <c r="I35" s="31"/>
      <c r="J35" s="31"/>
      <c r="K35" s="31"/>
      <c r="L35" s="10"/>
    </row>
    <row r="36" spans="1:27" ht="12" customHeight="1" x14ac:dyDescent="0.25">
      <c r="A36" s="459" t="s">
        <v>61</v>
      </c>
      <c r="B36" s="459"/>
      <c r="C36" s="459"/>
      <c r="D36" s="459"/>
      <c r="E36" s="459"/>
      <c r="F36" s="459"/>
      <c r="G36" s="26"/>
      <c r="H36" s="26"/>
      <c r="I36" s="26"/>
      <c r="J36" s="26"/>
      <c r="K36" s="26"/>
      <c r="L36" s="10"/>
    </row>
    <row r="37" spans="1:27" ht="12" customHeight="1" thickBot="1" x14ac:dyDescent="0.3">
      <c r="L37" s="10"/>
    </row>
    <row r="38" spans="1:27" ht="12" customHeight="1" x14ac:dyDescent="0.25">
      <c r="A38" s="432" t="s">
        <v>34</v>
      </c>
      <c r="B38" s="433" t="s">
        <v>541</v>
      </c>
      <c r="C38" s="435"/>
      <c r="D38" s="433" t="s">
        <v>542</v>
      </c>
      <c r="E38" s="435"/>
      <c r="G38" s="4"/>
      <c r="I38" s="4"/>
      <c r="J38" s="171"/>
      <c r="K38" s="10"/>
      <c r="L38" s="10"/>
    </row>
    <row r="39" spans="1:27" ht="12" customHeight="1" x14ac:dyDescent="0.25">
      <c r="A39" s="432"/>
      <c r="B39" s="16" t="s">
        <v>45</v>
      </c>
      <c r="C39" s="14" t="s">
        <v>126</v>
      </c>
      <c r="D39" s="16" t="s">
        <v>45</v>
      </c>
      <c r="E39" s="17" t="s">
        <v>126</v>
      </c>
      <c r="G39" s="52"/>
      <c r="I39" s="4"/>
      <c r="J39" s="171"/>
      <c r="K39" s="10"/>
      <c r="L39" s="10"/>
    </row>
    <row r="40" spans="1:27" ht="12" customHeight="1" x14ac:dyDescent="0.25">
      <c r="A40" s="15" t="s">
        <v>173</v>
      </c>
      <c r="B40" s="63">
        <v>46.550000000000004</v>
      </c>
      <c r="C40" s="54">
        <v>3</v>
      </c>
      <c r="D40" s="63">
        <v>48.25</v>
      </c>
      <c r="E40" s="97">
        <v>3.1</v>
      </c>
      <c r="G40" s="167"/>
      <c r="I40" s="61"/>
      <c r="J40" s="115"/>
      <c r="K40" s="10"/>
      <c r="L40" s="10"/>
      <c r="P40" s="52"/>
      <c r="R40" s="52"/>
    </row>
    <row r="41" spans="1:27" ht="12" customHeight="1" x14ac:dyDescent="0.25">
      <c r="A41" s="15" t="s">
        <v>174</v>
      </c>
      <c r="B41" s="332">
        <v>50.85</v>
      </c>
      <c r="C41" s="54">
        <v>3.7</v>
      </c>
      <c r="D41" s="332">
        <v>52.75</v>
      </c>
      <c r="E41" s="97">
        <v>3.8</v>
      </c>
      <c r="G41" s="167"/>
      <c r="I41" s="61"/>
      <c r="J41" s="115"/>
      <c r="K41" s="10"/>
      <c r="L41" s="10"/>
      <c r="P41" s="52"/>
      <c r="R41" s="52"/>
    </row>
    <row r="42" spans="1:27" ht="12" customHeight="1" x14ac:dyDescent="0.25">
      <c r="A42" s="15" t="s">
        <v>751</v>
      </c>
      <c r="B42" s="332">
        <v>1.75</v>
      </c>
      <c r="C42" s="54" t="s">
        <v>133</v>
      </c>
      <c r="D42" s="332">
        <v>1.75</v>
      </c>
      <c r="E42" s="97" t="s">
        <v>133</v>
      </c>
      <c r="G42" s="167"/>
      <c r="I42" s="61"/>
      <c r="J42" s="115"/>
      <c r="K42" s="10"/>
      <c r="L42" s="10"/>
      <c r="P42" s="52"/>
      <c r="R42" s="52"/>
    </row>
    <row r="43" spans="1:27" ht="12" customHeight="1" x14ac:dyDescent="0.25">
      <c r="A43" s="15" t="s">
        <v>272</v>
      </c>
      <c r="B43" s="337">
        <v>30.35</v>
      </c>
      <c r="C43" s="54">
        <v>1.7</v>
      </c>
      <c r="D43" s="337">
        <v>31.700000000000003</v>
      </c>
      <c r="E43" s="97">
        <v>1.8</v>
      </c>
      <c r="G43" s="167"/>
      <c r="I43" s="61"/>
      <c r="J43" s="115"/>
      <c r="K43" s="10"/>
      <c r="L43" s="10"/>
      <c r="P43" s="52"/>
      <c r="R43" s="52"/>
    </row>
    <row r="44" spans="1:27" ht="12" customHeight="1" x14ac:dyDescent="0.25">
      <c r="A44" s="15" t="s">
        <v>264</v>
      </c>
      <c r="B44" s="332">
        <v>59.400000000000006</v>
      </c>
      <c r="C44" s="54">
        <v>2.9</v>
      </c>
      <c r="D44" s="332">
        <v>61.45</v>
      </c>
      <c r="E44" s="97">
        <v>3</v>
      </c>
      <c r="G44" s="167"/>
      <c r="I44" s="61"/>
      <c r="J44" s="115"/>
      <c r="K44" s="10"/>
      <c r="L44" s="10"/>
      <c r="P44" s="52"/>
      <c r="R44" s="52"/>
    </row>
    <row r="45" spans="1:27" ht="12" customHeight="1" x14ac:dyDescent="0.25">
      <c r="A45" s="15" t="s">
        <v>160</v>
      </c>
      <c r="B45" s="332">
        <v>17.600000000000001</v>
      </c>
      <c r="C45" s="54">
        <v>1.2</v>
      </c>
      <c r="D45" s="332">
        <v>18.600000000000001</v>
      </c>
      <c r="E45" s="97">
        <v>1.3</v>
      </c>
      <c r="G45" s="167"/>
      <c r="I45" s="61"/>
      <c r="J45" s="115"/>
      <c r="K45" s="10"/>
      <c r="L45" s="10"/>
      <c r="P45" s="52"/>
      <c r="R45" s="52"/>
    </row>
    <row r="46" spans="1:27" ht="12" customHeight="1" x14ac:dyDescent="0.25">
      <c r="A46" s="15" t="s">
        <v>159</v>
      </c>
      <c r="B46" s="332">
        <v>19.850000000000001</v>
      </c>
      <c r="C46" s="54">
        <v>1.8</v>
      </c>
      <c r="D46" s="332">
        <v>21.400000000000002</v>
      </c>
      <c r="E46" s="97">
        <v>1.9</v>
      </c>
      <c r="L46" s="10"/>
      <c r="P46" s="52"/>
      <c r="R46" s="52"/>
    </row>
    <row r="47" spans="1:27" ht="12" customHeight="1" x14ac:dyDescent="0.25">
      <c r="A47" s="15" t="s">
        <v>158</v>
      </c>
      <c r="B47" s="332">
        <v>21.35</v>
      </c>
      <c r="C47" s="54">
        <v>2.2000000000000002</v>
      </c>
      <c r="D47" s="332">
        <v>23.35</v>
      </c>
      <c r="E47" s="97">
        <v>2.2999999999999998</v>
      </c>
      <c r="L47" s="10"/>
      <c r="P47" s="52"/>
      <c r="R47" s="52"/>
    </row>
    <row r="48" spans="1:27" ht="12" customHeight="1" x14ac:dyDescent="0.25">
      <c r="A48" s="15" t="s">
        <v>171</v>
      </c>
      <c r="B48" s="332">
        <v>45.5</v>
      </c>
      <c r="C48" s="54">
        <v>2.8</v>
      </c>
      <c r="D48" s="332">
        <v>47.400000000000006</v>
      </c>
      <c r="E48" s="97">
        <v>2.5</v>
      </c>
      <c r="G48" s="167"/>
      <c r="I48" s="61"/>
      <c r="J48" s="115"/>
      <c r="K48" s="10"/>
      <c r="L48" s="10"/>
      <c r="P48" s="52"/>
      <c r="R48" s="52"/>
    </row>
    <row r="49" spans="1:18" ht="12" customHeight="1" x14ac:dyDescent="0.25">
      <c r="A49" s="15" t="s">
        <v>162</v>
      </c>
      <c r="B49" s="332">
        <v>9.15</v>
      </c>
      <c r="C49" s="54">
        <v>0.3</v>
      </c>
      <c r="D49" s="332">
        <v>9.9500000000000011</v>
      </c>
      <c r="E49" s="97">
        <v>0.3</v>
      </c>
      <c r="G49" s="167"/>
      <c r="I49" s="61"/>
      <c r="J49" s="115"/>
      <c r="K49" s="10"/>
      <c r="L49" s="10"/>
      <c r="P49" s="52"/>
      <c r="R49" s="52"/>
    </row>
    <row r="50" spans="1:18" ht="12" customHeight="1" x14ac:dyDescent="0.25">
      <c r="A50" s="15" t="s">
        <v>163</v>
      </c>
      <c r="B50" s="332">
        <v>73.150000000000006</v>
      </c>
      <c r="C50" s="54">
        <v>4</v>
      </c>
      <c r="D50" s="332">
        <v>75.05</v>
      </c>
      <c r="E50" s="97">
        <v>4.0999999999999996</v>
      </c>
      <c r="G50" s="167"/>
      <c r="I50" s="61"/>
      <c r="J50" s="115"/>
      <c r="K50" s="10"/>
      <c r="L50" s="10"/>
      <c r="P50" s="52"/>
      <c r="R50" s="52"/>
    </row>
    <row r="51" spans="1:18" ht="12" customHeight="1" x14ac:dyDescent="0.25">
      <c r="A51" s="15" t="s">
        <v>164</v>
      </c>
      <c r="B51" s="332">
        <v>96.15</v>
      </c>
      <c r="C51" s="54">
        <v>4.4000000000000004</v>
      </c>
      <c r="D51" s="332">
        <v>98.800000000000011</v>
      </c>
      <c r="E51" s="97">
        <v>4.5</v>
      </c>
      <c r="G51" s="167"/>
      <c r="I51" s="61"/>
      <c r="J51" s="115"/>
      <c r="K51" s="10"/>
      <c r="L51" s="10"/>
      <c r="P51" s="52"/>
      <c r="R51" s="52"/>
    </row>
    <row r="52" spans="1:18" ht="12" customHeight="1" x14ac:dyDescent="0.25">
      <c r="A52" s="15" t="s">
        <v>165</v>
      </c>
      <c r="B52" s="332">
        <v>66.600000000000009</v>
      </c>
      <c r="C52" s="54">
        <v>5</v>
      </c>
      <c r="D52" s="332">
        <v>68.5</v>
      </c>
      <c r="E52" s="97">
        <v>5.0999999999999996</v>
      </c>
      <c r="G52" s="167"/>
      <c r="I52" s="61"/>
      <c r="J52" s="115"/>
      <c r="K52" s="10"/>
      <c r="L52" s="10"/>
      <c r="P52" s="52"/>
      <c r="R52" s="52"/>
    </row>
    <row r="53" spans="1:18" ht="12" customHeight="1" x14ac:dyDescent="0.25">
      <c r="A53" s="15" t="s">
        <v>166</v>
      </c>
      <c r="B53" s="332">
        <v>96.2</v>
      </c>
      <c r="C53" s="54">
        <v>5.4</v>
      </c>
      <c r="D53" s="332">
        <v>99.9</v>
      </c>
      <c r="E53" s="97">
        <v>5.5</v>
      </c>
      <c r="G53" s="167"/>
      <c r="I53" s="61"/>
      <c r="J53" s="115"/>
      <c r="K53" s="10"/>
      <c r="L53" s="10"/>
      <c r="P53" s="52"/>
      <c r="R53" s="52"/>
    </row>
    <row r="54" spans="1:18" ht="12" customHeight="1" x14ac:dyDescent="0.25">
      <c r="A54" s="15" t="s">
        <v>185</v>
      </c>
      <c r="B54" s="332">
        <v>71.100000000000009</v>
      </c>
      <c r="C54" s="54">
        <v>3</v>
      </c>
      <c r="D54" s="332">
        <v>73.150000000000006</v>
      </c>
      <c r="E54" s="97">
        <v>3.1</v>
      </c>
      <c r="G54" s="113"/>
      <c r="I54" s="61"/>
      <c r="J54" s="115"/>
      <c r="K54" s="10"/>
      <c r="L54" s="10"/>
      <c r="P54" s="52"/>
      <c r="R54" s="52"/>
    </row>
    <row r="55" spans="1:18" ht="12" customHeight="1" x14ac:dyDescent="0.25">
      <c r="A55" s="15" t="s">
        <v>186</v>
      </c>
      <c r="B55" s="332">
        <v>72.55</v>
      </c>
      <c r="C55" s="54">
        <v>4.3</v>
      </c>
      <c r="D55" s="332">
        <v>75.45</v>
      </c>
      <c r="E55" s="97">
        <v>3.3</v>
      </c>
      <c r="G55" s="113"/>
      <c r="I55" s="61"/>
      <c r="J55" s="115"/>
      <c r="K55" s="10"/>
      <c r="L55" s="10"/>
      <c r="P55" s="52"/>
      <c r="R55" s="52"/>
    </row>
    <row r="56" spans="1:18" ht="12" customHeight="1" x14ac:dyDescent="0.25">
      <c r="A56" s="15" t="s">
        <v>273</v>
      </c>
      <c r="B56" s="332">
        <v>90.600000000000009</v>
      </c>
      <c r="C56" s="54">
        <v>4.5</v>
      </c>
      <c r="D56" s="332">
        <v>94.550000000000011</v>
      </c>
      <c r="E56" s="97">
        <v>4.5999999999999996</v>
      </c>
      <c r="G56" s="167"/>
      <c r="I56" s="61"/>
      <c r="J56" s="115"/>
      <c r="K56" s="10"/>
      <c r="L56" s="10"/>
      <c r="P56" s="52"/>
      <c r="R56" s="52"/>
    </row>
    <row r="57" spans="1:18" ht="12" customHeight="1" thickBot="1" x14ac:dyDescent="0.3">
      <c r="A57" s="15" t="s">
        <v>274</v>
      </c>
      <c r="B57" s="333">
        <v>96.4</v>
      </c>
      <c r="C57" s="66">
        <v>6.4</v>
      </c>
      <c r="D57" s="333">
        <v>100.25</v>
      </c>
      <c r="E57" s="98">
        <v>5</v>
      </c>
      <c r="G57" s="167"/>
      <c r="I57" s="61"/>
      <c r="J57" s="115"/>
      <c r="K57" s="10"/>
      <c r="L57" s="10"/>
      <c r="P57" s="52"/>
      <c r="R57" s="52"/>
    </row>
    <row r="58" spans="1:18" ht="12" customHeigh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</row>
    <row r="59" spans="1:18" ht="12" customHeigh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</row>
    <row r="60" spans="1:18" ht="12" customHeight="1" x14ac:dyDescent="0.25">
      <c r="A60" s="13" t="s">
        <v>834</v>
      </c>
      <c r="B60" s="13"/>
      <c r="C60" s="13"/>
      <c r="D60" s="13"/>
      <c r="E60" s="13"/>
      <c r="F60" s="13"/>
      <c r="G60" s="13"/>
      <c r="H60" s="13"/>
      <c r="I60" s="13"/>
      <c r="J60" s="13"/>
      <c r="K60" s="25"/>
      <c r="L60" s="25"/>
    </row>
    <row r="61" spans="1:18" ht="12" customHeight="1" x14ac:dyDescent="0.25">
      <c r="A61" s="13" t="s">
        <v>56</v>
      </c>
      <c r="B61" s="13"/>
      <c r="C61" s="13"/>
      <c r="D61" s="13"/>
      <c r="E61" s="13"/>
      <c r="F61" s="13"/>
      <c r="G61" s="13"/>
      <c r="H61" s="13"/>
      <c r="I61" s="13"/>
      <c r="J61" s="13"/>
      <c r="K61" s="25"/>
      <c r="L61" s="25"/>
    </row>
    <row r="62" spans="1:18" ht="12" customHeight="1" x14ac:dyDescent="0.25">
      <c r="A62" s="13" t="s">
        <v>55</v>
      </c>
      <c r="B62" s="13"/>
      <c r="C62" s="13"/>
      <c r="D62" s="13"/>
      <c r="E62" s="13"/>
      <c r="F62" s="13"/>
      <c r="G62" s="13"/>
      <c r="H62" s="13"/>
      <c r="I62" s="13"/>
      <c r="J62" s="13"/>
      <c r="K62" s="25"/>
      <c r="L62" s="25"/>
    </row>
    <row r="63" spans="1:18" ht="12" customHeight="1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25"/>
      <c r="L63" s="25"/>
    </row>
    <row r="64" spans="1:18" ht="12" customHeight="1" x14ac:dyDescent="0.25">
      <c r="A64" s="13" t="s">
        <v>47</v>
      </c>
      <c r="B64" s="13"/>
      <c r="C64" s="13"/>
      <c r="D64" s="13"/>
      <c r="E64" s="13"/>
      <c r="F64" s="13"/>
      <c r="G64" s="13"/>
      <c r="H64" s="13"/>
      <c r="I64" s="13"/>
      <c r="J64" s="13"/>
      <c r="K64" s="25"/>
      <c r="L64" s="25"/>
    </row>
    <row r="65" spans="1:12" ht="12" customHeight="1" x14ac:dyDescent="0.25">
      <c r="A65" s="13" t="s">
        <v>70</v>
      </c>
      <c r="B65" s="13"/>
      <c r="C65" s="13"/>
      <c r="D65" s="13"/>
      <c r="E65" s="13"/>
      <c r="F65" s="13"/>
      <c r="G65" s="13"/>
      <c r="H65" s="13"/>
      <c r="I65" s="13"/>
      <c r="J65" s="13"/>
      <c r="K65" s="25"/>
      <c r="L65" s="25"/>
    </row>
    <row r="66" spans="1:12" ht="12" customHeight="1" x14ac:dyDescent="0.25"/>
    <row r="67" spans="1:12" x14ac:dyDescent="0.25">
      <c r="A67" s="13" t="s">
        <v>169</v>
      </c>
    </row>
  </sheetData>
  <sheetProtection selectLockedCells="1"/>
  <mergeCells count="15">
    <mergeCell ref="A1:L1"/>
    <mergeCell ref="A11:K11"/>
    <mergeCell ref="A14:A15"/>
    <mergeCell ref="K14:L14"/>
    <mergeCell ref="M14:N14"/>
    <mergeCell ref="F14:G14"/>
    <mergeCell ref="I14:J14"/>
    <mergeCell ref="A12:K12"/>
    <mergeCell ref="B38:C38"/>
    <mergeCell ref="D38:E38"/>
    <mergeCell ref="B14:C14"/>
    <mergeCell ref="D14:E14"/>
    <mergeCell ref="A38:A39"/>
    <mergeCell ref="A35:F35"/>
    <mergeCell ref="A36:F36"/>
  </mergeCells>
  <pageMargins left="0.25" right="0.25" top="0.2" bottom="0.2" header="0.3" footer="0.3"/>
  <pageSetup scale="74" orientation="landscape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4">
    <pageSetUpPr fitToPage="1"/>
  </sheetPr>
  <dimension ref="A1:L69"/>
  <sheetViews>
    <sheetView zoomScale="115" zoomScaleNormal="115" workbookViewId="0">
      <selection activeCell="D16" sqref="D16"/>
    </sheetView>
  </sheetViews>
  <sheetFormatPr defaultRowHeight="15" x14ac:dyDescent="0.25"/>
  <cols>
    <col min="1" max="1" width="31" customWidth="1"/>
    <col min="2" max="4" width="18.7109375" customWidth="1"/>
    <col min="5" max="7" width="14.85546875" customWidth="1"/>
    <col min="8" max="8" width="4.7109375" customWidth="1"/>
    <col min="9" max="9" width="10.7109375" customWidth="1"/>
    <col min="10" max="10" width="7.7109375" customWidth="1"/>
    <col min="11" max="12" width="6.42578125" customWidth="1"/>
  </cols>
  <sheetData>
    <row r="1" spans="1:12" ht="21" x14ac:dyDescent="0.35">
      <c r="A1" s="415" t="s">
        <v>819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12" ht="12" customHeight="1" x14ac:dyDescent="0.25"/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/>
    <row r="9" spans="1:12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2" customHeight="1" x14ac:dyDescent="0.25"/>
    <row r="11" spans="1:12" ht="12" customHeight="1" x14ac:dyDescent="0.25">
      <c r="A11" s="431" t="s">
        <v>880</v>
      </c>
      <c r="B11" s="431"/>
      <c r="C11" s="431"/>
      <c r="D11" s="431"/>
      <c r="E11" s="431"/>
      <c r="F11" s="431"/>
      <c r="G11" s="431"/>
      <c r="H11" s="431"/>
      <c r="I11" s="431"/>
      <c r="J11" s="31"/>
      <c r="K11" s="31"/>
    </row>
    <row r="12" spans="1:12" ht="12" customHeight="1" x14ac:dyDescent="0.25">
      <c r="A12" s="459" t="s">
        <v>71</v>
      </c>
      <c r="B12" s="459"/>
      <c r="C12" s="459"/>
      <c r="D12" s="459"/>
      <c r="E12" s="459"/>
      <c r="F12" s="459"/>
      <c r="G12" s="459"/>
      <c r="H12" s="459"/>
      <c r="I12" s="459"/>
      <c r="J12" s="26"/>
      <c r="K12" s="26"/>
    </row>
    <row r="13" spans="1:12" ht="12" customHeight="1" thickBot="1" x14ac:dyDescent="0.3"/>
    <row r="14" spans="1:12" ht="12" customHeight="1" x14ac:dyDescent="0.25">
      <c r="A14" s="463" t="s">
        <v>34</v>
      </c>
      <c r="B14" s="438" t="s">
        <v>543</v>
      </c>
      <c r="C14" s="439"/>
      <c r="D14" s="440"/>
      <c r="E14" s="438" t="s">
        <v>544</v>
      </c>
      <c r="F14" s="439"/>
      <c r="G14" s="440"/>
      <c r="I14" s="491" t="s">
        <v>46</v>
      </c>
      <c r="J14" s="494" t="s">
        <v>112</v>
      </c>
      <c r="K14" s="10"/>
      <c r="L14" s="10"/>
    </row>
    <row r="15" spans="1:12" ht="12" customHeight="1" x14ac:dyDescent="0.25">
      <c r="A15" s="464"/>
      <c r="B15" s="16" t="s">
        <v>45</v>
      </c>
      <c r="C15" s="14" t="s">
        <v>126</v>
      </c>
      <c r="D15" s="17" t="s">
        <v>9</v>
      </c>
      <c r="E15" s="16" t="s">
        <v>45</v>
      </c>
      <c r="F15" s="14" t="s">
        <v>126</v>
      </c>
      <c r="G15" s="17" t="s">
        <v>9</v>
      </c>
      <c r="I15" s="493"/>
      <c r="J15" s="496"/>
    </row>
    <row r="16" spans="1:12" ht="12" customHeight="1" x14ac:dyDescent="0.25">
      <c r="A16" s="15" t="str">
        <f>'Page 22 Maintenance'!A16</f>
        <v>Enclosure 16 GA.</v>
      </c>
      <c r="B16" s="205">
        <f>'Page 22 Maintenance'!B16</f>
        <v>51.6</v>
      </c>
      <c r="C16" s="54">
        <f>'Page 22 Maintenance'!C16</f>
        <v>3.5</v>
      </c>
      <c r="D16" s="58"/>
      <c r="E16" s="205">
        <f>'Page 22 Maintenance'!D16</f>
        <v>54.1</v>
      </c>
      <c r="F16" s="54">
        <f>'Page 22 Maintenance'!E16</f>
        <v>3.7</v>
      </c>
      <c r="G16" s="58"/>
      <c r="I16" s="92" t="str">
        <f>IF(AND(D16=0,G16=0)," ",D16*B16+G16*E16)</f>
        <v xml:space="preserve"> </v>
      </c>
      <c r="J16" s="94" t="str">
        <f>IF(I16=" "," ",D16*C16+G16*F16)</f>
        <v xml:space="preserve"> </v>
      </c>
    </row>
    <row r="17" spans="1:10" ht="12" customHeight="1" x14ac:dyDescent="0.25">
      <c r="A17" s="15" t="str">
        <f>'Page 22 Maintenance'!A17</f>
        <v>Enclosure 14 GA.</v>
      </c>
      <c r="B17" s="332">
        <f>'Page 22 Maintenance'!B17</f>
        <v>55.900000000000006</v>
      </c>
      <c r="C17" s="54">
        <f>'Page 22 Maintenance'!C17</f>
        <v>4.3</v>
      </c>
      <c r="D17" s="58"/>
      <c r="E17" s="332">
        <f>'Page 22 Maintenance'!D17</f>
        <v>59.050000000000004</v>
      </c>
      <c r="F17" s="54">
        <f>'Page 22 Maintenance'!E17</f>
        <v>4.5</v>
      </c>
      <c r="G17" s="58"/>
      <c r="I17" s="92" t="str">
        <f t="shared" ref="I17:I30" si="0">IF(AND(D17=0,G17=0)," ",D17*B17+G17*E17)</f>
        <v xml:space="preserve"> </v>
      </c>
      <c r="J17" s="94" t="str">
        <f t="shared" ref="J17:J30" si="1">IF(I17=" "," ",D17*C17+G17*F17)</f>
        <v xml:space="preserve"> </v>
      </c>
    </row>
    <row r="18" spans="1:10" ht="12" customHeight="1" x14ac:dyDescent="0.25">
      <c r="A18" s="15" t="str">
        <f>'Page 22 Maintenance'!A18</f>
        <v>Baked Metallic (standard colors)</v>
      </c>
      <c r="B18" s="332">
        <f>'Page 22 Maintenance'!B18</f>
        <v>2.1</v>
      </c>
      <c r="C18" s="54" t="str">
        <f>'Page 22 Maintenance'!C18</f>
        <v>-</v>
      </c>
      <c r="D18" s="58"/>
      <c r="E18" s="332">
        <f>'Page 22 Maintenance'!D18</f>
        <v>2.1</v>
      </c>
      <c r="F18" s="54" t="str">
        <f>'Page 22 Maintenance'!E18</f>
        <v>-</v>
      </c>
      <c r="G18" s="58"/>
      <c r="I18" s="92" t="str">
        <f t="shared" ref="I18" si="2">IF(AND(D18=0,G18=0)," ",D18*B18+G18*E18)</f>
        <v xml:space="preserve"> </v>
      </c>
      <c r="J18" s="94"/>
    </row>
    <row r="19" spans="1:10" ht="12" customHeight="1" x14ac:dyDescent="0.25">
      <c r="A19" s="15" t="str">
        <f>'Page 22 Maintenance'!A19</f>
        <v>4" End Cap</v>
      </c>
      <c r="B19" s="337">
        <f>'Page 22 Maintenance'!B19</f>
        <v>33.15</v>
      </c>
      <c r="C19" s="54">
        <f>'Page 22 Maintenance'!C19</f>
        <v>2.2000000000000002</v>
      </c>
      <c r="D19" s="58"/>
      <c r="E19" s="337">
        <f>'Page 22 Maintenance'!D19</f>
        <v>34.6</v>
      </c>
      <c r="F19" s="54">
        <f>'Page 22 Maintenance'!E19</f>
        <v>2.2000000000000002</v>
      </c>
      <c r="G19" s="58"/>
      <c r="I19" s="92" t="str">
        <f t="shared" si="0"/>
        <v xml:space="preserve"> </v>
      </c>
      <c r="J19" s="94" t="str">
        <f t="shared" si="1"/>
        <v xml:space="preserve"> </v>
      </c>
    </row>
    <row r="20" spans="1:10" ht="12" customHeight="1" x14ac:dyDescent="0.25">
      <c r="A20" s="15" t="str">
        <f>'Page 22 Maintenance'!A20</f>
        <v>8-3/8" End Cap w/Access Door</v>
      </c>
      <c r="B20" s="332">
        <f>'Page 22 Maintenance'!B20</f>
        <v>64.7</v>
      </c>
      <c r="C20" s="54">
        <f>'Page 22 Maintenance'!C20</f>
        <v>3.3</v>
      </c>
      <c r="D20" s="58"/>
      <c r="E20" s="332">
        <f>'Page 22 Maintenance'!D20</f>
        <v>66.3</v>
      </c>
      <c r="F20" s="54">
        <f>'Page 22 Maintenance'!E20</f>
        <v>3.5</v>
      </c>
      <c r="G20" s="58"/>
      <c r="I20" s="92" t="str">
        <f t="shared" si="0"/>
        <v xml:space="preserve"> </v>
      </c>
      <c r="J20" s="94" t="str">
        <f t="shared" si="1"/>
        <v xml:space="preserve"> </v>
      </c>
    </row>
    <row r="21" spans="1:10" ht="12" customHeight="1" x14ac:dyDescent="0.25">
      <c r="A21" s="15" t="str">
        <f>'Page 22 Maintenance'!A21</f>
        <v>4" Wall Sleeve</v>
      </c>
      <c r="B21" s="332">
        <f>'Page 22 Maintenance'!B21</f>
        <v>19.600000000000001</v>
      </c>
      <c r="C21" s="54">
        <f>'Page 22 Maintenance'!C21</f>
        <v>1.6</v>
      </c>
      <c r="D21" s="58"/>
      <c r="E21" s="332">
        <f>'Page 22 Maintenance'!D21</f>
        <v>21.1</v>
      </c>
      <c r="F21" s="54">
        <f>'Page 22 Maintenance'!E21</f>
        <v>1.8</v>
      </c>
      <c r="G21" s="58"/>
      <c r="I21" s="92" t="str">
        <f t="shared" si="0"/>
        <v xml:space="preserve"> </v>
      </c>
      <c r="J21" s="94" t="str">
        <f t="shared" si="1"/>
        <v xml:space="preserve"> </v>
      </c>
    </row>
    <row r="22" spans="1:10" ht="12" customHeight="1" x14ac:dyDescent="0.25">
      <c r="A22" s="15" t="str">
        <f>'Page 22 Maintenance'!A22</f>
        <v>6" Wall Sleeve</v>
      </c>
      <c r="B22" s="332">
        <f>'Page 22 Maintenance'!B22</f>
        <v>22.05</v>
      </c>
      <c r="C22" s="54">
        <f>'Page 22 Maintenance'!C22</f>
        <v>2.2000000000000002</v>
      </c>
      <c r="D22" s="58"/>
      <c r="E22" s="332">
        <f>'Page 22 Maintenance'!D22</f>
        <v>23.700000000000003</v>
      </c>
      <c r="F22" s="54">
        <f>'Page 22 Maintenance'!E22</f>
        <v>2.4</v>
      </c>
      <c r="G22" s="58"/>
      <c r="I22" s="92" t="str">
        <f t="shared" si="0"/>
        <v xml:space="preserve"> </v>
      </c>
      <c r="J22" s="94" t="str">
        <f t="shared" si="1"/>
        <v xml:space="preserve"> </v>
      </c>
    </row>
    <row r="23" spans="1:10" ht="12" customHeight="1" x14ac:dyDescent="0.25">
      <c r="A23" s="15" t="str">
        <f>'Page 22 Maintenance'!A23</f>
        <v>8-3/8" Wall Sleeve</v>
      </c>
      <c r="B23" s="332">
        <f>'Page 22 Maintenance'!B23</f>
        <v>27.1</v>
      </c>
      <c r="C23" s="54">
        <f>'Page 22 Maintenance'!C23</f>
        <v>2.6</v>
      </c>
      <c r="D23" s="58"/>
      <c r="E23" s="332">
        <f>'Page 22 Maintenance'!D23</f>
        <v>28.25</v>
      </c>
      <c r="F23" s="54">
        <f>'Page 22 Maintenance'!E23</f>
        <v>2.8</v>
      </c>
      <c r="G23" s="58"/>
      <c r="I23" s="92" t="str">
        <f t="shared" si="0"/>
        <v xml:space="preserve"> </v>
      </c>
      <c r="J23" s="94" t="str">
        <f t="shared" si="1"/>
        <v xml:space="preserve"> </v>
      </c>
    </row>
    <row r="24" spans="1:10" ht="12" customHeight="1" x14ac:dyDescent="0.25">
      <c r="A24" s="15" t="str">
        <f>'Page 22 Maintenance'!A24</f>
        <v>8-3/8" Wall Sleeve w/Access Door</v>
      </c>
      <c r="B24" s="332">
        <f>'Page 22 Maintenance'!B24</f>
        <v>50.7</v>
      </c>
      <c r="C24" s="54">
        <f>'Page 22 Maintenance'!C24</f>
        <v>2.8</v>
      </c>
      <c r="D24" s="58"/>
      <c r="E24" s="332">
        <f>'Page 22 Maintenance'!D24</f>
        <v>51.2</v>
      </c>
      <c r="F24" s="54">
        <f>'Page 22 Maintenance'!E24</f>
        <v>3</v>
      </c>
      <c r="G24" s="58"/>
      <c r="I24" s="92" t="str">
        <f t="shared" si="0"/>
        <v xml:space="preserve"> </v>
      </c>
      <c r="J24" s="94" t="str">
        <f t="shared" si="1"/>
        <v xml:space="preserve"> </v>
      </c>
    </row>
    <row r="25" spans="1:10" ht="12" customHeight="1" x14ac:dyDescent="0.25">
      <c r="A25" s="15" t="str">
        <f>'Page 22 Maintenance'!A25</f>
        <v>Wall Sleeve Support</v>
      </c>
      <c r="B25" s="332">
        <f>'Page 22 Maintenance'!B25</f>
        <v>10.200000000000001</v>
      </c>
      <c r="C25" s="54">
        <f>'Page 22 Maintenance'!C25</f>
        <v>0.6</v>
      </c>
      <c r="D25" s="58"/>
      <c r="E25" s="332">
        <f>'Page 22 Maintenance'!D25</f>
        <v>10.600000000000001</v>
      </c>
      <c r="F25" s="54">
        <f>'Page 22 Maintenance'!E25</f>
        <v>0.8</v>
      </c>
      <c r="G25" s="58"/>
      <c r="I25" s="92" t="str">
        <f t="shared" si="0"/>
        <v xml:space="preserve"> </v>
      </c>
      <c r="J25" s="94" t="str">
        <f t="shared" si="1"/>
        <v xml:space="preserve"> </v>
      </c>
    </row>
    <row r="26" spans="1:10" ht="12" customHeight="1" x14ac:dyDescent="0.25">
      <c r="A26" s="15" t="str">
        <f>'Page 22 Maintenance'!A26</f>
        <v>Inside Corner 90°</v>
      </c>
      <c r="B26" s="332">
        <f>'Page 22 Maintenance'!B26</f>
        <v>79.400000000000006</v>
      </c>
      <c r="C26" s="54">
        <f>'Page 22 Maintenance'!C26</f>
        <v>4.4000000000000004</v>
      </c>
      <c r="D26" s="58"/>
      <c r="E26" s="332">
        <f>'Page 22 Maintenance'!D26</f>
        <v>82.45</v>
      </c>
      <c r="F26" s="54">
        <f>'Page 22 Maintenance'!E26</f>
        <v>4.5</v>
      </c>
      <c r="G26" s="58"/>
      <c r="I26" s="92" t="str">
        <f t="shared" si="0"/>
        <v xml:space="preserve"> </v>
      </c>
      <c r="J26" s="94" t="str">
        <f t="shared" si="1"/>
        <v xml:space="preserve"> </v>
      </c>
    </row>
    <row r="27" spans="1:10" ht="12" customHeight="1" x14ac:dyDescent="0.25">
      <c r="A27" s="15" t="str">
        <f>'Page 22 Maintenance'!A27</f>
        <v>Inside Corner 135°</v>
      </c>
      <c r="B27" s="332">
        <f>'Page 22 Maintenance'!B27</f>
        <v>100.2</v>
      </c>
      <c r="C27" s="54">
        <f>'Page 22 Maintenance'!C27</f>
        <v>4.8</v>
      </c>
      <c r="D27" s="58"/>
      <c r="E27" s="332">
        <f>'Page 22 Maintenance'!D27</f>
        <v>103.15</v>
      </c>
      <c r="F27" s="54">
        <f>'Page 22 Maintenance'!E27</f>
        <v>5</v>
      </c>
      <c r="G27" s="58"/>
      <c r="I27" s="92" t="str">
        <f t="shared" si="0"/>
        <v xml:space="preserve"> </v>
      </c>
      <c r="J27" s="94" t="str">
        <f t="shared" si="1"/>
        <v xml:space="preserve"> </v>
      </c>
    </row>
    <row r="28" spans="1:10" ht="12" customHeight="1" x14ac:dyDescent="0.25">
      <c r="A28" s="15" t="str">
        <f>'Page 22 Maintenance'!A28</f>
        <v>Outside Corner 90°</v>
      </c>
      <c r="B28" s="332">
        <f>'Page 22 Maintenance'!B28</f>
        <v>75.100000000000009</v>
      </c>
      <c r="C28" s="54">
        <f>'Page 22 Maintenance'!C28</f>
        <v>5.4</v>
      </c>
      <c r="D28" s="58"/>
      <c r="E28" s="332">
        <f>'Page 22 Maintenance'!D28</f>
        <v>78.300000000000011</v>
      </c>
      <c r="F28" s="54">
        <f>'Page 22 Maintenance'!E28</f>
        <v>5.5</v>
      </c>
      <c r="G28" s="58"/>
      <c r="I28" s="92" t="str">
        <f t="shared" si="0"/>
        <v xml:space="preserve"> </v>
      </c>
      <c r="J28" s="94" t="str">
        <f t="shared" si="1"/>
        <v xml:space="preserve"> </v>
      </c>
    </row>
    <row r="29" spans="1:10" ht="12" customHeight="1" x14ac:dyDescent="0.25">
      <c r="A29" s="15" t="str">
        <f>'Page 22 Maintenance'!A29</f>
        <v>Outside Corner 135°</v>
      </c>
      <c r="B29" s="332">
        <f>'Page 22 Maintenance'!B29</f>
        <v>96</v>
      </c>
      <c r="C29" s="54">
        <f>'Page 22 Maintenance'!C29</f>
        <v>5.8</v>
      </c>
      <c r="D29" s="58"/>
      <c r="E29" s="332">
        <f>'Page 22 Maintenance'!D29</f>
        <v>104.25</v>
      </c>
      <c r="F29" s="54">
        <f>'Page 22 Maintenance'!E29</f>
        <v>6</v>
      </c>
      <c r="G29" s="58"/>
      <c r="I29" s="92" t="str">
        <f t="shared" si="0"/>
        <v xml:space="preserve"> </v>
      </c>
      <c r="J29" s="94" t="str">
        <f t="shared" si="1"/>
        <v xml:space="preserve"> </v>
      </c>
    </row>
    <row r="30" spans="1:10" ht="12" customHeight="1" x14ac:dyDescent="0.25">
      <c r="A30" s="15" t="str">
        <f>'Page 22 Maintenance'!A30</f>
        <v>18" Valve Compartment 16 GA.</v>
      </c>
      <c r="B30" s="332">
        <f>'Page 22 Maintenance'!B30</f>
        <v>98.25</v>
      </c>
      <c r="C30" s="54">
        <f>'Page 22 Maintenance'!C30</f>
        <v>5</v>
      </c>
      <c r="D30" s="58"/>
      <c r="E30" s="332">
        <f>'Page 22 Maintenance'!D30</f>
        <v>99.350000000000009</v>
      </c>
      <c r="F30" s="54">
        <f>'Page 22 Maintenance'!E30</f>
        <v>5.2</v>
      </c>
      <c r="G30" s="58"/>
      <c r="I30" s="92" t="str">
        <f t="shared" si="0"/>
        <v xml:space="preserve"> </v>
      </c>
      <c r="J30" s="94" t="str">
        <f t="shared" si="1"/>
        <v xml:space="preserve"> </v>
      </c>
    </row>
    <row r="31" spans="1:10" ht="12" customHeight="1" x14ac:dyDescent="0.25">
      <c r="A31" s="15" t="str">
        <f>'Page 22 Maintenance'!A31</f>
        <v>18" Valve Compartment 14 GA.</v>
      </c>
      <c r="B31" s="332">
        <f>'Page 22 Maintenance'!B31</f>
        <v>102.75</v>
      </c>
      <c r="C31" s="54">
        <f>'Page 22 Maintenance'!C31</f>
        <v>5.3</v>
      </c>
      <c r="D31" s="58"/>
      <c r="E31" s="332">
        <f>'Page 22 Maintenance'!D31</f>
        <v>104.95</v>
      </c>
      <c r="F31" s="54">
        <f>'Page 22 Maintenance'!E31</f>
        <v>5.5</v>
      </c>
      <c r="G31" s="58"/>
      <c r="I31" s="92" t="str">
        <f>IF(AND(D31=0,G31=0)," ",D31*B31+G31*E31)</f>
        <v xml:space="preserve"> </v>
      </c>
      <c r="J31" s="94" t="str">
        <f>IF(I31=" "," ",D31*C31+G31*F31)</f>
        <v xml:space="preserve"> </v>
      </c>
    </row>
    <row r="32" spans="1:10" ht="12" customHeight="1" x14ac:dyDescent="0.25">
      <c r="A32" s="10"/>
      <c r="B32" s="168"/>
      <c r="C32" s="108"/>
      <c r="D32" s="167"/>
      <c r="E32" s="168"/>
      <c r="F32" s="108"/>
      <c r="G32" s="167"/>
      <c r="I32" s="61"/>
      <c r="J32" s="115"/>
    </row>
    <row r="33" spans="1:12" ht="12" customHeight="1" x14ac:dyDescent="0.25">
      <c r="A33" s="449" t="s">
        <v>877</v>
      </c>
      <c r="B33" s="449"/>
      <c r="C33" s="449"/>
      <c r="D33" s="449"/>
      <c r="E33" s="449"/>
      <c r="F33" s="449"/>
      <c r="G33" s="449"/>
      <c r="H33" s="10"/>
      <c r="I33" s="10"/>
      <c r="J33" s="10"/>
    </row>
    <row r="34" spans="1:12" ht="12" customHeight="1" x14ac:dyDescent="0.25">
      <c r="A34" s="14" t="s">
        <v>130</v>
      </c>
      <c r="B34" s="346" t="s">
        <v>34</v>
      </c>
      <c r="C34" s="345"/>
      <c r="D34" s="347"/>
      <c r="E34" s="14" t="s">
        <v>45</v>
      </c>
      <c r="F34" s="14" t="s">
        <v>126</v>
      </c>
      <c r="G34" s="14" t="s">
        <v>9</v>
      </c>
      <c r="H34" s="10"/>
      <c r="I34" s="10"/>
      <c r="J34" s="10"/>
    </row>
    <row r="35" spans="1:12" ht="12" customHeight="1" x14ac:dyDescent="0.25">
      <c r="A35" s="142" t="str">
        <f>'Page 22 Maintenance'!A35</f>
        <v>DVFBP-10</v>
      </c>
      <c r="B35" s="15" t="s">
        <v>874</v>
      </c>
      <c r="C35" s="143"/>
      <c r="D35" s="193"/>
      <c r="E35" s="205">
        <f>'Page 15 Maintenance'!D36</f>
        <v>11.5</v>
      </c>
      <c r="F35" s="53">
        <f>'Page 15 Maintenance'!E36</f>
        <v>1.2</v>
      </c>
      <c r="G35" s="53"/>
      <c r="H35" s="10"/>
      <c r="I35" s="92" t="str">
        <f>IF(G35=0," ",G35*E35)</f>
        <v xml:space="preserve"> </v>
      </c>
      <c r="J35" s="94" t="str">
        <f>IF(G35=0," ",G35*F35)</f>
        <v xml:space="preserve"> </v>
      </c>
    </row>
    <row r="36" spans="1:12" ht="12" customHeight="1" x14ac:dyDescent="0.25">
      <c r="A36" s="142" t="str">
        <f>'Page 22 Maintenance'!A36</f>
        <v>DVFBP-10</v>
      </c>
      <c r="B36" s="15" t="s">
        <v>875</v>
      </c>
      <c r="C36" s="143"/>
      <c r="D36" s="193"/>
      <c r="E36" s="383">
        <f>'Page 15 Maintenance'!D37</f>
        <v>13.200000000000001</v>
      </c>
      <c r="F36" s="53">
        <f>'Page 15 Maintenance'!E37</f>
        <v>1.2</v>
      </c>
      <c r="G36" s="53"/>
      <c r="H36" s="10"/>
      <c r="I36" s="92" t="str">
        <f t="shared" ref="I36:I37" si="3">IF(G36=0," ",G36*E36)</f>
        <v xml:space="preserve"> </v>
      </c>
      <c r="J36" s="94" t="str">
        <f t="shared" ref="J36:J37" si="4">IF(G36=0," ",G36*F36)</f>
        <v xml:space="preserve"> </v>
      </c>
    </row>
    <row r="37" spans="1:12" ht="12" customHeight="1" x14ac:dyDescent="0.25">
      <c r="A37" s="142" t="str">
        <f>'Page 22 Maintenance'!A37</f>
        <v>EAFA</v>
      </c>
      <c r="B37" s="15" t="s">
        <v>876</v>
      </c>
      <c r="C37" s="143"/>
      <c r="D37" s="193"/>
      <c r="E37" s="383">
        <f>'Page 15 Maintenance'!D38</f>
        <v>8.85</v>
      </c>
      <c r="F37" s="53">
        <f>'Page 15 Maintenance'!E38</f>
        <v>0.3</v>
      </c>
      <c r="G37" s="53"/>
      <c r="H37" s="10"/>
      <c r="I37" s="92" t="str">
        <f t="shared" si="3"/>
        <v xml:space="preserve"> </v>
      </c>
      <c r="J37" s="94" t="str">
        <f t="shared" si="4"/>
        <v xml:space="preserve"> </v>
      </c>
    </row>
    <row r="38" spans="1:12" ht="12" customHeight="1" x14ac:dyDescent="0.25">
      <c r="A38" s="142" t="str">
        <f>'Page 22 Maintenance'!A38</f>
        <v>EAFA</v>
      </c>
      <c r="B38" s="390" t="s">
        <v>885</v>
      </c>
      <c r="C38" s="143"/>
      <c r="D38" s="193"/>
      <c r="E38" s="383">
        <f>'Page 15 Maintenance'!D39</f>
        <v>11.55</v>
      </c>
      <c r="F38" s="53">
        <f>'Page 15 Maintenance'!E39</f>
        <v>0.3</v>
      </c>
      <c r="G38" s="53"/>
      <c r="H38" s="10"/>
      <c r="I38" s="92" t="str">
        <f t="shared" ref="I38:I39" si="5">IF(G38=0," ",G38*E38)</f>
        <v xml:space="preserve"> </v>
      </c>
      <c r="J38" s="94" t="str">
        <f t="shared" ref="J38:J39" si="6">IF(G38=0," ",G38*F38)</f>
        <v xml:space="preserve"> </v>
      </c>
    </row>
    <row r="39" spans="1:12" ht="12" customHeight="1" x14ac:dyDescent="0.25">
      <c r="A39" s="142" t="str">
        <f>'Page 22 Maintenance'!A39</f>
        <v>EAFA</v>
      </c>
      <c r="B39" s="390" t="s">
        <v>886</v>
      </c>
      <c r="C39" s="392"/>
      <c r="D39" s="180"/>
      <c r="E39" s="383">
        <f>'Page 15 Maintenance'!D40</f>
        <v>15.450000000000001</v>
      </c>
      <c r="F39" s="53">
        <f>'Page 15 Maintenance'!E40</f>
        <v>0.3</v>
      </c>
      <c r="G39" s="53"/>
      <c r="H39" s="10"/>
      <c r="I39" s="92" t="str">
        <f t="shared" si="5"/>
        <v xml:space="preserve"> </v>
      </c>
      <c r="J39" s="94" t="str">
        <f t="shared" si="6"/>
        <v xml:space="preserve"> </v>
      </c>
    </row>
    <row r="40" spans="1:12" ht="12" customHeigh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</row>
    <row r="41" spans="1:12" ht="12" customHeight="1" x14ac:dyDescent="0.25">
      <c r="A41" s="431" t="s">
        <v>823</v>
      </c>
      <c r="B41" s="431"/>
      <c r="C41" s="431"/>
      <c r="D41" s="431"/>
      <c r="E41" s="431"/>
      <c r="F41" s="431"/>
      <c r="G41" s="431"/>
      <c r="H41" s="431"/>
      <c r="I41" s="431"/>
      <c r="J41" s="31"/>
      <c r="K41" s="31"/>
      <c r="L41" s="10"/>
    </row>
    <row r="42" spans="1:12" ht="12" customHeight="1" thickBot="1" x14ac:dyDescent="0.3">
      <c r="L42" s="10"/>
    </row>
    <row r="43" spans="1:12" ht="12" customHeight="1" x14ac:dyDescent="0.25">
      <c r="A43" s="463" t="s">
        <v>34</v>
      </c>
      <c r="B43" s="468" t="s">
        <v>545</v>
      </c>
      <c r="C43" s="498"/>
      <c r="D43" s="499"/>
      <c r="E43" s="468" t="s">
        <v>546</v>
      </c>
      <c r="F43" s="498"/>
      <c r="G43" s="499"/>
      <c r="I43" s="491" t="s">
        <v>46</v>
      </c>
      <c r="J43" s="494" t="s">
        <v>112</v>
      </c>
      <c r="K43" s="10"/>
      <c r="L43" s="10"/>
    </row>
    <row r="44" spans="1:12" ht="12" customHeight="1" x14ac:dyDescent="0.25">
      <c r="A44" s="497"/>
      <c r="B44" s="500" t="s">
        <v>824</v>
      </c>
      <c r="C44" s="459"/>
      <c r="D44" s="501"/>
      <c r="E44" s="500" t="s">
        <v>825</v>
      </c>
      <c r="F44" s="459"/>
      <c r="G44" s="501"/>
      <c r="I44" s="492"/>
      <c r="J44" s="495"/>
      <c r="K44" s="10"/>
      <c r="L44" s="10"/>
    </row>
    <row r="45" spans="1:12" ht="12" customHeight="1" x14ac:dyDescent="0.25">
      <c r="A45" s="464"/>
      <c r="B45" s="16" t="s">
        <v>45</v>
      </c>
      <c r="C45" s="14" t="s">
        <v>126</v>
      </c>
      <c r="D45" s="17" t="s">
        <v>9</v>
      </c>
      <c r="E45" s="16" t="s">
        <v>45</v>
      </c>
      <c r="F45" s="14" t="s">
        <v>126</v>
      </c>
      <c r="G45" s="17" t="s">
        <v>9</v>
      </c>
      <c r="I45" s="493"/>
      <c r="J45" s="496"/>
    </row>
    <row r="46" spans="1:12" ht="12" customHeight="1" x14ac:dyDescent="0.25">
      <c r="A46" s="15" t="str">
        <f>'Page 22 Maintenance'!A46</f>
        <v>Enclosure 16 GA.</v>
      </c>
      <c r="B46" s="205">
        <f>'Page 22 Maintenance'!B46</f>
        <v>67.350000000000009</v>
      </c>
      <c r="C46" s="54">
        <f>'Page 22 Maintenance'!C46</f>
        <v>5</v>
      </c>
      <c r="D46" s="58"/>
      <c r="E46" s="205">
        <f>'Page 22 Maintenance'!D46</f>
        <v>93.7</v>
      </c>
      <c r="F46" s="54">
        <f>'Page 22 Maintenance'!E46</f>
        <v>6</v>
      </c>
      <c r="G46" s="58"/>
      <c r="I46" s="92" t="str">
        <f>IF(AND(D46=0,G46=0)," ",D46*B46+G46*E46)</f>
        <v xml:space="preserve"> </v>
      </c>
      <c r="J46" s="94" t="str">
        <f>IF(I46=" "," ",D46*C46+G46*F46)</f>
        <v xml:space="preserve"> </v>
      </c>
    </row>
    <row r="47" spans="1:12" ht="12" customHeight="1" x14ac:dyDescent="0.25">
      <c r="A47" s="15" t="str">
        <f>'Page 22 Maintenance'!A47</f>
        <v>Enclosure 14 GA.</v>
      </c>
      <c r="B47" s="332">
        <f>'Page 22 Maintenance'!B47</f>
        <v>89.2</v>
      </c>
      <c r="C47" s="54">
        <f>'Page 22 Maintenance'!C47</f>
        <v>6.3</v>
      </c>
      <c r="D47" s="58"/>
      <c r="E47" s="332">
        <f>'Page 22 Maintenance'!D47</f>
        <v>98.75</v>
      </c>
      <c r="F47" s="54">
        <f>'Page 22 Maintenance'!E47</f>
        <v>7.3</v>
      </c>
      <c r="G47" s="58"/>
      <c r="I47" s="92" t="str">
        <f t="shared" ref="I47:I57" si="7">IF(AND(D47=0,G47=0)," ",D47*B47+G47*E47)</f>
        <v xml:space="preserve"> </v>
      </c>
      <c r="J47" s="94" t="str">
        <f t="shared" ref="J47:J57" si="8">IF(I47=" "," ",D47*C47+G47*F47)</f>
        <v xml:space="preserve"> </v>
      </c>
    </row>
    <row r="48" spans="1:12" ht="12" customHeight="1" x14ac:dyDescent="0.25">
      <c r="A48" s="15" t="str">
        <f>'Page 22 Maintenance'!A48</f>
        <v>Baked Metallic (standard colors)</v>
      </c>
      <c r="B48" s="332">
        <f>'Page 22 Maintenance'!B48</f>
        <v>2.2000000000000002</v>
      </c>
      <c r="C48" s="54" t="str">
        <f>'Page 22 Maintenance'!C48</f>
        <v>-</v>
      </c>
      <c r="D48" s="58"/>
      <c r="E48" s="332">
        <f>'Page 22 Maintenance'!D48</f>
        <v>2.4500000000000002</v>
      </c>
      <c r="F48" s="54" t="str">
        <f>'Page 22 Maintenance'!E48</f>
        <v>-</v>
      </c>
      <c r="G48" s="58"/>
      <c r="I48" s="92" t="str">
        <f t="shared" ref="I48" si="9">IF(AND(D48=0,G48=0)," ",D48*B48+G48*E48)</f>
        <v xml:space="preserve"> </v>
      </c>
      <c r="J48" s="94"/>
    </row>
    <row r="49" spans="1:12" ht="12" customHeight="1" x14ac:dyDescent="0.25">
      <c r="A49" s="15" t="str">
        <f>'Page 22 Maintenance'!A49</f>
        <v>Support Brkt. Assembly (Max 3' on center)</v>
      </c>
      <c r="B49" s="337">
        <f>'Page 22 Maintenance'!B49</f>
        <v>37.65</v>
      </c>
      <c r="C49" s="54">
        <f>'Page 22 Maintenance'!C49</f>
        <v>2</v>
      </c>
      <c r="D49" s="102"/>
      <c r="E49" s="337">
        <f>'Page 22 Maintenance'!D49</f>
        <v>60.5</v>
      </c>
      <c r="F49" s="54">
        <f>'Page 22 Maintenance'!E49</f>
        <v>2.4</v>
      </c>
      <c r="G49" s="102"/>
      <c r="I49" s="92" t="str">
        <f t="shared" si="7"/>
        <v xml:space="preserve"> </v>
      </c>
      <c r="J49" s="94" t="str">
        <f t="shared" si="8"/>
        <v xml:space="preserve"> </v>
      </c>
    </row>
    <row r="50" spans="1:12" ht="12" customHeight="1" x14ac:dyDescent="0.25">
      <c r="A50" s="15" t="str">
        <f>'Page 22 Maintenance'!A50</f>
        <v>3" End Cap (LH or RH)</v>
      </c>
      <c r="B50" s="332">
        <f>'Page 22 Maintenance'!B50</f>
        <v>49.45</v>
      </c>
      <c r="C50" s="54">
        <f>'Page 22 Maintenance'!C50</f>
        <v>2</v>
      </c>
      <c r="D50" s="58"/>
      <c r="E50" s="332">
        <f>'Page 22 Maintenance'!D50</f>
        <v>122.85000000000001</v>
      </c>
      <c r="F50" s="54">
        <f>'Page 22 Maintenance'!E50</f>
        <v>3</v>
      </c>
      <c r="G50" s="58"/>
      <c r="I50" s="92" t="str">
        <f t="shared" si="7"/>
        <v xml:space="preserve"> </v>
      </c>
      <c r="J50" s="94" t="str">
        <f t="shared" si="8"/>
        <v xml:space="preserve"> </v>
      </c>
    </row>
    <row r="51" spans="1:12" ht="12" customHeight="1" x14ac:dyDescent="0.25">
      <c r="A51" s="15" t="str">
        <f>'Page 22 Maintenance'!A51</f>
        <v>4" Wall Sleeve</v>
      </c>
      <c r="B51" s="332">
        <f>'Page 22 Maintenance'!B51</f>
        <v>28.150000000000002</v>
      </c>
      <c r="C51" s="54">
        <f>'Page 22 Maintenance'!C51</f>
        <v>1.9</v>
      </c>
      <c r="D51" s="58"/>
      <c r="E51" s="332">
        <f>'Page 22 Maintenance'!D51</f>
        <v>68.75</v>
      </c>
      <c r="F51" s="54">
        <f>'Page 22 Maintenance'!E51</f>
        <v>2.8</v>
      </c>
      <c r="G51" s="58"/>
      <c r="I51" s="92" t="str">
        <f t="shared" si="7"/>
        <v xml:space="preserve"> </v>
      </c>
      <c r="J51" s="94" t="str">
        <f t="shared" si="8"/>
        <v xml:space="preserve"> </v>
      </c>
    </row>
    <row r="52" spans="1:12" ht="12" customHeight="1" x14ac:dyDescent="0.25">
      <c r="A52" s="15" t="str">
        <f>'Page 22 Maintenance'!A52</f>
        <v>6" Wall Sleeve</v>
      </c>
      <c r="B52" s="332">
        <f>'Page 22 Maintenance'!B52</f>
        <v>29.35</v>
      </c>
      <c r="C52" s="54">
        <f>'Page 22 Maintenance'!C52</f>
        <v>2.5</v>
      </c>
      <c r="D52" s="58"/>
      <c r="E52" s="332">
        <f>'Page 22 Maintenance'!D52</f>
        <v>75.05</v>
      </c>
      <c r="F52" s="54">
        <f>'Page 22 Maintenance'!E52</f>
        <v>3</v>
      </c>
      <c r="G52" s="58"/>
      <c r="I52" s="92" t="str">
        <f t="shared" si="7"/>
        <v xml:space="preserve"> </v>
      </c>
      <c r="J52" s="94" t="str">
        <f t="shared" si="8"/>
        <v xml:space="preserve"> </v>
      </c>
    </row>
    <row r="53" spans="1:12" ht="12" customHeight="1" x14ac:dyDescent="0.25">
      <c r="A53" s="15" t="str">
        <f>'Page 22 Maintenance'!A53</f>
        <v>8-3/8" Wall Sleeve</v>
      </c>
      <c r="B53" s="332">
        <f>'Page 22 Maintenance'!B53</f>
        <v>30.950000000000003</v>
      </c>
      <c r="C53" s="54">
        <f>'Page 22 Maintenance'!C53</f>
        <v>3</v>
      </c>
      <c r="D53" s="58"/>
      <c r="E53" s="332">
        <f>'Page 22 Maintenance'!D53</f>
        <v>78.850000000000009</v>
      </c>
      <c r="F53" s="54">
        <f>'Page 22 Maintenance'!E53</f>
        <v>3.5</v>
      </c>
      <c r="G53" s="58"/>
      <c r="I53" s="92" t="str">
        <f t="shared" si="7"/>
        <v xml:space="preserve"> </v>
      </c>
      <c r="J53" s="94" t="str">
        <f t="shared" si="8"/>
        <v xml:space="preserve"> </v>
      </c>
    </row>
    <row r="54" spans="1:12" ht="12" customHeight="1" x14ac:dyDescent="0.25">
      <c r="A54" s="15" t="str">
        <f>'Page 22 Maintenance'!A54</f>
        <v>8-3/8" Wall Sleeve w/Access Door</v>
      </c>
      <c r="B54" s="332">
        <f>'Page 22 Maintenance'!B54</f>
        <v>92.850000000000009</v>
      </c>
      <c r="C54" s="54">
        <f>'Page 22 Maintenance'!C54</f>
        <v>3.3</v>
      </c>
      <c r="D54" s="58"/>
      <c r="E54" s="332">
        <f>'Page 22 Maintenance'!D54</f>
        <v>0</v>
      </c>
      <c r="F54" s="54" t="str">
        <f>'Page 22 Maintenance'!E54</f>
        <v>N/A</v>
      </c>
      <c r="G54" s="72"/>
      <c r="I54" s="92" t="str">
        <f>IF(D54=0," ",D54*B54)</f>
        <v xml:space="preserve"> </v>
      </c>
      <c r="J54" s="94" t="str">
        <f>IF(I54=" "," ",D54*C54)</f>
        <v xml:space="preserve"> </v>
      </c>
    </row>
    <row r="55" spans="1:12" ht="12" customHeight="1" x14ac:dyDescent="0.25">
      <c r="A55" s="15" t="str">
        <f>'Page 22 Maintenance'!A55</f>
        <v>Wall Sleeve Support</v>
      </c>
      <c r="B55" s="332">
        <f>'Page 22 Maintenance'!B55</f>
        <v>19.75</v>
      </c>
      <c r="C55" s="54">
        <f>'Page 22 Maintenance'!C55</f>
        <v>0.8</v>
      </c>
      <c r="D55" s="58"/>
      <c r="E55" s="332">
        <f>'Page 22 Maintenance'!D55</f>
        <v>22.650000000000002</v>
      </c>
      <c r="F55" s="54">
        <f>'Page 22 Maintenance'!E55</f>
        <v>1.4</v>
      </c>
      <c r="G55" s="58"/>
      <c r="I55" s="92" t="str">
        <f t="shared" si="7"/>
        <v xml:space="preserve"> </v>
      </c>
      <c r="J55" s="94" t="str">
        <f t="shared" si="8"/>
        <v xml:space="preserve"> </v>
      </c>
    </row>
    <row r="56" spans="1:12" ht="12" customHeight="1" x14ac:dyDescent="0.25">
      <c r="A56" s="15" t="str">
        <f>'Page 22 Maintenance'!A56</f>
        <v>Corner 90°  - Specify In or Out</v>
      </c>
      <c r="B56" s="332">
        <f>'Page 22 Maintenance'!B56</f>
        <v>187.8</v>
      </c>
      <c r="C56" s="54">
        <f>'Page 22 Maintenance'!C56</f>
        <v>8</v>
      </c>
      <c r="D56" s="58"/>
      <c r="E56" s="332">
        <f>'Page 22 Maintenance'!D56</f>
        <v>270</v>
      </c>
      <c r="F56" s="54">
        <f>'Page 22 Maintenance'!E56</f>
        <v>12</v>
      </c>
      <c r="G56" s="58"/>
      <c r="I56" s="92" t="str">
        <f t="shared" si="7"/>
        <v xml:space="preserve"> </v>
      </c>
      <c r="J56" s="94" t="str">
        <f t="shared" si="8"/>
        <v xml:space="preserve"> </v>
      </c>
    </row>
    <row r="57" spans="1:12" ht="12" customHeight="1" thickBot="1" x14ac:dyDescent="0.3">
      <c r="A57" s="15" t="str">
        <f>'Page 22 Maintenance'!A57</f>
        <v>Corner 135° - Specify In or Out</v>
      </c>
      <c r="B57" s="333">
        <f>'Page 22 Maintenance'!B57</f>
        <v>218.70000000000002</v>
      </c>
      <c r="C57" s="66">
        <f>'Page 22 Maintenance'!C57</f>
        <v>9.3000000000000007</v>
      </c>
      <c r="D57" s="59"/>
      <c r="E57" s="333">
        <f>'Page 22 Maintenance'!D57</f>
        <v>325.40000000000003</v>
      </c>
      <c r="F57" s="66">
        <f>'Page 22 Maintenance'!E57</f>
        <v>13</v>
      </c>
      <c r="G57" s="59"/>
      <c r="I57" s="93" t="str">
        <f t="shared" si="7"/>
        <v xml:space="preserve"> </v>
      </c>
      <c r="J57" s="95" t="str">
        <f t="shared" si="8"/>
        <v xml:space="preserve"> </v>
      </c>
    </row>
    <row r="58" spans="1:12" ht="12" customHeight="1" x14ac:dyDescent="0.25">
      <c r="A58" s="4" t="s">
        <v>547</v>
      </c>
      <c r="F58" s="108"/>
      <c r="L58" s="10"/>
    </row>
    <row r="59" spans="1:12" ht="12" customHeight="1" x14ac:dyDescent="0.25">
      <c r="F59" s="108"/>
      <c r="L59" s="10"/>
    </row>
    <row r="60" spans="1:12" ht="12" customHeight="1" x14ac:dyDescent="0.25">
      <c r="A60" s="13" t="s">
        <v>57</v>
      </c>
      <c r="B60" s="13"/>
      <c r="C60" s="13"/>
      <c r="D60" s="13"/>
      <c r="E60" s="13"/>
      <c r="F60" s="108"/>
      <c r="G60" s="13"/>
      <c r="H60" s="13"/>
      <c r="I60" s="13"/>
      <c r="J60" s="25"/>
      <c r="K60" s="25"/>
      <c r="L60" s="25"/>
    </row>
    <row r="61" spans="1:12" ht="12" customHeight="1" x14ac:dyDescent="0.25">
      <c r="A61" s="13" t="s">
        <v>56</v>
      </c>
      <c r="B61" s="13"/>
      <c r="C61" s="13"/>
      <c r="D61" s="13"/>
      <c r="E61" s="13"/>
      <c r="F61" s="108"/>
      <c r="G61" s="13"/>
      <c r="H61" s="13"/>
      <c r="I61" s="13"/>
      <c r="J61" s="25"/>
      <c r="K61" s="25"/>
      <c r="L61" s="25"/>
    </row>
    <row r="62" spans="1:12" ht="12" customHeight="1" x14ac:dyDescent="0.25">
      <c r="A62" s="13" t="s">
        <v>55</v>
      </c>
      <c r="B62" s="13"/>
      <c r="C62" s="13"/>
      <c r="D62" s="13"/>
      <c r="E62" s="13"/>
      <c r="F62" s="108"/>
      <c r="G62" s="13"/>
      <c r="H62" s="13"/>
      <c r="I62" s="13"/>
      <c r="J62" s="25"/>
      <c r="K62" s="25"/>
      <c r="L62" s="25"/>
    </row>
    <row r="63" spans="1:12" ht="12" customHeight="1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25"/>
      <c r="K63" s="25"/>
      <c r="L63" s="25"/>
    </row>
    <row r="64" spans="1:12" ht="12" customHeight="1" x14ac:dyDescent="0.25">
      <c r="A64" s="13" t="s">
        <v>47</v>
      </c>
      <c r="B64" s="13"/>
      <c r="C64" s="13"/>
      <c r="D64" s="13"/>
      <c r="E64" s="13"/>
      <c r="F64" s="13"/>
      <c r="G64" s="13"/>
      <c r="H64" s="13"/>
      <c r="I64" s="13"/>
      <c r="J64" s="25"/>
      <c r="K64" s="25"/>
      <c r="L64" s="25"/>
    </row>
    <row r="65" spans="1:12" ht="12" customHeight="1" x14ac:dyDescent="0.25">
      <c r="A65" s="13" t="s">
        <v>70</v>
      </c>
      <c r="B65" s="13"/>
      <c r="C65" s="13"/>
      <c r="D65" s="13"/>
      <c r="E65" s="13"/>
      <c r="F65" s="13"/>
      <c r="G65" s="13"/>
      <c r="H65" s="13"/>
      <c r="I65" s="13"/>
      <c r="J65" s="25"/>
      <c r="K65" s="25"/>
      <c r="L65" s="25"/>
    </row>
    <row r="66" spans="1:12" ht="12" customHeight="1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25"/>
      <c r="K66" s="25"/>
      <c r="L66" s="25"/>
    </row>
    <row r="67" spans="1:12" ht="12" customHeight="1" x14ac:dyDescent="0.25">
      <c r="A67" s="13" t="s">
        <v>169</v>
      </c>
      <c r="B67" s="13"/>
      <c r="C67" s="13"/>
      <c r="D67" s="13"/>
      <c r="E67" s="13"/>
      <c r="F67" s="13"/>
      <c r="G67" s="13"/>
      <c r="H67" s="13"/>
      <c r="I67" s="13"/>
      <c r="J67" s="25"/>
      <c r="K67" s="25"/>
      <c r="L67" s="25"/>
    </row>
    <row r="68" spans="1:12" ht="12" customHeight="1" x14ac:dyDescent="0.25"/>
    <row r="69" spans="1:12" x14ac:dyDescent="0.25">
      <c r="A69" s="409" t="s">
        <v>116</v>
      </c>
      <c r="B69" s="409"/>
      <c r="C69" s="409"/>
      <c r="D69" s="403" t="s">
        <v>117</v>
      </c>
      <c r="E69" s="403"/>
    </row>
  </sheetData>
  <sheetProtection selectLockedCells="1"/>
  <mergeCells count="19">
    <mergeCell ref="A1:L1"/>
    <mergeCell ref="A14:A15"/>
    <mergeCell ref="B14:D14"/>
    <mergeCell ref="E14:G14"/>
    <mergeCell ref="A11:I11"/>
    <mergeCell ref="A12:I12"/>
    <mergeCell ref="A69:C69"/>
    <mergeCell ref="D69:E69"/>
    <mergeCell ref="I43:I45"/>
    <mergeCell ref="J43:J45"/>
    <mergeCell ref="I14:I15"/>
    <mergeCell ref="J14:J15"/>
    <mergeCell ref="A43:A45"/>
    <mergeCell ref="B43:D43"/>
    <mergeCell ref="E43:G43"/>
    <mergeCell ref="B44:D44"/>
    <mergeCell ref="E44:G44"/>
    <mergeCell ref="A41:I41"/>
    <mergeCell ref="A33:G33"/>
  </mergeCells>
  <hyperlinks>
    <hyperlink ref="A69" location="'Table of Contents'!A1" display="Return to Table of Contents" xr:uid="{00000000-0004-0000-2B00-000000000000}"/>
    <hyperlink ref="D69" location="Summary!A1" display="Go to Summary" xr:uid="{00000000-0004-0000-2B00-000001000000}"/>
  </hyperlinks>
  <pageMargins left="0.25" right="0.25" top="0.2" bottom="0.2" header="0.3" footer="0.3"/>
  <pageSetup scale="92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5">
    <pageSetUpPr fitToPage="1"/>
  </sheetPr>
  <dimension ref="A1:L67"/>
  <sheetViews>
    <sheetView topLeftCell="A23" zoomScale="115" zoomScaleNormal="115" workbookViewId="0">
      <selection activeCell="G45" sqref="G45"/>
    </sheetView>
  </sheetViews>
  <sheetFormatPr defaultRowHeight="15" x14ac:dyDescent="0.25"/>
  <cols>
    <col min="1" max="1" width="30.28515625" customWidth="1"/>
    <col min="2" max="3" width="27.5703125" customWidth="1"/>
    <col min="4" max="5" width="19.5703125" customWidth="1"/>
    <col min="6" max="6" width="6.7109375" customWidth="1"/>
    <col min="7" max="7" width="7.140625" bestFit="1" customWidth="1"/>
    <col min="8" max="8" width="4.7109375" customWidth="1"/>
    <col min="9" max="9" width="10.7109375" customWidth="1"/>
    <col min="10" max="10" width="7.7109375" customWidth="1"/>
    <col min="11" max="12" width="6.42578125" customWidth="1"/>
  </cols>
  <sheetData>
    <row r="1" spans="1:12" ht="21" x14ac:dyDescent="0.35">
      <c r="A1" s="415" t="s">
        <v>819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</row>
    <row r="2" spans="1:12" ht="12" customHeight="1" x14ac:dyDescent="0.25"/>
    <row r="3" spans="1:12" ht="12" customHeight="1" x14ac:dyDescent="0.25"/>
    <row r="4" spans="1:12" ht="12" customHeight="1" x14ac:dyDescent="0.25"/>
    <row r="5" spans="1:12" ht="12" customHeight="1" x14ac:dyDescent="0.25"/>
    <row r="6" spans="1:12" ht="12" customHeight="1" x14ac:dyDescent="0.25"/>
    <row r="7" spans="1:12" ht="12" customHeight="1" x14ac:dyDescent="0.25"/>
    <row r="8" spans="1:12" ht="12" customHeight="1" x14ac:dyDescent="0.25"/>
    <row r="9" spans="1:12" ht="12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2" customHeight="1" x14ac:dyDescent="0.25"/>
    <row r="11" spans="1:12" ht="12" customHeight="1" x14ac:dyDescent="0.25">
      <c r="A11" s="431" t="s">
        <v>822</v>
      </c>
      <c r="B11" s="431"/>
      <c r="C11" s="431"/>
      <c r="D11" s="431"/>
      <c r="E11" s="431"/>
      <c r="F11" s="431"/>
      <c r="G11" s="431"/>
      <c r="H11" s="431"/>
      <c r="I11" s="431"/>
      <c r="J11" s="31"/>
      <c r="K11" s="31"/>
    </row>
    <row r="12" spans="1:12" ht="12" customHeight="1" x14ac:dyDescent="0.25">
      <c r="A12" s="459" t="s">
        <v>71</v>
      </c>
      <c r="B12" s="459"/>
      <c r="C12" s="459"/>
      <c r="D12" s="459"/>
      <c r="E12" s="459"/>
      <c r="F12" s="459"/>
      <c r="G12" s="459"/>
      <c r="H12" s="459"/>
      <c r="I12" s="459"/>
      <c r="J12" s="26"/>
      <c r="K12" s="26"/>
    </row>
    <row r="13" spans="1:12" ht="12" customHeight="1" thickBot="1" x14ac:dyDescent="0.3"/>
    <row r="14" spans="1:12" ht="12" customHeight="1" x14ac:dyDescent="0.25">
      <c r="A14" s="463" t="s">
        <v>34</v>
      </c>
      <c r="B14" s="433" t="s">
        <v>543</v>
      </c>
      <c r="C14" s="435"/>
      <c r="D14" s="433" t="s">
        <v>544</v>
      </c>
      <c r="E14" s="435"/>
      <c r="G14" s="4"/>
      <c r="I14" s="4"/>
      <c r="J14" s="171"/>
      <c r="K14" s="10"/>
      <c r="L14" s="10"/>
    </row>
    <row r="15" spans="1:12" ht="12" customHeight="1" x14ac:dyDescent="0.25">
      <c r="A15" s="464"/>
      <c r="B15" s="16" t="s">
        <v>45</v>
      </c>
      <c r="C15" s="14" t="s">
        <v>126</v>
      </c>
      <c r="D15" s="16" t="s">
        <v>45</v>
      </c>
      <c r="E15" s="17" t="s">
        <v>126</v>
      </c>
      <c r="G15" s="52"/>
      <c r="I15" s="4"/>
      <c r="J15" s="171"/>
    </row>
    <row r="16" spans="1:12" ht="12" customHeight="1" x14ac:dyDescent="0.25">
      <c r="A16" s="15" t="s">
        <v>173</v>
      </c>
      <c r="B16" s="205">
        <v>51.6</v>
      </c>
      <c r="C16" s="54">
        <v>3.5</v>
      </c>
      <c r="D16" s="205">
        <v>54.1</v>
      </c>
      <c r="E16" s="97">
        <v>3.7</v>
      </c>
      <c r="G16" s="167"/>
      <c r="I16" s="167"/>
      <c r="J16" s="115"/>
    </row>
    <row r="17" spans="1:10" ht="12" customHeight="1" x14ac:dyDescent="0.25">
      <c r="A17" s="15" t="s">
        <v>174</v>
      </c>
      <c r="B17" s="332">
        <v>55.900000000000006</v>
      </c>
      <c r="C17" s="54">
        <v>4.3</v>
      </c>
      <c r="D17" s="332">
        <v>59.050000000000004</v>
      </c>
      <c r="E17" s="97">
        <v>4.5</v>
      </c>
      <c r="G17" s="167"/>
      <c r="I17" s="167"/>
      <c r="J17" s="115"/>
    </row>
    <row r="18" spans="1:10" ht="12" customHeight="1" x14ac:dyDescent="0.25">
      <c r="A18" s="15" t="s">
        <v>751</v>
      </c>
      <c r="B18" s="332">
        <v>2.1</v>
      </c>
      <c r="C18" s="54" t="s">
        <v>133</v>
      </c>
      <c r="D18" s="332">
        <v>2.1</v>
      </c>
      <c r="E18" s="97" t="s">
        <v>133</v>
      </c>
      <c r="G18" s="167"/>
      <c r="I18" s="167"/>
      <c r="J18" s="115"/>
    </row>
    <row r="19" spans="1:10" ht="12" customHeight="1" x14ac:dyDescent="0.25">
      <c r="A19" s="15" t="s">
        <v>272</v>
      </c>
      <c r="B19" s="337">
        <v>33.15</v>
      </c>
      <c r="C19" s="54">
        <v>2.2000000000000002</v>
      </c>
      <c r="D19" s="337">
        <v>34.6</v>
      </c>
      <c r="E19" s="97">
        <v>2.2000000000000002</v>
      </c>
      <c r="G19" s="167"/>
      <c r="I19" s="167"/>
      <c r="J19" s="115"/>
    </row>
    <row r="20" spans="1:10" ht="12" customHeight="1" x14ac:dyDescent="0.25">
      <c r="A20" s="15" t="s">
        <v>264</v>
      </c>
      <c r="B20" s="332">
        <v>64.7</v>
      </c>
      <c r="C20" s="54">
        <v>3.3</v>
      </c>
      <c r="D20" s="332">
        <v>66.3</v>
      </c>
      <c r="E20" s="97">
        <v>3.5</v>
      </c>
      <c r="G20" s="167"/>
      <c r="I20" s="167"/>
      <c r="J20" s="115"/>
    </row>
    <row r="21" spans="1:10" ht="12" customHeight="1" x14ac:dyDescent="0.25">
      <c r="A21" s="15" t="s">
        <v>160</v>
      </c>
      <c r="B21" s="332">
        <v>19.600000000000001</v>
      </c>
      <c r="C21" s="54">
        <v>1.6</v>
      </c>
      <c r="D21" s="332">
        <v>21.1</v>
      </c>
      <c r="E21" s="97">
        <v>1.8</v>
      </c>
      <c r="G21" s="167"/>
      <c r="I21" s="167"/>
    </row>
    <row r="22" spans="1:10" ht="12" customHeight="1" x14ac:dyDescent="0.25">
      <c r="A22" s="15" t="s">
        <v>159</v>
      </c>
      <c r="B22" s="332">
        <v>22.05</v>
      </c>
      <c r="C22" s="54">
        <v>2.2000000000000002</v>
      </c>
      <c r="D22" s="332">
        <v>23.700000000000003</v>
      </c>
      <c r="E22" s="97">
        <v>2.4</v>
      </c>
      <c r="G22" s="167"/>
      <c r="I22" s="167"/>
    </row>
    <row r="23" spans="1:10" ht="12" customHeight="1" x14ac:dyDescent="0.25">
      <c r="A23" s="15" t="s">
        <v>158</v>
      </c>
      <c r="B23" s="332">
        <v>27.1</v>
      </c>
      <c r="C23" s="54">
        <v>2.6</v>
      </c>
      <c r="D23" s="332">
        <v>28.25</v>
      </c>
      <c r="E23" s="97">
        <v>2.8</v>
      </c>
      <c r="G23" s="167"/>
      <c r="I23" s="167"/>
    </row>
    <row r="24" spans="1:10" ht="12" customHeight="1" x14ac:dyDescent="0.25">
      <c r="A24" s="15" t="s">
        <v>171</v>
      </c>
      <c r="B24" s="332">
        <v>50.7</v>
      </c>
      <c r="C24" s="54">
        <v>2.8</v>
      </c>
      <c r="D24" s="332">
        <v>51.2</v>
      </c>
      <c r="E24" s="97">
        <v>3</v>
      </c>
      <c r="G24" s="167"/>
      <c r="I24" s="167"/>
      <c r="J24" s="115"/>
    </row>
    <row r="25" spans="1:10" ht="12" customHeight="1" x14ac:dyDescent="0.25">
      <c r="A25" s="15" t="s">
        <v>162</v>
      </c>
      <c r="B25" s="332">
        <v>10.200000000000001</v>
      </c>
      <c r="C25" s="54">
        <v>0.6</v>
      </c>
      <c r="D25" s="332">
        <v>10.600000000000001</v>
      </c>
      <c r="E25" s="97">
        <v>0.8</v>
      </c>
      <c r="G25" s="167"/>
      <c r="I25" s="167"/>
      <c r="J25" s="115"/>
    </row>
    <row r="26" spans="1:10" ht="12" customHeight="1" x14ac:dyDescent="0.25">
      <c r="A26" s="15" t="s">
        <v>163</v>
      </c>
      <c r="B26" s="332">
        <v>79.400000000000006</v>
      </c>
      <c r="C26" s="54">
        <v>4.4000000000000004</v>
      </c>
      <c r="D26" s="332">
        <v>82.45</v>
      </c>
      <c r="E26" s="97">
        <v>4.5</v>
      </c>
      <c r="G26" s="167"/>
      <c r="I26" s="167"/>
      <c r="J26" s="115"/>
    </row>
    <row r="27" spans="1:10" ht="12" customHeight="1" x14ac:dyDescent="0.25">
      <c r="A27" s="15" t="s">
        <v>164</v>
      </c>
      <c r="B27" s="332">
        <v>100.2</v>
      </c>
      <c r="C27" s="54">
        <v>4.8</v>
      </c>
      <c r="D27" s="332">
        <v>103.15</v>
      </c>
      <c r="E27" s="97">
        <v>5</v>
      </c>
      <c r="G27" s="167"/>
      <c r="I27" s="167"/>
      <c r="J27" s="115"/>
    </row>
    <row r="28" spans="1:10" ht="12" customHeight="1" x14ac:dyDescent="0.25">
      <c r="A28" s="15" t="s">
        <v>165</v>
      </c>
      <c r="B28" s="332">
        <v>75.100000000000009</v>
      </c>
      <c r="C28" s="54">
        <v>5.4</v>
      </c>
      <c r="D28" s="332">
        <v>78.300000000000011</v>
      </c>
      <c r="E28" s="97">
        <v>5.5</v>
      </c>
      <c r="G28" s="167"/>
      <c r="I28" s="167"/>
      <c r="J28" s="115"/>
    </row>
    <row r="29" spans="1:10" ht="12" customHeight="1" x14ac:dyDescent="0.25">
      <c r="A29" s="15" t="s">
        <v>166</v>
      </c>
      <c r="B29" s="332">
        <v>96</v>
      </c>
      <c r="C29" s="54">
        <v>5.8</v>
      </c>
      <c r="D29" s="332">
        <v>104.25</v>
      </c>
      <c r="E29" s="97">
        <v>6</v>
      </c>
      <c r="G29" s="167"/>
      <c r="I29" s="167"/>
      <c r="J29" s="115"/>
    </row>
    <row r="30" spans="1:10" ht="12" customHeight="1" x14ac:dyDescent="0.25">
      <c r="A30" s="15" t="s">
        <v>273</v>
      </c>
      <c r="B30" s="332">
        <v>98.25</v>
      </c>
      <c r="C30" s="54">
        <v>5</v>
      </c>
      <c r="D30" s="332">
        <v>99.350000000000009</v>
      </c>
      <c r="E30" s="97">
        <v>5.2</v>
      </c>
      <c r="G30" s="167"/>
      <c r="I30" s="167"/>
      <c r="J30" s="115"/>
    </row>
    <row r="31" spans="1:10" ht="12" customHeight="1" x14ac:dyDescent="0.25">
      <c r="A31" s="30" t="s">
        <v>274</v>
      </c>
      <c r="B31" s="332">
        <v>102.75</v>
      </c>
      <c r="C31" s="54">
        <v>5.3</v>
      </c>
      <c r="D31" s="332">
        <v>104.95</v>
      </c>
      <c r="E31" s="97">
        <v>5.5</v>
      </c>
      <c r="G31" s="167"/>
      <c r="I31" s="167"/>
      <c r="J31" s="115"/>
    </row>
    <row r="32" spans="1:10" ht="12" customHeight="1" x14ac:dyDescent="0.25">
      <c r="A32" s="10"/>
      <c r="B32" s="363"/>
      <c r="C32" s="108"/>
      <c r="D32" s="363"/>
      <c r="E32" s="108"/>
      <c r="G32" s="167"/>
      <c r="I32" s="167"/>
      <c r="J32" s="115"/>
    </row>
    <row r="33" spans="1:12" ht="12" customHeight="1" thickBot="1" x14ac:dyDescent="0.3">
      <c r="A33" s="502" t="s">
        <v>871</v>
      </c>
      <c r="B33" s="502"/>
      <c r="C33" s="502"/>
      <c r="D33" s="502"/>
      <c r="E33" s="502"/>
      <c r="G33" s="167"/>
      <c r="I33" s="167"/>
      <c r="J33" s="115"/>
    </row>
    <row r="34" spans="1:12" ht="12" customHeight="1" x14ac:dyDescent="0.25">
      <c r="A34" s="213" t="s">
        <v>130</v>
      </c>
      <c r="B34" s="482" t="s">
        <v>34</v>
      </c>
      <c r="C34" s="483"/>
      <c r="D34" s="381" t="s">
        <v>45</v>
      </c>
      <c r="E34" s="382" t="s">
        <v>126</v>
      </c>
      <c r="G34" s="167"/>
      <c r="I34" s="167"/>
      <c r="J34" s="115"/>
    </row>
    <row r="35" spans="1:12" ht="12" customHeight="1" x14ac:dyDescent="0.25">
      <c r="A35" s="214" t="s">
        <v>879</v>
      </c>
      <c r="B35" s="478" t="s">
        <v>874</v>
      </c>
      <c r="C35" s="484"/>
      <c r="D35" s="205">
        <v>11.5</v>
      </c>
      <c r="E35" s="97">
        <v>1.2</v>
      </c>
      <c r="G35" s="167"/>
      <c r="I35" s="167"/>
      <c r="J35" s="115"/>
    </row>
    <row r="36" spans="1:12" ht="12" customHeight="1" x14ac:dyDescent="0.25">
      <c r="A36" s="214" t="s">
        <v>879</v>
      </c>
      <c r="B36" s="478" t="s">
        <v>875</v>
      </c>
      <c r="C36" s="484"/>
      <c r="D36" s="332">
        <v>13.200000000000001</v>
      </c>
      <c r="E36" s="97">
        <v>1.2</v>
      </c>
      <c r="G36" s="167"/>
      <c r="I36" s="167"/>
      <c r="J36" s="115"/>
    </row>
    <row r="37" spans="1:12" ht="12" customHeight="1" x14ac:dyDescent="0.25">
      <c r="A37" s="214" t="s">
        <v>873</v>
      </c>
      <c r="B37" s="478" t="s">
        <v>876</v>
      </c>
      <c r="C37" s="484"/>
      <c r="D37" s="332">
        <v>8.85</v>
      </c>
      <c r="E37" s="97">
        <v>0.3</v>
      </c>
      <c r="G37" s="167"/>
      <c r="I37" s="167"/>
      <c r="J37" s="115"/>
    </row>
    <row r="38" spans="1:12" ht="12" customHeight="1" x14ac:dyDescent="0.25">
      <c r="A38" s="142" t="s">
        <v>873</v>
      </c>
      <c r="B38" s="478" t="s">
        <v>885</v>
      </c>
      <c r="C38" s="479"/>
      <c r="D38" s="332">
        <v>11.55</v>
      </c>
      <c r="E38" s="54">
        <v>0.3</v>
      </c>
      <c r="G38" s="167"/>
      <c r="I38" s="167"/>
      <c r="J38" s="115"/>
    </row>
    <row r="39" spans="1:12" ht="12" customHeight="1" x14ac:dyDescent="0.25">
      <c r="A39" s="142" t="s">
        <v>873</v>
      </c>
      <c r="B39" s="478" t="s">
        <v>886</v>
      </c>
      <c r="C39" s="479"/>
      <c r="D39" s="332">
        <v>15.450000000000001</v>
      </c>
      <c r="E39" s="54">
        <v>0.3</v>
      </c>
      <c r="G39" s="167"/>
      <c r="I39" s="167"/>
      <c r="J39" s="115"/>
    </row>
    <row r="40" spans="1:12" ht="12" customHeight="1" x14ac:dyDescent="0.25">
      <c r="A40" s="10"/>
      <c r="B40" s="10"/>
      <c r="C40" s="10"/>
      <c r="D40" s="10"/>
      <c r="E40" s="10"/>
      <c r="F40" s="10"/>
      <c r="G40" s="167"/>
      <c r="H40" s="10"/>
      <c r="I40" s="167"/>
      <c r="J40" s="10"/>
      <c r="K40" s="10"/>
      <c r="L40" s="10"/>
    </row>
    <row r="41" spans="1:12" ht="12" customHeight="1" x14ac:dyDescent="0.25">
      <c r="A41" s="431" t="s">
        <v>823</v>
      </c>
      <c r="B41" s="431"/>
      <c r="C41" s="431"/>
      <c r="D41" s="431"/>
      <c r="E41" s="431"/>
      <c r="F41" s="31"/>
      <c r="G41" s="167"/>
      <c r="H41" s="31"/>
      <c r="I41" s="167"/>
      <c r="J41" s="31"/>
      <c r="K41" s="31"/>
      <c r="L41" s="10"/>
    </row>
    <row r="42" spans="1:12" ht="12" customHeight="1" thickBot="1" x14ac:dyDescent="0.3">
      <c r="G42" s="167"/>
      <c r="I42" s="167"/>
      <c r="L42" s="10"/>
    </row>
    <row r="43" spans="1:12" ht="12" customHeight="1" x14ac:dyDescent="0.25">
      <c r="A43" s="463" t="s">
        <v>34</v>
      </c>
      <c r="B43" s="468" t="s">
        <v>545</v>
      </c>
      <c r="C43" s="499"/>
      <c r="D43" s="468" t="s">
        <v>546</v>
      </c>
      <c r="E43" s="499"/>
      <c r="G43" s="167"/>
      <c r="I43" s="167"/>
      <c r="J43" s="171"/>
      <c r="K43" s="10"/>
      <c r="L43" s="10"/>
    </row>
    <row r="44" spans="1:12" ht="12" customHeight="1" x14ac:dyDescent="0.25">
      <c r="A44" s="497"/>
      <c r="B44" s="503" t="s">
        <v>824</v>
      </c>
      <c r="C44" s="504"/>
      <c r="D44" s="503" t="s">
        <v>825</v>
      </c>
      <c r="E44" s="504"/>
      <c r="G44" s="167"/>
      <c r="I44" s="167"/>
      <c r="J44" s="171"/>
      <c r="K44" s="10"/>
      <c r="L44" s="10"/>
    </row>
    <row r="45" spans="1:12" ht="12" customHeight="1" x14ac:dyDescent="0.25">
      <c r="A45" s="464"/>
      <c r="B45" s="16" t="s">
        <v>45</v>
      </c>
      <c r="C45" s="14" t="s">
        <v>126</v>
      </c>
      <c r="D45" s="16" t="s">
        <v>45</v>
      </c>
      <c r="E45" s="17" t="s">
        <v>126</v>
      </c>
      <c r="G45" s="167"/>
      <c r="I45" s="167"/>
      <c r="J45" s="171"/>
    </row>
    <row r="46" spans="1:12" ht="12" customHeight="1" x14ac:dyDescent="0.25">
      <c r="A46" s="15" t="s">
        <v>173</v>
      </c>
      <c r="B46" s="205">
        <v>67.350000000000009</v>
      </c>
      <c r="C46" s="54">
        <v>5</v>
      </c>
      <c r="D46" s="205">
        <v>93.7</v>
      </c>
      <c r="E46" s="97">
        <v>6</v>
      </c>
      <c r="G46" s="167"/>
      <c r="I46" s="167"/>
      <c r="J46" s="115"/>
    </row>
    <row r="47" spans="1:12" ht="12" customHeight="1" x14ac:dyDescent="0.25">
      <c r="A47" s="15" t="s">
        <v>174</v>
      </c>
      <c r="B47" s="332">
        <v>89.2</v>
      </c>
      <c r="C47" s="54">
        <v>6.3</v>
      </c>
      <c r="D47" s="332">
        <v>98.75</v>
      </c>
      <c r="E47" s="97">
        <v>7.3</v>
      </c>
      <c r="G47" s="167"/>
      <c r="I47" s="167"/>
      <c r="J47" s="115"/>
    </row>
    <row r="48" spans="1:12" ht="12" customHeight="1" x14ac:dyDescent="0.25">
      <c r="A48" s="15" t="s">
        <v>751</v>
      </c>
      <c r="B48" s="332">
        <v>2.2000000000000002</v>
      </c>
      <c r="C48" s="54" t="s">
        <v>133</v>
      </c>
      <c r="D48" s="332">
        <v>2.4500000000000002</v>
      </c>
      <c r="E48" s="97" t="s">
        <v>133</v>
      </c>
      <c r="G48" s="167"/>
      <c r="I48" s="167"/>
      <c r="J48" s="115"/>
    </row>
    <row r="49" spans="1:12" ht="12" customHeight="1" x14ac:dyDescent="0.25">
      <c r="A49" s="29" t="s">
        <v>193</v>
      </c>
      <c r="B49" s="337">
        <v>37.65</v>
      </c>
      <c r="C49" s="54">
        <v>2</v>
      </c>
      <c r="D49" s="337">
        <v>60.5</v>
      </c>
      <c r="E49" s="97">
        <v>2.4</v>
      </c>
      <c r="G49" s="167"/>
      <c r="I49" s="167"/>
      <c r="J49" s="115"/>
    </row>
    <row r="50" spans="1:12" ht="12" customHeight="1" x14ac:dyDescent="0.25">
      <c r="A50" s="15" t="s">
        <v>909</v>
      </c>
      <c r="B50" s="332">
        <v>49.45</v>
      </c>
      <c r="C50" s="54">
        <v>2</v>
      </c>
      <c r="D50" s="332">
        <v>122.85000000000001</v>
      </c>
      <c r="E50" s="97">
        <v>3</v>
      </c>
      <c r="G50" s="167"/>
      <c r="I50" s="167"/>
      <c r="J50" s="115"/>
    </row>
    <row r="51" spans="1:12" ht="12" customHeight="1" x14ac:dyDescent="0.25">
      <c r="A51" s="15" t="s">
        <v>160</v>
      </c>
      <c r="B51" s="332">
        <v>28.150000000000002</v>
      </c>
      <c r="C51" s="54">
        <v>1.9</v>
      </c>
      <c r="D51" s="332">
        <v>68.75</v>
      </c>
      <c r="E51" s="97">
        <v>2.8</v>
      </c>
      <c r="G51" s="167"/>
      <c r="I51" s="167"/>
      <c r="J51" s="115"/>
    </row>
    <row r="52" spans="1:12" ht="12" customHeight="1" x14ac:dyDescent="0.25">
      <c r="A52" s="15" t="s">
        <v>159</v>
      </c>
      <c r="B52" s="332">
        <v>29.35</v>
      </c>
      <c r="C52" s="54">
        <v>2.5</v>
      </c>
      <c r="D52" s="332">
        <v>75.05</v>
      </c>
      <c r="E52" s="97">
        <v>3</v>
      </c>
      <c r="G52" s="167"/>
      <c r="I52" s="167"/>
      <c r="J52" s="115"/>
    </row>
    <row r="53" spans="1:12" ht="12" customHeight="1" x14ac:dyDescent="0.25">
      <c r="A53" s="15" t="s">
        <v>158</v>
      </c>
      <c r="B53" s="332">
        <v>30.950000000000003</v>
      </c>
      <c r="C53" s="54">
        <v>3</v>
      </c>
      <c r="D53" s="332">
        <v>78.850000000000009</v>
      </c>
      <c r="E53" s="97">
        <v>3.5</v>
      </c>
      <c r="G53" s="167"/>
      <c r="I53" s="167"/>
      <c r="J53" s="115"/>
    </row>
    <row r="54" spans="1:12" ht="12" customHeight="1" x14ac:dyDescent="0.25">
      <c r="A54" s="15" t="s">
        <v>171</v>
      </c>
      <c r="B54" s="332">
        <v>92.850000000000009</v>
      </c>
      <c r="C54" s="54">
        <v>3.3</v>
      </c>
      <c r="D54" s="332"/>
      <c r="E54" s="97" t="s">
        <v>58</v>
      </c>
      <c r="G54" s="167"/>
      <c r="I54" s="167"/>
      <c r="J54" s="115"/>
    </row>
    <row r="55" spans="1:12" ht="12" customHeight="1" x14ac:dyDescent="0.25">
      <c r="A55" s="15" t="s">
        <v>162</v>
      </c>
      <c r="B55" s="332">
        <v>19.75</v>
      </c>
      <c r="C55" s="54">
        <v>0.8</v>
      </c>
      <c r="D55" s="332">
        <v>22.650000000000002</v>
      </c>
      <c r="E55" s="97">
        <v>1.4</v>
      </c>
      <c r="G55" s="167"/>
      <c r="I55" s="167"/>
      <c r="J55" s="115"/>
    </row>
    <row r="56" spans="1:12" ht="12" customHeight="1" x14ac:dyDescent="0.25">
      <c r="A56" s="15" t="s">
        <v>887</v>
      </c>
      <c r="B56" s="332">
        <v>187.8</v>
      </c>
      <c r="C56" s="54">
        <v>8</v>
      </c>
      <c r="D56" s="332">
        <v>270</v>
      </c>
      <c r="E56" s="97">
        <v>12</v>
      </c>
      <c r="G56" s="167"/>
      <c r="I56" s="167"/>
      <c r="J56" s="115"/>
    </row>
    <row r="57" spans="1:12" ht="12" customHeight="1" thickBot="1" x14ac:dyDescent="0.3">
      <c r="A57" s="15" t="s">
        <v>888</v>
      </c>
      <c r="B57" s="333">
        <v>218.70000000000002</v>
      </c>
      <c r="C57" s="66">
        <v>9.3000000000000007</v>
      </c>
      <c r="D57" s="333">
        <v>325.40000000000003</v>
      </c>
      <c r="E57" s="98">
        <v>13</v>
      </c>
      <c r="G57" s="167"/>
      <c r="I57" s="167"/>
      <c r="J57" s="115"/>
    </row>
    <row r="58" spans="1:12" ht="12" customHeight="1" x14ac:dyDescent="0.25">
      <c r="A58" s="4" t="s">
        <v>547</v>
      </c>
      <c r="F58" s="108"/>
      <c r="L58" s="10"/>
    </row>
    <row r="59" spans="1:12" ht="12" customHeight="1" x14ac:dyDescent="0.25">
      <c r="F59" s="108"/>
      <c r="L59" s="10"/>
    </row>
    <row r="60" spans="1:12" ht="12" customHeight="1" x14ac:dyDescent="0.25">
      <c r="A60" s="13" t="s">
        <v>834</v>
      </c>
      <c r="B60" s="13"/>
      <c r="C60" s="13"/>
      <c r="D60" s="13"/>
      <c r="E60" s="13"/>
      <c r="F60" s="108"/>
      <c r="G60" s="13"/>
      <c r="H60" s="13"/>
      <c r="I60" s="13"/>
      <c r="J60" s="25"/>
      <c r="K60" s="25"/>
      <c r="L60" s="25"/>
    </row>
    <row r="61" spans="1:12" ht="12" customHeight="1" x14ac:dyDescent="0.25">
      <c r="A61" s="13" t="s">
        <v>56</v>
      </c>
      <c r="B61" s="13"/>
      <c r="C61" s="13"/>
      <c r="D61" s="13"/>
      <c r="E61" s="13"/>
      <c r="F61" s="108"/>
      <c r="G61" s="13"/>
      <c r="H61" s="13"/>
      <c r="I61" s="13"/>
      <c r="J61" s="25"/>
      <c r="K61" s="25"/>
      <c r="L61" s="25"/>
    </row>
    <row r="62" spans="1:12" ht="12" customHeight="1" x14ac:dyDescent="0.25">
      <c r="A62" s="13" t="s">
        <v>55</v>
      </c>
      <c r="B62" s="13"/>
      <c r="C62" s="13"/>
      <c r="D62" s="13"/>
      <c r="E62" s="13"/>
      <c r="F62" s="108"/>
      <c r="G62" s="13"/>
      <c r="H62" s="13"/>
      <c r="I62" s="13"/>
      <c r="J62" s="25"/>
      <c r="K62" s="25"/>
      <c r="L62" s="25"/>
    </row>
    <row r="63" spans="1:12" ht="12" customHeight="1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25"/>
      <c r="K63" s="25"/>
      <c r="L63" s="25"/>
    </row>
    <row r="64" spans="1:12" ht="12" customHeight="1" x14ac:dyDescent="0.25">
      <c r="A64" s="13" t="s">
        <v>47</v>
      </c>
      <c r="B64" s="13"/>
      <c r="C64" s="13"/>
      <c r="D64" s="13"/>
      <c r="E64" s="13"/>
      <c r="F64" s="13"/>
      <c r="G64" s="13"/>
      <c r="H64" s="13"/>
      <c r="I64" s="13"/>
      <c r="J64" s="25"/>
      <c r="K64" s="25"/>
      <c r="L64" s="25"/>
    </row>
    <row r="65" spans="1:12" ht="12" customHeight="1" x14ac:dyDescent="0.25">
      <c r="A65" s="13" t="s">
        <v>70</v>
      </c>
      <c r="B65" s="13"/>
      <c r="C65" s="13"/>
      <c r="D65" s="13"/>
      <c r="E65" s="13"/>
      <c r="F65" s="13"/>
      <c r="G65" s="13"/>
      <c r="H65" s="13"/>
      <c r="I65" s="13"/>
      <c r="J65" s="25"/>
      <c r="K65" s="25"/>
      <c r="L65" s="25"/>
    </row>
    <row r="66" spans="1:12" ht="12" customHeight="1" x14ac:dyDescent="0.25"/>
    <row r="67" spans="1:12" x14ac:dyDescent="0.25">
      <c r="A67" s="13" t="s">
        <v>169</v>
      </c>
    </row>
  </sheetData>
  <sheetProtection selectLockedCells="1"/>
  <mergeCells count="19">
    <mergeCell ref="B39:C39"/>
    <mergeCell ref="B38:C38"/>
    <mergeCell ref="A41:E41"/>
    <mergeCell ref="B43:C43"/>
    <mergeCell ref="B44:C44"/>
    <mergeCell ref="D43:E43"/>
    <mergeCell ref="D44:E44"/>
    <mergeCell ref="A43:A45"/>
    <mergeCell ref="A33:E33"/>
    <mergeCell ref="B34:C34"/>
    <mergeCell ref="B35:C35"/>
    <mergeCell ref="B36:C36"/>
    <mergeCell ref="B37:C37"/>
    <mergeCell ref="A1:L1"/>
    <mergeCell ref="A14:A15"/>
    <mergeCell ref="B14:C14"/>
    <mergeCell ref="D14:E14"/>
    <mergeCell ref="A11:I11"/>
    <mergeCell ref="A12:I12"/>
  </mergeCells>
  <pageMargins left="0.25" right="0.25" top="0.2" bottom="0.2" header="0.3" footer="0.3"/>
  <pageSetup scale="91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0">
    <pageSetUpPr fitToPage="1"/>
  </sheetPr>
  <dimension ref="A1:Q47"/>
  <sheetViews>
    <sheetView zoomScale="110" zoomScaleNormal="110" workbookViewId="0">
      <selection activeCell="E18" sqref="E18"/>
    </sheetView>
  </sheetViews>
  <sheetFormatPr defaultRowHeight="15" x14ac:dyDescent="0.25"/>
  <cols>
    <col min="1" max="1" width="4.7109375" customWidth="1"/>
    <col min="2" max="2" width="30.140625" customWidth="1"/>
    <col min="3" max="3" width="9.85546875" bestFit="1" customWidth="1"/>
    <col min="4" max="5" width="6.7109375" customWidth="1"/>
    <col min="6" max="6" width="9.85546875" bestFit="1" customWidth="1"/>
    <col min="7" max="8" width="6.7109375" customWidth="1"/>
    <col min="9" max="9" width="9.85546875" bestFit="1" customWidth="1"/>
    <col min="10" max="11" width="6.7109375" customWidth="1"/>
    <col min="12" max="12" width="9.85546875" bestFit="1" customWidth="1"/>
    <col min="13" max="14" width="6.7109375" customWidth="1"/>
    <col min="15" max="15" width="3.28515625" customWidth="1"/>
    <col min="16" max="16" width="10.7109375" customWidth="1"/>
    <col min="17" max="17" width="7.7109375" customWidth="1"/>
  </cols>
  <sheetData>
    <row r="1" spans="1:17" ht="21" x14ac:dyDescent="0.35">
      <c r="A1" s="11" t="s">
        <v>548</v>
      </c>
      <c r="B1" s="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17" ht="12" customHeight="1" x14ac:dyDescent="0.35">
      <c r="B2" s="5"/>
    </row>
    <row r="3" spans="1:17" ht="12" customHeight="1" x14ac:dyDescent="0.25"/>
    <row r="4" spans="1:17" ht="12" customHeight="1" x14ac:dyDescent="0.25"/>
    <row r="5" spans="1:17" ht="12" customHeight="1" x14ac:dyDescent="0.25"/>
    <row r="6" spans="1:17" ht="12" customHeight="1" x14ac:dyDescent="0.25"/>
    <row r="7" spans="1:17" ht="12" customHeight="1" x14ac:dyDescent="0.25"/>
    <row r="8" spans="1:17" ht="12" customHeight="1" x14ac:dyDescent="0.25"/>
    <row r="9" spans="1:17" ht="12" customHeight="1" x14ac:dyDescent="0.25"/>
    <row r="10" spans="1:17" ht="12" customHeight="1" x14ac:dyDescent="0.25"/>
    <row r="11" spans="1:17" ht="12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7" ht="12" customHeight="1" x14ac:dyDescent="0.25"/>
    <row r="13" spans="1:17" ht="13.9" customHeight="1" x14ac:dyDescent="0.25">
      <c r="A13" s="404" t="s">
        <v>826</v>
      </c>
      <c r="B13" s="404"/>
      <c r="C13" s="404"/>
      <c r="D13" s="404"/>
      <c r="E13" s="404"/>
      <c r="F13" s="404"/>
      <c r="G13" s="404"/>
      <c r="H13" s="404"/>
      <c r="I13" s="404"/>
      <c r="J13" s="404"/>
      <c r="K13" s="404"/>
      <c r="L13" s="404"/>
      <c r="M13" s="404"/>
      <c r="N13" s="404"/>
    </row>
    <row r="14" spans="1:17" ht="12" customHeight="1" x14ac:dyDescent="0.25">
      <c r="A14" s="459" t="s">
        <v>61</v>
      </c>
      <c r="B14" s="459"/>
      <c r="C14" s="459"/>
      <c r="D14" s="459"/>
      <c r="E14" s="459"/>
      <c r="F14" s="459"/>
      <c r="G14" s="459"/>
      <c r="H14" s="459"/>
      <c r="I14" s="459"/>
      <c r="J14" s="459"/>
      <c r="K14" s="459"/>
      <c r="L14" s="459"/>
      <c r="M14" s="459"/>
      <c r="N14" s="459"/>
    </row>
    <row r="15" spans="1:17" ht="12" customHeight="1" thickBot="1" x14ac:dyDescent="0.3"/>
    <row r="16" spans="1:17" ht="12" customHeight="1" x14ac:dyDescent="0.25">
      <c r="A16" s="511" t="s">
        <v>34</v>
      </c>
      <c r="B16" s="432"/>
      <c r="C16" s="438" t="s">
        <v>549</v>
      </c>
      <c r="D16" s="439"/>
      <c r="E16" s="440"/>
      <c r="F16" s="438" t="s">
        <v>550</v>
      </c>
      <c r="G16" s="439"/>
      <c r="H16" s="440"/>
      <c r="I16" s="438" t="s">
        <v>551</v>
      </c>
      <c r="J16" s="439"/>
      <c r="K16" s="440"/>
      <c r="L16" s="438" t="s">
        <v>552</v>
      </c>
      <c r="M16" s="439"/>
      <c r="N16" s="440"/>
      <c r="P16" s="438" t="s">
        <v>46</v>
      </c>
      <c r="Q16" s="440" t="s">
        <v>46</v>
      </c>
    </row>
    <row r="17" spans="1:17" ht="12" customHeight="1" x14ac:dyDescent="0.25">
      <c r="A17" s="511"/>
      <c r="B17" s="432"/>
      <c r="C17" s="16" t="s">
        <v>45</v>
      </c>
      <c r="D17" s="17" t="s">
        <v>126</v>
      </c>
      <c r="E17" s="17" t="s">
        <v>9</v>
      </c>
      <c r="F17" s="16" t="s">
        <v>45</v>
      </c>
      <c r="G17" s="17" t="s">
        <v>126</v>
      </c>
      <c r="H17" s="17" t="s">
        <v>9</v>
      </c>
      <c r="I17" s="16" t="s">
        <v>45</v>
      </c>
      <c r="J17" s="17" t="s">
        <v>126</v>
      </c>
      <c r="K17" s="17" t="s">
        <v>9</v>
      </c>
      <c r="L17" s="16" t="s">
        <v>45</v>
      </c>
      <c r="M17" s="17" t="s">
        <v>126</v>
      </c>
      <c r="N17" s="17" t="s">
        <v>9</v>
      </c>
      <c r="P17" s="460"/>
      <c r="Q17" s="505"/>
    </row>
    <row r="18" spans="1:17" ht="12" customHeight="1" x14ac:dyDescent="0.25">
      <c r="A18" s="509" t="str">
        <f>'Page 23 Maintenance'!A18</f>
        <v>Enclosure 14 GA. Partial Perforation</v>
      </c>
      <c r="B18" s="510"/>
      <c r="C18" s="63">
        <f>'Page 23 Maintenance'!C18</f>
        <v>79.45</v>
      </c>
      <c r="D18" s="97">
        <f>'Page 23 Maintenance'!D18</f>
        <v>5.0999999999999996</v>
      </c>
      <c r="E18" s="58"/>
      <c r="F18" s="63">
        <f>'Page 23 Maintenance'!E18</f>
        <v>97.75</v>
      </c>
      <c r="G18" s="97">
        <f>'Page 23 Maintenance'!F18</f>
        <v>7.7</v>
      </c>
      <c r="H18" s="58"/>
      <c r="I18" s="63">
        <f>'Page 23 Maintenance'!G18</f>
        <v>79.45</v>
      </c>
      <c r="J18" s="97">
        <f>'Page 23 Maintenance'!H18</f>
        <v>5.2</v>
      </c>
      <c r="K18" s="58"/>
      <c r="L18" s="63">
        <f>'Page 23 Maintenance'!I18</f>
        <v>97.75</v>
      </c>
      <c r="M18" s="97">
        <f>'Page 23 Maintenance'!J18</f>
        <v>7.8</v>
      </c>
      <c r="N18" s="58"/>
      <c r="P18" s="92" t="str">
        <f>IF(AND(E18=0,H18=0,K18=0,N18=0)," ",E18*C18+H18*F18+K18*I18+N18*L18)</f>
        <v xml:space="preserve"> </v>
      </c>
      <c r="Q18" s="97" t="str">
        <f>IF(P18=" "," ",E18*D18+H18*G18+K18*J18+N18*M18)</f>
        <v xml:space="preserve"> </v>
      </c>
    </row>
    <row r="19" spans="1:17" ht="12" customHeight="1" x14ac:dyDescent="0.25">
      <c r="A19" s="509" t="str">
        <f>'Page 23 Maintenance'!A19</f>
        <v>Enclosure 14 GA. Full Perforation. ▲</v>
      </c>
      <c r="B19" s="510"/>
      <c r="C19" s="506" t="s">
        <v>87</v>
      </c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8"/>
      <c r="P19" s="92"/>
      <c r="Q19" s="97"/>
    </row>
    <row r="20" spans="1:17" ht="12" customHeight="1" x14ac:dyDescent="0.25">
      <c r="A20" s="509" t="str">
        <f>'Page 23 Maintenance'!A20</f>
        <v>Enclosure 12 GA Partial Perforation ***</v>
      </c>
      <c r="B20" s="510"/>
      <c r="C20" s="332">
        <f>'Page 23 Maintenance'!C20</f>
        <v>94.050000000000011</v>
      </c>
      <c r="D20" s="54">
        <f>'Page 23 Maintenance'!D20</f>
        <v>7.1</v>
      </c>
      <c r="E20" s="58"/>
      <c r="F20" s="332">
        <f>'Page 23 Maintenance'!E20</f>
        <v>119.7</v>
      </c>
      <c r="G20" s="54">
        <f>'Page 23 Maintenance'!F20</f>
        <v>10.8</v>
      </c>
      <c r="H20" s="58"/>
      <c r="I20" s="332">
        <f>'Page 23 Maintenance'!G20</f>
        <v>94.050000000000011</v>
      </c>
      <c r="J20" s="54">
        <f>'Page 23 Maintenance'!H20</f>
        <v>7.2</v>
      </c>
      <c r="K20" s="58"/>
      <c r="L20" s="332">
        <f>'Page 23 Maintenance'!I20</f>
        <v>119.7</v>
      </c>
      <c r="M20" s="54">
        <f>'Page 23 Maintenance'!J20</f>
        <v>10</v>
      </c>
      <c r="N20" s="58"/>
      <c r="P20" s="92" t="str">
        <f t="shared" ref="P20:P33" si="0">IF(AND(E20=0,H20=0,K20=0,N20=0)," ",E20*C20+H20*F20+K20*I20+N20*L20)</f>
        <v xml:space="preserve"> </v>
      </c>
      <c r="Q20" s="97" t="str">
        <f t="shared" ref="Q20:Q33" si="1">IF(P20=" "," ",E20*D20+H20*G20+K20*J20+N20*M20)</f>
        <v xml:space="preserve"> </v>
      </c>
    </row>
    <row r="21" spans="1:17" ht="12" customHeight="1" x14ac:dyDescent="0.25">
      <c r="A21" s="509" t="str">
        <f>'Page 23 Maintenance'!A21</f>
        <v>Enclosure 12 GA. Full Perforation. ▲</v>
      </c>
      <c r="B21" s="510"/>
      <c r="C21" s="506" t="s">
        <v>87</v>
      </c>
      <c r="D21" s="507"/>
      <c r="E21" s="507"/>
      <c r="F21" s="507"/>
      <c r="G21" s="507"/>
      <c r="H21" s="507"/>
      <c r="I21" s="507"/>
      <c r="J21" s="507"/>
      <c r="K21" s="507"/>
      <c r="L21" s="507"/>
      <c r="M21" s="507"/>
      <c r="N21" s="508"/>
      <c r="P21" s="92"/>
      <c r="Q21" s="97"/>
    </row>
    <row r="22" spans="1:17" ht="12" customHeight="1" x14ac:dyDescent="0.25">
      <c r="A22" s="509" t="str">
        <f>'Page 23 Maintenance'!A22</f>
        <v>Baked Powder (standard colors)</v>
      </c>
      <c r="B22" s="510"/>
      <c r="C22" s="332">
        <f>'Page 23 Maintenance'!C22</f>
        <v>5.15</v>
      </c>
      <c r="D22" s="54" t="str">
        <f>'Page 23 Maintenance'!D22</f>
        <v>-</v>
      </c>
      <c r="E22" s="58"/>
      <c r="F22" s="332">
        <f>'Page 23 Maintenance'!E22</f>
        <v>5.3500000000000005</v>
      </c>
      <c r="G22" s="54" t="str">
        <f>'Page 23 Maintenance'!F22</f>
        <v>-</v>
      </c>
      <c r="H22" s="58"/>
      <c r="I22" s="332">
        <f>'Page 23 Maintenance'!G22</f>
        <v>5.15</v>
      </c>
      <c r="J22" s="54" t="str">
        <f>'Page 23 Maintenance'!H22</f>
        <v>-</v>
      </c>
      <c r="K22" s="58"/>
      <c r="L22" s="332">
        <f>'Page 23 Maintenance'!I22</f>
        <v>5.3500000000000005</v>
      </c>
      <c r="M22" s="54" t="str">
        <f>'Page 23 Maintenance'!J22</f>
        <v>-</v>
      </c>
      <c r="N22" s="58"/>
      <c r="P22" s="92" t="str">
        <f t="shared" si="0"/>
        <v xml:space="preserve"> </v>
      </c>
      <c r="Q22" s="97"/>
    </row>
    <row r="23" spans="1:17" ht="12" customHeight="1" x14ac:dyDescent="0.25">
      <c r="A23" s="509" t="str">
        <f>'Page 23 Maintenance'!A23</f>
        <v>Baked Metallic (standard colors)</v>
      </c>
      <c r="B23" s="510"/>
      <c r="C23" s="332">
        <f>'Page 23 Maintenance'!C23</f>
        <v>7.75</v>
      </c>
      <c r="D23" s="54" t="str">
        <f>'Page 23 Maintenance'!D23</f>
        <v>-</v>
      </c>
      <c r="E23" s="58"/>
      <c r="F23" s="332">
        <f>'Page 23 Maintenance'!E23</f>
        <v>7.95</v>
      </c>
      <c r="G23" s="54" t="str">
        <f>'Page 23 Maintenance'!F23</f>
        <v>-</v>
      </c>
      <c r="H23" s="58"/>
      <c r="I23" s="332">
        <f>'Page 23 Maintenance'!G23</f>
        <v>7.75</v>
      </c>
      <c r="J23" s="54" t="str">
        <f>'Page 23 Maintenance'!H23</f>
        <v>-</v>
      </c>
      <c r="K23" s="58"/>
      <c r="L23" s="332">
        <f>'Page 23 Maintenance'!I23</f>
        <v>7.95</v>
      </c>
      <c r="M23" s="54" t="str">
        <f>'Page 23 Maintenance'!J23</f>
        <v>-</v>
      </c>
      <c r="N23" s="58"/>
      <c r="P23" s="92" t="str">
        <f t="shared" ref="P23" si="2">IF(AND(E23=0,H23=0,K23=0,N23=0)," ",E23*C23+H23*F23+K23*I23+N23*L23)</f>
        <v xml:space="preserve"> </v>
      </c>
      <c r="Q23" s="97"/>
    </row>
    <row r="24" spans="1:17" ht="12" customHeight="1" x14ac:dyDescent="0.25">
      <c r="A24" s="509" t="str">
        <f>'Page 23 Maintenance'!A24</f>
        <v>Partial Backplate 14 GA. - 8' Lengths Only</v>
      </c>
      <c r="B24" s="510"/>
      <c r="C24" s="332">
        <f>'Page 23 Maintenance'!C24</f>
        <v>9.4500000000000011</v>
      </c>
      <c r="D24" s="54">
        <f>'Page 23 Maintenance'!D24</f>
        <v>0.5</v>
      </c>
      <c r="E24" s="58"/>
      <c r="F24" s="332">
        <f>'Page 23 Maintenance'!E24</f>
        <v>9.4500000000000011</v>
      </c>
      <c r="G24" s="54">
        <f>'Page 23 Maintenance'!F24</f>
        <v>0.5</v>
      </c>
      <c r="H24" s="58"/>
      <c r="I24" s="332">
        <f>'Page 23 Maintenance'!G24</f>
        <v>9.4500000000000011</v>
      </c>
      <c r="J24" s="54">
        <f>'Page 23 Maintenance'!H24</f>
        <v>0.5</v>
      </c>
      <c r="K24" s="58"/>
      <c r="L24" s="332">
        <f>'Page 23 Maintenance'!I24</f>
        <v>9.4500000000000011</v>
      </c>
      <c r="M24" s="54">
        <f>'Page 23 Maintenance'!J24</f>
        <v>0.5</v>
      </c>
      <c r="N24" s="58"/>
      <c r="P24" s="92" t="str">
        <f t="shared" si="0"/>
        <v xml:space="preserve"> </v>
      </c>
      <c r="Q24" s="97" t="str">
        <f t="shared" si="1"/>
        <v xml:space="preserve"> </v>
      </c>
    </row>
    <row r="25" spans="1:17" ht="12" customHeight="1" x14ac:dyDescent="0.25">
      <c r="A25" s="509" t="str">
        <f>'Page 23 Maintenance'!A25</f>
        <v>Full Backplate 14 GA.</v>
      </c>
      <c r="B25" s="510"/>
      <c r="C25" s="332">
        <f>'Page 23 Maintenance'!C25</f>
        <v>25.1</v>
      </c>
      <c r="D25" s="54">
        <f>'Page 23 Maintenance'!D25</f>
        <v>3.1</v>
      </c>
      <c r="E25" s="58"/>
      <c r="F25" s="332">
        <f>'Page 23 Maintenance'!E25</f>
        <v>32.050000000000004</v>
      </c>
      <c r="G25" s="54">
        <f>'Page 23 Maintenance'!F25</f>
        <v>4.7</v>
      </c>
      <c r="H25" s="58"/>
      <c r="I25" s="332">
        <f>'Page 23 Maintenance'!G25</f>
        <v>25.1</v>
      </c>
      <c r="J25" s="54">
        <f>'Page 23 Maintenance'!H25</f>
        <v>3.1</v>
      </c>
      <c r="K25" s="58"/>
      <c r="L25" s="332">
        <f>'Page 23 Maintenance'!I25</f>
        <v>32.050000000000004</v>
      </c>
      <c r="M25" s="54">
        <f>'Page 23 Maintenance'!J25</f>
        <v>4.7</v>
      </c>
      <c r="N25" s="58"/>
      <c r="P25" s="92" t="str">
        <f t="shared" si="0"/>
        <v xml:space="preserve"> </v>
      </c>
      <c r="Q25" s="97" t="str">
        <f t="shared" si="1"/>
        <v xml:space="preserve"> </v>
      </c>
    </row>
    <row r="26" spans="1:17" ht="12" customHeight="1" x14ac:dyDescent="0.25">
      <c r="A26" s="509" t="str">
        <f>'Page 23 Maintenance'!A26</f>
        <v>3" End Cap 14 GA.</v>
      </c>
      <c r="B26" s="510"/>
      <c r="C26" s="337">
        <f>'Page 23 Maintenance'!C26</f>
        <v>75.05</v>
      </c>
      <c r="D26" s="54">
        <f>'Page 23 Maintenance'!D26</f>
        <v>3.1</v>
      </c>
      <c r="E26" s="58"/>
      <c r="F26" s="337">
        <f>'Page 23 Maintenance'!E26</f>
        <v>81.2</v>
      </c>
      <c r="G26" s="54">
        <f>'Page 23 Maintenance'!F26</f>
        <v>4.0999999999999996</v>
      </c>
      <c r="H26" s="58"/>
      <c r="I26" s="337">
        <f>'Page 23 Maintenance'!G26</f>
        <v>72.650000000000006</v>
      </c>
      <c r="J26" s="54">
        <f>'Page 23 Maintenance'!H26</f>
        <v>3.2</v>
      </c>
      <c r="K26" s="58"/>
      <c r="L26" s="337">
        <f>'Page 23 Maintenance'!I26</f>
        <v>81.2</v>
      </c>
      <c r="M26" s="54">
        <f>'Page 23 Maintenance'!J26</f>
        <v>4.2</v>
      </c>
      <c r="N26" s="58"/>
      <c r="P26" s="92" t="str">
        <f t="shared" si="0"/>
        <v xml:space="preserve"> </v>
      </c>
      <c r="Q26" s="97" t="str">
        <f t="shared" si="1"/>
        <v xml:space="preserve"> </v>
      </c>
    </row>
    <row r="27" spans="1:17" ht="12" customHeight="1" x14ac:dyDescent="0.25">
      <c r="A27" s="509" t="str">
        <f>'Page 23 Maintenance'!A27</f>
        <v>2" Intermediate Joiner Piece  ▲</v>
      </c>
      <c r="B27" s="510"/>
      <c r="C27" s="332">
        <f>'Page 23 Maintenance'!C27</f>
        <v>44.1</v>
      </c>
      <c r="D27" s="54">
        <f>'Page 23 Maintenance'!D27</f>
        <v>1.2</v>
      </c>
      <c r="E27" s="58"/>
      <c r="F27" s="332">
        <f>'Page 23 Maintenance'!E27</f>
        <v>51.2</v>
      </c>
      <c r="G27" s="54">
        <f>'Page 23 Maintenance'!F27</f>
        <v>1.9</v>
      </c>
      <c r="H27" s="58"/>
      <c r="I27" s="332">
        <f>'Page 23 Maintenance'!G27</f>
        <v>44.1</v>
      </c>
      <c r="J27" s="54">
        <f>'Page 23 Maintenance'!H27</f>
        <v>1.6</v>
      </c>
      <c r="K27" s="58"/>
      <c r="L27" s="332">
        <f>'Page 23 Maintenance'!I27</f>
        <v>51.2</v>
      </c>
      <c r="M27" s="54">
        <f>'Page 23 Maintenance'!J27</f>
        <v>2.1</v>
      </c>
      <c r="N27" s="58"/>
      <c r="P27" s="92" t="str">
        <f t="shared" si="0"/>
        <v xml:space="preserve"> </v>
      </c>
      <c r="Q27" s="97" t="str">
        <f t="shared" si="1"/>
        <v xml:space="preserve"> </v>
      </c>
    </row>
    <row r="28" spans="1:17" ht="12" customHeight="1" x14ac:dyDescent="0.25">
      <c r="A28" s="509" t="str">
        <f>'Page 23 Maintenance'!A28</f>
        <v>4" Wall Sleeve 14 GA. (LH or RH)</v>
      </c>
      <c r="B28" s="510"/>
      <c r="C28" s="332">
        <f>'Page 23 Maintenance'!C28</f>
        <v>51.2</v>
      </c>
      <c r="D28" s="54">
        <f>'Page 23 Maintenance'!D28</f>
        <v>2.1</v>
      </c>
      <c r="E28" s="58"/>
      <c r="F28" s="332">
        <f>'Page 23 Maintenance'!E28</f>
        <v>58.45</v>
      </c>
      <c r="G28" s="54">
        <f>'Page 23 Maintenance'!F28</f>
        <v>2.7</v>
      </c>
      <c r="H28" s="58"/>
      <c r="I28" s="332">
        <f>'Page 23 Maintenance'!G28</f>
        <v>51.2</v>
      </c>
      <c r="J28" s="54">
        <f>'Page 23 Maintenance'!H28</f>
        <v>3</v>
      </c>
      <c r="K28" s="58"/>
      <c r="L28" s="332">
        <f>'Page 23 Maintenance'!I28</f>
        <v>58.45</v>
      </c>
      <c r="M28" s="54">
        <f>'Page 23 Maintenance'!J28</f>
        <v>4</v>
      </c>
      <c r="N28" s="58"/>
      <c r="P28" s="92" t="str">
        <f t="shared" si="0"/>
        <v xml:space="preserve"> </v>
      </c>
      <c r="Q28" s="97" t="str">
        <f t="shared" si="1"/>
        <v xml:space="preserve"> </v>
      </c>
    </row>
    <row r="29" spans="1:17" ht="12" customHeight="1" x14ac:dyDescent="0.25">
      <c r="A29" s="509" t="str">
        <f>'Page 23 Maintenance'!A29</f>
        <v>6" Wall Sleeve 14 GA (LH or RH)</v>
      </c>
      <c r="B29" s="510"/>
      <c r="C29" s="332">
        <f>'Page 23 Maintenance'!C29</f>
        <v>55.150000000000006</v>
      </c>
      <c r="D29" s="54">
        <f>'Page 23 Maintenance'!D29</f>
        <v>3.1</v>
      </c>
      <c r="E29" s="58"/>
      <c r="F29" s="332">
        <f>'Page 23 Maintenance'!E29</f>
        <v>62.5</v>
      </c>
      <c r="G29" s="54">
        <f>'Page 23 Maintenance'!F29</f>
        <v>4.0999999999999996</v>
      </c>
      <c r="H29" s="58"/>
      <c r="I29" s="332">
        <f>'Page 23 Maintenance'!G29</f>
        <v>55.150000000000006</v>
      </c>
      <c r="J29" s="54">
        <f>'Page 23 Maintenance'!H29</f>
        <v>3.2</v>
      </c>
      <c r="K29" s="58"/>
      <c r="L29" s="332">
        <f>'Page 23 Maintenance'!I29</f>
        <v>62.5</v>
      </c>
      <c r="M29" s="54">
        <f>'Page 23 Maintenance'!J29</f>
        <v>4.2</v>
      </c>
      <c r="N29" s="58"/>
      <c r="P29" s="92" t="str">
        <f t="shared" si="0"/>
        <v xml:space="preserve"> </v>
      </c>
      <c r="Q29" s="97" t="str">
        <f t="shared" si="1"/>
        <v xml:space="preserve"> </v>
      </c>
    </row>
    <row r="30" spans="1:17" ht="12" customHeight="1" x14ac:dyDescent="0.25">
      <c r="A30" s="509" t="str">
        <f>'Page 23 Maintenance'!A30</f>
        <v>8-3/8" Wall Sleeve 14 GA (LH or RH)</v>
      </c>
      <c r="B30" s="510"/>
      <c r="C30" s="332">
        <f>'Page 23 Maintenance'!C30</f>
        <v>62.800000000000004</v>
      </c>
      <c r="D30" s="54">
        <f>'Page 23 Maintenance'!D30</f>
        <v>4.3</v>
      </c>
      <c r="E30" s="58"/>
      <c r="F30" s="332">
        <f>'Page 23 Maintenance'!E30</f>
        <v>71.350000000000009</v>
      </c>
      <c r="G30" s="54">
        <f>'Page 23 Maintenance'!F30</f>
        <v>6.5</v>
      </c>
      <c r="H30" s="58"/>
      <c r="I30" s="332">
        <f>'Page 23 Maintenance'!G30</f>
        <v>62.800000000000004</v>
      </c>
      <c r="J30" s="54">
        <f>'Page 23 Maintenance'!H30</f>
        <v>4.5</v>
      </c>
      <c r="K30" s="58"/>
      <c r="L30" s="332">
        <f>'Page 23 Maintenance'!I30</f>
        <v>71.350000000000009</v>
      </c>
      <c r="M30" s="54">
        <f>'Page 23 Maintenance'!J30</f>
        <v>6.7</v>
      </c>
      <c r="N30" s="58"/>
      <c r="P30" s="92" t="str">
        <f t="shared" si="0"/>
        <v xml:space="preserve"> </v>
      </c>
      <c r="Q30" s="97" t="str">
        <f t="shared" si="1"/>
        <v xml:space="preserve"> </v>
      </c>
    </row>
    <row r="31" spans="1:17" ht="12" customHeight="1" x14ac:dyDescent="0.25">
      <c r="A31" s="509" t="str">
        <f>'Page 23 Maintenance'!A31</f>
        <v>Wall Sleeve Support (LH or RH)</v>
      </c>
      <c r="B31" s="510"/>
      <c r="C31" s="332">
        <f>'Page 23 Maintenance'!C31</f>
        <v>19.8</v>
      </c>
      <c r="D31" s="54">
        <f>'Page 23 Maintenance'!D31</f>
        <v>1.1000000000000001</v>
      </c>
      <c r="E31" s="58"/>
      <c r="F31" s="332">
        <f>'Page 23 Maintenance'!E31</f>
        <v>20.950000000000003</v>
      </c>
      <c r="G31" s="54">
        <f>'Page 23 Maintenance'!F31</f>
        <v>1.3</v>
      </c>
      <c r="H31" s="58"/>
      <c r="I31" s="332">
        <f>'Page 23 Maintenance'!G31</f>
        <v>19.8</v>
      </c>
      <c r="J31" s="54">
        <f>'Page 23 Maintenance'!H31</f>
        <v>1.2</v>
      </c>
      <c r="K31" s="58"/>
      <c r="L31" s="332">
        <f>'Page 23 Maintenance'!I31</f>
        <v>20.950000000000003</v>
      </c>
      <c r="M31" s="54">
        <f>'Page 23 Maintenance'!J31</f>
        <v>1.5</v>
      </c>
      <c r="N31" s="58"/>
      <c r="P31" s="92" t="str">
        <f t="shared" si="0"/>
        <v xml:space="preserve"> </v>
      </c>
      <c r="Q31" s="97" t="str">
        <f t="shared" si="1"/>
        <v xml:space="preserve"> </v>
      </c>
    </row>
    <row r="32" spans="1:17" ht="12" customHeight="1" x14ac:dyDescent="0.25">
      <c r="A32" s="509" t="str">
        <f>'Page 23 Maintenance'!A32</f>
        <v>Inside Corner 90° 14 GA.</v>
      </c>
      <c r="B32" s="510"/>
      <c r="C32" s="332">
        <f>'Page 23 Maintenance'!C32</f>
        <v>156.45000000000002</v>
      </c>
      <c r="D32" s="54">
        <f>'Page 23 Maintenance'!D32</f>
        <v>10.199999999999999</v>
      </c>
      <c r="E32" s="58"/>
      <c r="F32" s="332">
        <f>'Page 23 Maintenance'!E32</f>
        <v>180</v>
      </c>
      <c r="G32" s="54">
        <f>'Page 23 Maintenance'!F32</f>
        <v>11.5</v>
      </c>
      <c r="H32" s="58"/>
      <c r="I32" s="332">
        <f>'Page 23 Maintenance'!G32</f>
        <v>156.45000000000002</v>
      </c>
      <c r="J32" s="54">
        <f>'Page 23 Maintenance'!H32</f>
        <v>10.4</v>
      </c>
      <c r="K32" s="58"/>
      <c r="L32" s="332">
        <f>'Page 23 Maintenance'!I32</f>
        <v>180</v>
      </c>
      <c r="M32" s="54">
        <f>'Page 23 Maintenance'!J32</f>
        <v>11.7</v>
      </c>
      <c r="N32" s="58"/>
      <c r="P32" s="92" t="str">
        <f t="shared" si="0"/>
        <v xml:space="preserve"> </v>
      </c>
      <c r="Q32" s="97" t="str">
        <f t="shared" si="1"/>
        <v xml:space="preserve"> </v>
      </c>
    </row>
    <row r="33" spans="1:17" ht="12" customHeight="1" thickBot="1" x14ac:dyDescent="0.3">
      <c r="A33" s="509" t="str">
        <f>'Page 23 Maintenance'!A33</f>
        <v>Outside Corner 90° 14 GA.</v>
      </c>
      <c r="B33" s="510"/>
      <c r="C33" s="333">
        <f>'Page 23 Maintenance'!C33</f>
        <v>159.5</v>
      </c>
      <c r="D33" s="66">
        <f>'Page 23 Maintenance'!D33</f>
        <v>10.9</v>
      </c>
      <c r="E33" s="59"/>
      <c r="F33" s="333">
        <f>'Page 23 Maintenance'!E33</f>
        <v>185.4</v>
      </c>
      <c r="G33" s="66">
        <f>'Page 23 Maintenance'!F33</f>
        <v>12.5</v>
      </c>
      <c r="H33" s="59"/>
      <c r="I33" s="333">
        <f>'Page 23 Maintenance'!G33</f>
        <v>159.5</v>
      </c>
      <c r="J33" s="66">
        <f>'Page 23 Maintenance'!H33</f>
        <v>11.1</v>
      </c>
      <c r="K33" s="59"/>
      <c r="L33" s="333">
        <f>'Page 23 Maintenance'!I33</f>
        <v>185.55</v>
      </c>
      <c r="M33" s="66">
        <f>'Page 23 Maintenance'!J33</f>
        <v>12.7</v>
      </c>
      <c r="N33" s="59"/>
      <c r="P33" s="93" t="str">
        <f t="shared" si="0"/>
        <v xml:space="preserve"> </v>
      </c>
      <c r="Q33" s="98" t="str">
        <f t="shared" si="1"/>
        <v xml:space="preserve"> </v>
      </c>
    </row>
    <row r="34" spans="1:17" ht="12" customHeight="1" x14ac:dyDescent="0.25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</row>
    <row r="35" spans="1:17" ht="12" customHeight="1" x14ac:dyDescent="0.25">
      <c r="A35" s="13" t="s">
        <v>79</v>
      </c>
      <c r="B35" s="13" t="s">
        <v>80</v>
      </c>
      <c r="C35" s="25"/>
      <c r="D35" s="25"/>
      <c r="E35" s="25"/>
      <c r="F35" s="25"/>
      <c r="G35" s="25"/>
      <c r="H35" s="25"/>
      <c r="I35" s="25"/>
      <c r="J35" s="25"/>
      <c r="K35" s="25"/>
      <c r="L35" s="25"/>
    </row>
    <row r="36" spans="1:17" ht="12" customHeight="1" x14ac:dyDescent="0.25">
      <c r="A36" s="13"/>
      <c r="B36" s="13" t="s">
        <v>555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</row>
    <row r="37" spans="1:17" ht="12" customHeight="1" x14ac:dyDescent="0.25">
      <c r="A37" s="13"/>
      <c r="B37" s="13" t="s">
        <v>81</v>
      </c>
      <c r="C37" s="25"/>
      <c r="D37" s="25"/>
      <c r="E37" s="25"/>
      <c r="F37" s="25"/>
      <c r="G37" s="25"/>
      <c r="H37" s="25"/>
      <c r="I37" s="25"/>
      <c r="J37" s="25"/>
      <c r="K37" s="25"/>
      <c r="L37" s="25"/>
    </row>
    <row r="38" spans="1:17" ht="12" customHeight="1" x14ac:dyDescent="0.25">
      <c r="A38" s="13"/>
      <c r="B38" s="13" t="s">
        <v>88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</row>
    <row r="39" spans="1:17" ht="12" customHeight="1" x14ac:dyDescent="0.25">
      <c r="A39" s="13"/>
      <c r="B39" s="13" t="s">
        <v>82</v>
      </c>
      <c r="C39" s="25"/>
      <c r="D39" s="25"/>
      <c r="E39" s="25"/>
      <c r="F39" s="25"/>
      <c r="G39" s="25"/>
      <c r="H39" s="25"/>
      <c r="I39" s="25"/>
      <c r="J39" s="25"/>
      <c r="K39" s="25"/>
      <c r="L39" s="25"/>
    </row>
    <row r="40" spans="1:17" ht="12" customHeight="1" x14ac:dyDescent="0.25">
      <c r="A40" s="109" t="s">
        <v>137</v>
      </c>
      <c r="B40" s="13" t="s">
        <v>884</v>
      </c>
    </row>
    <row r="41" spans="1:17" ht="12" customHeight="1" x14ac:dyDescent="0.25"/>
    <row r="42" spans="1:17" ht="12" customHeight="1" x14ac:dyDescent="0.25">
      <c r="A42" s="114" t="s">
        <v>83</v>
      </c>
      <c r="B42" s="31" t="s">
        <v>84</v>
      </c>
      <c r="C42" s="10"/>
      <c r="D42" s="10"/>
      <c r="E42" s="10"/>
      <c r="F42" s="10"/>
      <c r="G42" s="10"/>
      <c r="H42" s="10"/>
      <c r="I42" s="10"/>
      <c r="J42" s="10"/>
    </row>
    <row r="43" spans="1:17" ht="12" customHeight="1" x14ac:dyDescent="0.25">
      <c r="A43" s="114" t="s">
        <v>85</v>
      </c>
      <c r="B43" s="31" t="s">
        <v>86</v>
      </c>
      <c r="C43" s="10"/>
      <c r="D43" s="10"/>
      <c r="E43" s="10"/>
      <c r="F43" s="10"/>
      <c r="G43" s="10"/>
      <c r="H43" s="10"/>
      <c r="I43" s="10"/>
      <c r="J43" s="10"/>
    </row>
    <row r="44" spans="1:17" ht="12" customHeight="1" x14ac:dyDescent="0.25">
      <c r="A44" s="114"/>
      <c r="B44" s="31"/>
      <c r="C44" s="10"/>
      <c r="D44" s="10"/>
      <c r="E44" s="10"/>
      <c r="F44" s="10"/>
      <c r="G44" s="10"/>
      <c r="H44" s="10"/>
      <c r="I44" s="10"/>
      <c r="J44" s="10"/>
    </row>
    <row r="45" spans="1:17" ht="12" customHeight="1" x14ac:dyDescent="0.25">
      <c r="A45" s="114"/>
      <c r="B45" t="s">
        <v>191</v>
      </c>
      <c r="C45" s="10"/>
      <c r="D45" s="10"/>
      <c r="E45" s="10"/>
      <c r="F45" s="10"/>
      <c r="G45" s="10"/>
      <c r="H45" s="10"/>
      <c r="I45" s="10"/>
      <c r="J45" s="10"/>
    </row>
    <row r="46" spans="1:17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</row>
    <row r="47" spans="1:17" x14ac:dyDescent="0.25">
      <c r="A47" s="409" t="s">
        <v>116</v>
      </c>
      <c r="B47" s="409"/>
      <c r="C47" s="409"/>
      <c r="D47" s="403" t="s">
        <v>117</v>
      </c>
      <c r="E47" s="403"/>
    </row>
  </sheetData>
  <sheetProtection selectLockedCells="1"/>
  <mergeCells count="29">
    <mergeCell ref="F16:H16"/>
    <mergeCell ref="A25:B25"/>
    <mergeCell ref="A20:B20"/>
    <mergeCell ref="A19:B19"/>
    <mergeCell ref="A24:B24"/>
    <mergeCell ref="A22:B22"/>
    <mergeCell ref="A21:B21"/>
    <mergeCell ref="A29:B29"/>
    <mergeCell ref="A28:B28"/>
    <mergeCell ref="A27:B27"/>
    <mergeCell ref="A26:B26"/>
    <mergeCell ref="C16:E16"/>
    <mergeCell ref="A23:B23"/>
    <mergeCell ref="A13:N13"/>
    <mergeCell ref="A14:N14"/>
    <mergeCell ref="Q16:Q17"/>
    <mergeCell ref="A47:C47"/>
    <mergeCell ref="D47:E47"/>
    <mergeCell ref="C19:N19"/>
    <mergeCell ref="C21:N21"/>
    <mergeCell ref="P16:P17"/>
    <mergeCell ref="A18:B18"/>
    <mergeCell ref="I16:K16"/>
    <mergeCell ref="L16:N16"/>
    <mergeCell ref="A16:B17"/>
    <mergeCell ref="A33:B33"/>
    <mergeCell ref="A32:B32"/>
    <mergeCell ref="A31:B31"/>
    <mergeCell ref="A30:B30"/>
  </mergeCells>
  <hyperlinks>
    <hyperlink ref="A47" location="'Table of Contents'!A1" display="Return to Table of Contents" xr:uid="{00000000-0004-0000-2D00-000000000000}"/>
    <hyperlink ref="D47" location="Summary!A1" display="Go to Summary" xr:uid="{00000000-0004-0000-2D00-000001000000}"/>
  </hyperlinks>
  <pageMargins left="0.25" right="0.25" top="0.2" bottom="0.2" header="0.3" footer="0.3"/>
  <pageSetup scale="92" orientation="landscape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>
    <pageSetUpPr fitToPage="1"/>
  </sheetPr>
  <dimension ref="A1:Q45"/>
  <sheetViews>
    <sheetView zoomScale="110" zoomScaleNormal="110" workbookViewId="0">
      <selection activeCell="C18" sqref="C18"/>
    </sheetView>
  </sheetViews>
  <sheetFormatPr defaultRowHeight="15" x14ac:dyDescent="0.25"/>
  <cols>
    <col min="1" max="1" width="4.7109375" customWidth="1"/>
    <col min="2" max="2" width="30.140625" customWidth="1"/>
    <col min="3" max="3" width="9.5703125" customWidth="1"/>
    <col min="4" max="4" width="6.7109375" customWidth="1"/>
    <col min="5" max="5" width="10.85546875" customWidth="1"/>
    <col min="6" max="6" width="6.7109375" customWidth="1"/>
    <col min="7" max="7" width="10.140625" customWidth="1"/>
    <col min="8" max="8" width="6.7109375" customWidth="1"/>
    <col min="9" max="9" width="10.42578125" customWidth="1"/>
    <col min="10" max="11" width="6.7109375" customWidth="1"/>
    <col min="12" max="12" width="8.7109375" customWidth="1"/>
    <col min="13" max="14" width="6.7109375" customWidth="1"/>
    <col min="15" max="15" width="3.28515625" customWidth="1"/>
    <col min="16" max="16" width="10.7109375" customWidth="1"/>
    <col min="17" max="17" width="7.7109375" customWidth="1"/>
  </cols>
  <sheetData>
    <row r="1" spans="1:17" ht="21" x14ac:dyDescent="0.35">
      <c r="A1" s="11" t="s">
        <v>548</v>
      </c>
      <c r="B1" s="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17" ht="12" customHeight="1" x14ac:dyDescent="0.35">
      <c r="B2" s="5"/>
    </row>
    <row r="3" spans="1:17" ht="12" customHeight="1" x14ac:dyDescent="0.25"/>
    <row r="4" spans="1:17" ht="12" customHeight="1" x14ac:dyDescent="0.25"/>
    <row r="5" spans="1:17" ht="12" customHeight="1" x14ac:dyDescent="0.25"/>
    <row r="6" spans="1:17" ht="12" customHeight="1" x14ac:dyDescent="0.25"/>
    <row r="7" spans="1:17" ht="12" customHeight="1" x14ac:dyDescent="0.25"/>
    <row r="8" spans="1:17" ht="12" customHeight="1" x14ac:dyDescent="0.25"/>
    <row r="9" spans="1:17" ht="12" customHeight="1" x14ac:dyDescent="0.25"/>
    <row r="10" spans="1:17" ht="12" customHeight="1" x14ac:dyDescent="0.25"/>
    <row r="11" spans="1:17" ht="12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7" ht="12" customHeight="1" x14ac:dyDescent="0.25"/>
    <row r="13" spans="1:17" ht="13.9" customHeight="1" x14ac:dyDescent="0.25">
      <c r="A13" s="404" t="s">
        <v>826</v>
      </c>
      <c r="B13" s="404"/>
      <c r="C13" s="404"/>
      <c r="D13" s="404"/>
      <c r="E13" s="404"/>
      <c r="F13" s="404"/>
      <c r="G13" s="404"/>
      <c r="H13" s="404"/>
      <c r="I13" s="404"/>
      <c r="J13" s="404"/>
      <c r="K13" s="31"/>
    </row>
    <row r="14" spans="1:17" ht="12" customHeight="1" x14ac:dyDescent="0.25">
      <c r="A14" s="459" t="s">
        <v>61</v>
      </c>
      <c r="B14" s="459"/>
      <c r="C14" s="459"/>
      <c r="D14" s="459"/>
      <c r="E14" s="459"/>
      <c r="F14" s="459"/>
      <c r="G14" s="459"/>
      <c r="H14" s="459"/>
      <c r="I14" s="459"/>
      <c r="J14" s="459"/>
      <c r="K14" s="26"/>
    </row>
    <row r="15" spans="1:17" ht="12" customHeight="1" thickBot="1" x14ac:dyDescent="0.3"/>
    <row r="16" spans="1:17" ht="12" customHeight="1" x14ac:dyDescent="0.25">
      <c r="A16" s="511" t="s">
        <v>34</v>
      </c>
      <c r="B16" s="432"/>
      <c r="C16" s="433" t="s">
        <v>549</v>
      </c>
      <c r="D16" s="435"/>
      <c r="E16" s="433" t="s">
        <v>550</v>
      </c>
      <c r="F16" s="435"/>
      <c r="G16" s="433" t="s">
        <v>551</v>
      </c>
      <c r="H16" s="435"/>
      <c r="I16" s="433" t="s">
        <v>552</v>
      </c>
      <c r="J16" s="435"/>
      <c r="K16" s="4"/>
      <c r="N16" s="4"/>
      <c r="P16" s="4"/>
      <c r="Q16" s="4"/>
    </row>
    <row r="17" spans="1:17" ht="12" customHeight="1" x14ac:dyDescent="0.25">
      <c r="A17" s="511"/>
      <c r="B17" s="432"/>
      <c r="C17" s="16" t="s">
        <v>45</v>
      </c>
      <c r="D17" s="17" t="s">
        <v>126</v>
      </c>
      <c r="E17" s="16" t="s">
        <v>45</v>
      </c>
      <c r="F17" s="17" t="s">
        <v>126</v>
      </c>
      <c r="G17" s="16" t="s">
        <v>45</v>
      </c>
      <c r="H17" s="17" t="s">
        <v>126</v>
      </c>
      <c r="I17" s="16" t="s">
        <v>45</v>
      </c>
      <c r="J17" s="17" t="s">
        <v>126</v>
      </c>
      <c r="K17" s="52"/>
      <c r="N17" s="52"/>
      <c r="P17" s="4"/>
      <c r="Q17" s="4"/>
    </row>
    <row r="18" spans="1:17" ht="12" customHeight="1" x14ac:dyDescent="0.25">
      <c r="A18" s="509" t="s">
        <v>883</v>
      </c>
      <c r="B18" s="510"/>
      <c r="C18" s="63">
        <v>79.45</v>
      </c>
      <c r="D18" s="97">
        <v>5.0999999999999996</v>
      </c>
      <c r="E18" s="63">
        <v>97.75</v>
      </c>
      <c r="F18" s="97">
        <v>7.7</v>
      </c>
      <c r="G18" s="63">
        <v>79.45</v>
      </c>
      <c r="H18" s="97">
        <v>5.2</v>
      </c>
      <c r="I18" s="63">
        <v>97.75</v>
      </c>
      <c r="J18" s="97">
        <v>7.8</v>
      </c>
      <c r="K18" s="167"/>
      <c r="Q18" s="108"/>
    </row>
    <row r="19" spans="1:17" ht="12" customHeight="1" x14ac:dyDescent="0.25">
      <c r="A19" s="509" t="s">
        <v>881</v>
      </c>
      <c r="B19" s="510"/>
      <c r="C19" s="506" t="s">
        <v>87</v>
      </c>
      <c r="D19" s="507"/>
      <c r="E19" s="507"/>
      <c r="F19" s="507"/>
      <c r="G19" s="507"/>
      <c r="H19" s="507"/>
      <c r="I19" s="507"/>
      <c r="J19" s="508"/>
      <c r="K19" s="4"/>
      <c r="Q19" s="108"/>
    </row>
    <row r="20" spans="1:17" ht="12" customHeight="1" x14ac:dyDescent="0.25">
      <c r="A20" s="509" t="s">
        <v>198</v>
      </c>
      <c r="B20" s="510"/>
      <c r="C20" s="332">
        <v>94.050000000000011</v>
      </c>
      <c r="D20" s="54">
        <v>7.1</v>
      </c>
      <c r="E20" s="332">
        <v>119.7</v>
      </c>
      <c r="F20" s="54">
        <v>10.8</v>
      </c>
      <c r="G20" s="332">
        <v>94.050000000000011</v>
      </c>
      <c r="H20" s="54">
        <v>7.2</v>
      </c>
      <c r="I20" s="332">
        <v>119.7</v>
      </c>
      <c r="J20" s="97">
        <v>10</v>
      </c>
      <c r="K20" s="167"/>
      <c r="Q20" s="108"/>
    </row>
    <row r="21" spans="1:17" ht="12" customHeight="1" x14ac:dyDescent="0.25">
      <c r="A21" s="509" t="s">
        <v>882</v>
      </c>
      <c r="B21" s="510"/>
      <c r="C21" s="506" t="s">
        <v>87</v>
      </c>
      <c r="D21" s="507"/>
      <c r="E21" s="507"/>
      <c r="F21" s="507"/>
      <c r="G21" s="507"/>
      <c r="H21" s="507"/>
      <c r="I21" s="507"/>
      <c r="J21" s="508"/>
      <c r="K21" s="4"/>
      <c r="Q21" s="108"/>
    </row>
    <row r="22" spans="1:17" ht="12" customHeight="1" x14ac:dyDescent="0.25">
      <c r="A22" s="509" t="s">
        <v>828</v>
      </c>
      <c r="B22" s="510"/>
      <c r="C22" s="332">
        <v>5.15</v>
      </c>
      <c r="D22" s="54" t="s">
        <v>133</v>
      </c>
      <c r="E22" s="332">
        <v>5.3500000000000005</v>
      </c>
      <c r="F22" s="54" t="s">
        <v>133</v>
      </c>
      <c r="G22" s="332">
        <v>5.15</v>
      </c>
      <c r="H22" s="54" t="s">
        <v>133</v>
      </c>
      <c r="I22" s="332">
        <v>5.3500000000000005</v>
      </c>
      <c r="J22" s="97" t="s">
        <v>133</v>
      </c>
      <c r="K22" s="167"/>
      <c r="Q22" s="108"/>
    </row>
    <row r="23" spans="1:17" ht="12" customHeight="1" x14ac:dyDescent="0.25">
      <c r="A23" s="155" t="s">
        <v>751</v>
      </c>
      <c r="B23" s="156"/>
      <c r="C23" s="332">
        <v>7.75</v>
      </c>
      <c r="D23" s="54" t="s">
        <v>133</v>
      </c>
      <c r="E23" s="332">
        <v>7.95</v>
      </c>
      <c r="F23" s="54" t="s">
        <v>133</v>
      </c>
      <c r="G23" s="332">
        <v>7.75</v>
      </c>
      <c r="H23" s="54" t="s">
        <v>133</v>
      </c>
      <c r="I23" s="332">
        <v>7.95</v>
      </c>
      <c r="J23" s="97" t="s">
        <v>133</v>
      </c>
      <c r="K23" s="167"/>
      <c r="Q23" s="108"/>
    </row>
    <row r="24" spans="1:17" ht="12" customHeight="1" x14ac:dyDescent="0.25">
      <c r="A24" s="509" t="s">
        <v>271</v>
      </c>
      <c r="B24" s="510"/>
      <c r="C24" s="332">
        <v>9.4500000000000011</v>
      </c>
      <c r="D24" s="54">
        <v>0.5</v>
      </c>
      <c r="E24" s="332">
        <v>9.4500000000000011</v>
      </c>
      <c r="F24" s="54">
        <v>0.5</v>
      </c>
      <c r="G24" s="332">
        <v>9.4500000000000011</v>
      </c>
      <c r="H24" s="54">
        <v>0.5</v>
      </c>
      <c r="I24" s="332">
        <v>9.4500000000000011</v>
      </c>
      <c r="J24" s="97">
        <v>0.5</v>
      </c>
      <c r="K24" s="167"/>
      <c r="Q24" s="108"/>
    </row>
    <row r="25" spans="1:17" ht="12" customHeight="1" x14ac:dyDescent="0.25">
      <c r="A25" s="509" t="s">
        <v>243</v>
      </c>
      <c r="B25" s="510"/>
      <c r="C25" s="332">
        <v>25.1</v>
      </c>
      <c r="D25" s="54">
        <v>3.1</v>
      </c>
      <c r="E25" s="332">
        <v>32.050000000000004</v>
      </c>
      <c r="F25" s="54">
        <v>4.7</v>
      </c>
      <c r="G25" s="332">
        <v>25.1</v>
      </c>
      <c r="H25" s="54">
        <v>3.1</v>
      </c>
      <c r="I25" s="332">
        <v>32.050000000000004</v>
      </c>
      <c r="J25" s="97">
        <v>4.7</v>
      </c>
      <c r="K25" s="167"/>
      <c r="Q25" s="108"/>
    </row>
    <row r="26" spans="1:17" ht="12" customHeight="1" x14ac:dyDescent="0.25">
      <c r="A26" s="509" t="s">
        <v>553</v>
      </c>
      <c r="B26" s="510"/>
      <c r="C26" s="337">
        <v>75.05</v>
      </c>
      <c r="D26" s="54">
        <v>3.1</v>
      </c>
      <c r="E26" s="337">
        <v>81.2</v>
      </c>
      <c r="F26" s="54">
        <v>4.0999999999999996</v>
      </c>
      <c r="G26" s="337">
        <v>72.650000000000006</v>
      </c>
      <c r="H26" s="54">
        <v>3.2</v>
      </c>
      <c r="I26" s="337">
        <v>81.2</v>
      </c>
      <c r="J26" s="97">
        <v>4.2</v>
      </c>
      <c r="K26" s="167"/>
      <c r="Q26" s="108"/>
    </row>
    <row r="27" spans="1:17" ht="12" customHeight="1" x14ac:dyDescent="0.25">
      <c r="A27" s="509" t="s">
        <v>199</v>
      </c>
      <c r="B27" s="510"/>
      <c r="C27" s="332">
        <v>44.1</v>
      </c>
      <c r="D27" s="54">
        <v>1.2</v>
      </c>
      <c r="E27" s="332">
        <v>51.2</v>
      </c>
      <c r="F27" s="54">
        <v>1.9</v>
      </c>
      <c r="G27" s="332">
        <v>44.1</v>
      </c>
      <c r="H27" s="54">
        <v>1.6</v>
      </c>
      <c r="I27" s="332">
        <v>51.2</v>
      </c>
      <c r="J27" s="97">
        <v>2.1</v>
      </c>
      <c r="K27" s="167"/>
      <c r="Q27" s="108"/>
    </row>
    <row r="28" spans="1:17" ht="12" customHeight="1" x14ac:dyDescent="0.25">
      <c r="A28" s="509" t="s">
        <v>200</v>
      </c>
      <c r="B28" s="510"/>
      <c r="C28" s="332">
        <v>51.2</v>
      </c>
      <c r="D28" s="54">
        <v>2.1</v>
      </c>
      <c r="E28" s="332">
        <v>58.45</v>
      </c>
      <c r="F28" s="54">
        <v>2.7</v>
      </c>
      <c r="G28" s="332">
        <v>51.2</v>
      </c>
      <c r="H28" s="54">
        <v>3</v>
      </c>
      <c r="I28" s="332">
        <v>58.45</v>
      </c>
      <c r="J28" s="97">
        <v>4</v>
      </c>
      <c r="K28" s="167"/>
      <c r="Q28" s="108"/>
    </row>
    <row r="29" spans="1:17" ht="12" customHeight="1" x14ac:dyDescent="0.25">
      <c r="A29" s="509" t="s">
        <v>244</v>
      </c>
      <c r="B29" s="510"/>
      <c r="C29" s="332">
        <v>55.150000000000006</v>
      </c>
      <c r="D29" s="54">
        <v>3.1</v>
      </c>
      <c r="E29" s="332">
        <v>62.5</v>
      </c>
      <c r="F29" s="54">
        <v>4.0999999999999996</v>
      </c>
      <c r="G29" s="332">
        <v>55.150000000000006</v>
      </c>
      <c r="H29" s="54">
        <v>3.2</v>
      </c>
      <c r="I29" s="332">
        <v>62.5</v>
      </c>
      <c r="J29" s="97">
        <v>4.2</v>
      </c>
      <c r="K29" s="167"/>
      <c r="Q29" s="108"/>
    </row>
    <row r="30" spans="1:17" ht="12" customHeight="1" x14ac:dyDescent="0.25">
      <c r="A30" s="509" t="s">
        <v>245</v>
      </c>
      <c r="B30" s="510"/>
      <c r="C30" s="332">
        <v>62.800000000000004</v>
      </c>
      <c r="D30" s="54">
        <v>4.3</v>
      </c>
      <c r="E30" s="332">
        <v>71.350000000000009</v>
      </c>
      <c r="F30" s="54">
        <v>6.5</v>
      </c>
      <c r="G30" s="332">
        <v>62.800000000000004</v>
      </c>
      <c r="H30" s="54">
        <v>4.5</v>
      </c>
      <c r="I30" s="332">
        <v>71.350000000000009</v>
      </c>
      <c r="J30" s="97">
        <v>6.7</v>
      </c>
      <c r="K30" s="167"/>
      <c r="Q30" s="108"/>
    </row>
    <row r="31" spans="1:17" ht="12" customHeight="1" x14ac:dyDescent="0.25">
      <c r="A31" s="509" t="s">
        <v>554</v>
      </c>
      <c r="B31" s="510"/>
      <c r="C31" s="332">
        <v>19.8</v>
      </c>
      <c r="D31" s="54">
        <v>1.1000000000000001</v>
      </c>
      <c r="E31" s="332">
        <v>20.950000000000003</v>
      </c>
      <c r="F31" s="54">
        <v>1.3</v>
      </c>
      <c r="G31" s="332">
        <v>19.8</v>
      </c>
      <c r="H31" s="54">
        <v>1.2</v>
      </c>
      <c r="I31" s="332">
        <v>20.950000000000003</v>
      </c>
      <c r="J31" s="97">
        <v>1.5</v>
      </c>
      <c r="K31" s="167"/>
      <c r="Q31" s="108"/>
    </row>
    <row r="32" spans="1:17" ht="12" customHeight="1" x14ac:dyDescent="0.25">
      <c r="A32" s="509" t="s">
        <v>246</v>
      </c>
      <c r="B32" s="510"/>
      <c r="C32" s="332">
        <v>156.45000000000002</v>
      </c>
      <c r="D32" s="54">
        <v>10.199999999999999</v>
      </c>
      <c r="E32" s="332">
        <v>180</v>
      </c>
      <c r="F32" s="54">
        <v>11.5</v>
      </c>
      <c r="G32" s="332">
        <v>156.45000000000002</v>
      </c>
      <c r="H32" s="54">
        <v>10.4</v>
      </c>
      <c r="I32" s="332">
        <v>180</v>
      </c>
      <c r="J32" s="97">
        <v>11.7</v>
      </c>
      <c r="K32" s="167"/>
      <c r="Q32" s="108"/>
    </row>
    <row r="33" spans="1:17" ht="12" customHeight="1" thickBot="1" x14ac:dyDescent="0.3">
      <c r="A33" s="509" t="s">
        <v>201</v>
      </c>
      <c r="B33" s="510"/>
      <c r="C33" s="333">
        <v>159.5</v>
      </c>
      <c r="D33" s="66">
        <v>10.9</v>
      </c>
      <c r="E33" s="333">
        <v>185.4</v>
      </c>
      <c r="F33" s="66">
        <v>12.5</v>
      </c>
      <c r="G33" s="333">
        <v>159.5</v>
      </c>
      <c r="H33" s="66">
        <v>11.1</v>
      </c>
      <c r="I33" s="333">
        <v>185.55</v>
      </c>
      <c r="J33" s="98">
        <v>12.7</v>
      </c>
      <c r="K33" s="167"/>
      <c r="Q33" s="108"/>
    </row>
    <row r="34" spans="1:17" ht="12" customHeight="1" x14ac:dyDescent="0.25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</row>
    <row r="35" spans="1:17" ht="12" customHeight="1" x14ac:dyDescent="0.25">
      <c r="A35" s="13" t="s">
        <v>79</v>
      </c>
      <c r="B35" s="13" t="s">
        <v>80</v>
      </c>
      <c r="C35" s="25"/>
      <c r="D35" s="25"/>
      <c r="E35" s="25"/>
      <c r="F35" s="25"/>
      <c r="G35" s="25"/>
      <c r="H35" s="25"/>
      <c r="I35" s="25"/>
      <c r="J35" s="25"/>
      <c r="K35" s="25"/>
      <c r="L35" s="25"/>
    </row>
    <row r="36" spans="1:17" ht="12" customHeight="1" x14ac:dyDescent="0.25">
      <c r="A36" s="13"/>
      <c r="B36" s="13" t="s">
        <v>555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</row>
    <row r="37" spans="1:17" ht="12" customHeight="1" x14ac:dyDescent="0.25">
      <c r="A37" s="13"/>
      <c r="B37" s="13" t="s">
        <v>81</v>
      </c>
      <c r="C37" s="25"/>
      <c r="D37" s="25"/>
      <c r="E37" s="25"/>
      <c r="F37" s="25"/>
      <c r="G37" s="25"/>
      <c r="H37" s="25"/>
      <c r="I37" s="25"/>
      <c r="J37" s="25"/>
      <c r="K37" s="25"/>
      <c r="L37" s="25"/>
    </row>
    <row r="38" spans="1:17" ht="12" customHeight="1" x14ac:dyDescent="0.25">
      <c r="A38" s="13"/>
      <c r="B38" s="13" t="s">
        <v>88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</row>
    <row r="39" spans="1:17" ht="12" customHeight="1" x14ac:dyDescent="0.25">
      <c r="A39" s="13"/>
      <c r="B39" s="13" t="s">
        <v>82</v>
      </c>
      <c r="C39" s="25"/>
      <c r="D39" s="25"/>
      <c r="E39" s="25"/>
      <c r="F39" s="25"/>
      <c r="G39" s="25"/>
      <c r="H39" s="25"/>
      <c r="I39" s="25"/>
      <c r="J39" s="25"/>
      <c r="K39" s="25"/>
      <c r="L39" s="25"/>
    </row>
    <row r="40" spans="1:17" ht="12" customHeight="1" x14ac:dyDescent="0.25">
      <c r="A40" s="109" t="s">
        <v>137</v>
      </c>
      <c r="B40" s="13" t="s">
        <v>884</v>
      </c>
    </row>
    <row r="41" spans="1:17" ht="12" customHeight="1" x14ac:dyDescent="0.25"/>
    <row r="42" spans="1:17" ht="12" customHeight="1" x14ac:dyDescent="0.25">
      <c r="A42" s="114" t="s">
        <v>83</v>
      </c>
      <c r="B42" s="31" t="s">
        <v>84</v>
      </c>
      <c r="C42" s="10"/>
      <c r="D42" s="10"/>
      <c r="E42" s="10"/>
      <c r="F42" s="10"/>
      <c r="G42" s="10"/>
      <c r="H42" s="10"/>
      <c r="I42" s="10"/>
      <c r="J42" s="10"/>
    </row>
    <row r="43" spans="1:17" ht="12" customHeight="1" x14ac:dyDescent="0.25">
      <c r="A43" s="114" t="s">
        <v>85</v>
      </c>
      <c r="B43" s="31" t="s">
        <v>86</v>
      </c>
      <c r="C43" s="10"/>
      <c r="D43" s="10"/>
      <c r="E43" s="10"/>
      <c r="F43" s="10"/>
      <c r="G43" s="10"/>
      <c r="H43" s="10"/>
      <c r="I43" s="10"/>
      <c r="J43" s="10"/>
    </row>
    <row r="44" spans="1:17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</row>
    <row r="45" spans="1:17" x14ac:dyDescent="0.25">
      <c r="B45" t="s">
        <v>191</v>
      </c>
    </row>
  </sheetData>
  <sheetProtection selectLockedCells="1"/>
  <mergeCells count="24">
    <mergeCell ref="A32:B32"/>
    <mergeCell ref="A33:B33"/>
    <mergeCell ref="C16:D16"/>
    <mergeCell ref="E16:F16"/>
    <mergeCell ref="A20:B20"/>
    <mergeCell ref="A21:B21"/>
    <mergeCell ref="A16:B17"/>
    <mergeCell ref="A29:B29"/>
    <mergeCell ref="A30:B30"/>
    <mergeCell ref="A24:B24"/>
    <mergeCell ref="A25:B25"/>
    <mergeCell ref="A26:B26"/>
    <mergeCell ref="A27:B27"/>
    <mergeCell ref="A28:B28"/>
    <mergeCell ref="C21:J21"/>
    <mergeCell ref="A22:B22"/>
    <mergeCell ref="A18:B18"/>
    <mergeCell ref="A19:B19"/>
    <mergeCell ref="A31:B31"/>
    <mergeCell ref="A13:J13"/>
    <mergeCell ref="A14:J14"/>
    <mergeCell ref="G16:H16"/>
    <mergeCell ref="I16:J16"/>
    <mergeCell ref="C19:J19"/>
  </mergeCells>
  <pageMargins left="0.25" right="0.25" top="0.2" bottom="0.2" header="0.3" footer="0.3"/>
  <pageSetup scale="6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4">
    <pageSetUpPr fitToPage="1"/>
  </sheetPr>
  <dimension ref="A1:L55"/>
  <sheetViews>
    <sheetView zoomScale="115" zoomScaleNormal="115" workbookViewId="0">
      <selection activeCell="E13" sqref="E13"/>
    </sheetView>
  </sheetViews>
  <sheetFormatPr defaultRowHeight="15" x14ac:dyDescent="0.25"/>
  <cols>
    <col min="1" max="1" width="30.7109375" customWidth="1"/>
    <col min="2" max="2" width="21.140625" customWidth="1"/>
    <col min="3" max="3" width="7.42578125" bestFit="1" customWidth="1"/>
    <col min="4" max="4" width="11.28515625" customWidth="1"/>
    <col min="5" max="5" width="7.7109375" customWidth="1"/>
    <col min="6" max="6" width="9.85546875" bestFit="1" customWidth="1"/>
    <col min="7" max="7" width="10.7109375" customWidth="1"/>
    <col min="8" max="8" width="5.140625" customWidth="1"/>
    <col min="9" max="9" width="7.7109375" customWidth="1"/>
    <col min="10" max="10" width="9.7109375" customWidth="1"/>
    <col min="11" max="12" width="6.42578125" customWidth="1"/>
  </cols>
  <sheetData>
    <row r="1" spans="1:12" ht="21" x14ac:dyDescent="0.35">
      <c r="A1" s="11" t="s">
        <v>76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5"/>
    </row>
    <row r="2" spans="1:12" ht="12" customHeight="1" x14ac:dyDescent="0.25"/>
    <row r="3" spans="1:12" ht="12" customHeight="1" x14ac:dyDescent="0.25">
      <c r="A3" t="s">
        <v>77</v>
      </c>
    </row>
    <row r="4" spans="1:12" ht="12" customHeight="1" x14ac:dyDescent="0.25">
      <c r="A4" s="323" t="s">
        <v>839</v>
      </c>
    </row>
    <row r="5" spans="1:12" ht="12" customHeight="1" x14ac:dyDescent="0.25"/>
    <row r="6" spans="1:12" ht="12" customHeight="1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</row>
    <row r="7" spans="1:12" ht="12" customHeight="1" x14ac:dyDescent="0.25">
      <c r="A7" s="27"/>
      <c r="B7" s="26"/>
      <c r="C7" s="26"/>
      <c r="D7" s="26"/>
      <c r="E7" s="26"/>
      <c r="F7" s="26"/>
      <c r="G7" s="26"/>
      <c r="H7" s="26"/>
      <c r="I7" s="26"/>
      <c r="J7" s="26"/>
      <c r="K7" s="26"/>
    </row>
    <row r="8" spans="1:12" ht="12" customHeight="1" thickBot="1" x14ac:dyDescent="0.3"/>
    <row r="9" spans="1:12" ht="12" customHeight="1" x14ac:dyDescent="0.25">
      <c r="D9" s="512" t="s">
        <v>34</v>
      </c>
      <c r="E9" s="438" t="s">
        <v>78</v>
      </c>
      <c r="F9" s="439"/>
      <c r="G9" s="440"/>
      <c r="K9" s="10"/>
    </row>
    <row r="10" spans="1:12" ht="12" customHeight="1" x14ac:dyDescent="0.25">
      <c r="D10" s="512"/>
      <c r="E10" s="16" t="s">
        <v>138</v>
      </c>
      <c r="F10" s="14" t="s">
        <v>45</v>
      </c>
      <c r="G10" s="17" t="s">
        <v>46</v>
      </c>
      <c r="K10" s="10"/>
    </row>
    <row r="11" spans="1:12" ht="12" customHeight="1" x14ac:dyDescent="0.25">
      <c r="D11" s="241" t="str">
        <f>'Page 24 Maintenance'!D11</f>
        <v xml:space="preserve">K OFFSET </v>
      </c>
      <c r="E11" s="18"/>
      <c r="F11" s="63">
        <f>'Page 24 Maintenance'!E11</f>
        <v>10.600000000000001</v>
      </c>
      <c r="G11" s="21" t="str">
        <f t="shared" ref="G11:G13" si="0">IF(E11=0," ",E11*F11)</f>
        <v xml:space="preserve"> </v>
      </c>
      <c r="K11" s="10"/>
    </row>
    <row r="12" spans="1:12" ht="12" customHeight="1" x14ac:dyDescent="0.25">
      <c r="D12" s="241" t="str">
        <f>'Page 24 Maintenance'!D12</f>
        <v>A OFFSET</v>
      </c>
      <c r="E12" s="18"/>
      <c r="F12" s="63">
        <f>'Page 24 Maintenance'!E12</f>
        <v>13.3</v>
      </c>
      <c r="G12" s="21" t="str">
        <f t="shared" si="0"/>
        <v xml:space="preserve"> </v>
      </c>
      <c r="K12" s="10"/>
    </row>
    <row r="13" spans="1:12" ht="12" customHeight="1" thickBot="1" x14ac:dyDescent="0.3">
      <c r="D13" s="241" t="str">
        <f>'Page 24 Maintenance'!D13</f>
        <v>B OFFSET</v>
      </c>
      <c r="E13" s="19"/>
      <c r="F13" s="384">
        <f>'Page 24 Maintenance'!E13</f>
        <v>14</v>
      </c>
      <c r="G13" s="22" t="str">
        <f t="shared" si="0"/>
        <v xml:space="preserve"> </v>
      </c>
      <c r="K13" s="10"/>
    </row>
    <row r="14" spans="1:12" ht="12" customHeight="1" x14ac:dyDescent="0.25">
      <c r="D14" s="10" t="str">
        <f>'Page 24 Maintenance'!D14</f>
        <v>* Consult factory for use on JVK-S8 and AR-7.</v>
      </c>
      <c r="K14" s="10"/>
    </row>
    <row r="15" spans="1:12" ht="12" customHeight="1" x14ac:dyDescent="0.25">
      <c r="K15" s="10"/>
    </row>
    <row r="16" spans="1:12" ht="12" customHeight="1" x14ac:dyDescent="0.25">
      <c r="K16" s="10"/>
    </row>
    <row r="17" spans="4:11" ht="12" customHeight="1" x14ac:dyDescent="0.25">
      <c r="K17" s="10"/>
    </row>
    <row r="18" spans="4:11" ht="12" customHeight="1" x14ac:dyDescent="0.25">
      <c r="K18" s="10"/>
    </row>
    <row r="19" spans="4:11" ht="12" customHeight="1" x14ac:dyDescent="0.25">
      <c r="K19" s="10"/>
    </row>
    <row r="20" spans="4:11" ht="12" customHeight="1" x14ac:dyDescent="0.25">
      <c r="K20" s="10"/>
    </row>
    <row r="21" spans="4:11" ht="12" customHeight="1" x14ac:dyDescent="0.25">
      <c r="K21" s="10"/>
    </row>
    <row r="22" spans="4:11" ht="12" customHeight="1" x14ac:dyDescent="0.25">
      <c r="K22" s="10"/>
    </row>
    <row r="23" spans="4:11" ht="12" customHeight="1" x14ac:dyDescent="0.25">
      <c r="K23" s="10"/>
    </row>
    <row r="24" spans="4:11" ht="12" customHeight="1" x14ac:dyDescent="0.25">
      <c r="K24" s="10"/>
    </row>
    <row r="25" spans="4:11" ht="12" customHeight="1" x14ac:dyDescent="0.25">
      <c r="K25" s="10"/>
    </row>
    <row r="26" spans="4:11" ht="12" customHeight="1" x14ac:dyDescent="0.25">
      <c r="K26" s="10"/>
    </row>
    <row r="27" spans="4:11" ht="12" customHeight="1" x14ac:dyDescent="0.25">
      <c r="K27" s="10"/>
    </row>
    <row r="28" spans="4:11" ht="12" customHeight="1" thickBot="1" x14ac:dyDescent="0.3">
      <c r="K28" s="10"/>
    </row>
    <row r="29" spans="4:11" ht="12" customHeight="1" x14ac:dyDescent="0.25">
      <c r="D29" s="432" t="s">
        <v>34</v>
      </c>
      <c r="E29" s="438" t="s">
        <v>78</v>
      </c>
      <c r="F29" s="439"/>
      <c r="G29" s="440"/>
      <c r="K29" s="10"/>
    </row>
    <row r="30" spans="4:11" ht="12" customHeight="1" x14ac:dyDescent="0.25">
      <c r="D30" s="432"/>
      <c r="E30" s="16" t="s">
        <v>138</v>
      </c>
      <c r="F30" s="14" t="s">
        <v>45</v>
      </c>
      <c r="G30" s="17" t="s">
        <v>46</v>
      </c>
      <c r="K30" s="10"/>
    </row>
    <row r="31" spans="4:11" ht="12" customHeight="1" x14ac:dyDescent="0.25">
      <c r="D31" s="15" t="str">
        <f>'Page 24 Maintenance'!D31</f>
        <v xml:space="preserve">K OFFSET </v>
      </c>
      <c r="E31" s="18"/>
      <c r="F31" s="63">
        <f>'Page 24 Maintenance'!E31</f>
        <v>10.600000000000001</v>
      </c>
      <c r="G31" s="21" t="str">
        <f t="shared" ref="G31:G33" si="1">IF(E31=0," ",E31*F31)</f>
        <v xml:space="preserve"> </v>
      </c>
      <c r="K31" s="10"/>
    </row>
    <row r="32" spans="4:11" ht="12" customHeight="1" x14ac:dyDescent="0.25">
      <c r="D32" s="15" t="str">
        <f>'Page 24 Maintenance'!D32</f>
        <v>A OFFSET</v>
      </c>
      <c r="E32" s="18"/>
      <c r="F32" s="63">
        <f>'Page 24 Maintenance'!E32</f>
        <v>13.3</v>
      </c>
      <c r="G32" s="21" t="str">
        <f t="shared" si="1"/>
        <v xml:space="preserve"> </v>
      </c>
      <c r="K32" s="10"/>
    </row>
    <row r="33" spans="1:12" ht="12" customHeight="1" thickBot="1" x14ac:dyDescent="0.3">
      <c r="D33" s="15" t="str">
        <f>'Page 24 Maintenance'!D33</f>
        <v>B OFFSET</v>
      </c>
      <c r="E33" s="19"/>
      <c r="F33" s="384">
        <f>'Page 24 Maintenance'!E33</f>
        <v>14</v>
      </c>
      <c r="G33" s="22" t="str">
        <f t="shared" si="1"/>
        <v xml:space="preserve"> </v>
      </c>
    </row>
    <row r="34" spans="1:12" ht="12" customHeight="1" x14ac:dyDescent="0.25">
      <c r="A34" s="25"/>
      <c r="L34" s="10"/>
    </row>
    <row r="35" spans="1:12" ht="12" customHeight="1" x14ac:dyDescent="0.25">
      <c r="L35" s="10"/>
    </row>
    <row r="36" spans="1:12" ht="12" customHeight="1" x14ac:dyDescent="0.25">
      <c r="L36" s="10"/>
    </row>
    <row r="37" spans="1:12" ht="12" customHeight="1" x14ac:dyDescent="0.25">
      <c r="L37" s="10"/>
    </row>
    <row r="38" spans="1:12" ht="12" customHeight="1" x14ac:dyDescent="0.25">
      <c r="L38" s="10"/>
    </row>
    <row r="39" spans="1:12" ht="12" customHeight="1" x14ac:dyDescent="0.25">
      <c r="A39" s="110" t="s">
        <v>116</v>
      </c>
      <c r="B39" s="403" t="s">
        <v>117</v>
      </c>
      <c r="C39" s="403"/>
      <c r="L39" s="10"/>
    </row>
    <row r="40" spans="1:12" ht="12" customHeight="1" x14ac:dyDescent="0.25">
      <c r="L40" s="10"/>
    </row>
    <row r="41" spans="1:12" ht="12" customHeight="1" x14ac:dyDescent="0.25">
      <c r="A41" s="10"/>
      <c r="L41" s="10"/>
    </row>
    <row r="42" spans="1:12" ht="12" customHeight="1" x14ac:dyDescent="0.25">
      <c r="L42" s="10"/>
    </row>
    <row r="43" spans="1:12" ht="12" customHeight="1" x14ac:dyDescent="0.25">
      <c r="L43" s="10"/>
    </row>
    <row r="44" spans="1:12" x14ac:dyDescent="0.25">
      <c r="L44" s="10"/>
    </row>
    <row r="45" spans="1:12" ht="12" customHeight="1" x14ac:dyDescent="0.25">
      <c r="L45" s="10"/>
    </row>
    <row r="46" spans="1:12" ht="10.15" customHeight="1" x14ac:dyDescent="0.25"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</row>
    <row r="47" spans="1:12" ht="10.15" customHeight="1" x14ac:dyDescent="0.25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</row>
    <row r="48" spans="1:12" ht="10.15" customHeight="1" x14ac:dyDescent="0.25"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</row>
    <row r="49" spans="1:12" ht="10.15" customHeight="1" x14ac:dyDescent="0.25">
      <c r="A49" s="10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</row>
    <row r="50" spans="1:12" ht="10.15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</row>
    <row r="51" spans="1:12" ht="10.15" customHeight="1" x14ac:dyDescent="0.25">
      <c r="A51" s="25"/>
    </row>
    <row r="52" spans="1:12" x14ac:dyDescent="0.25">
      <c r="A52" s="25"/>
    </row>
    <row r="53" spans="1:12" x14ac:dyDescent="0.25">
      <c r="A53" s="25"/>
    </row>
    <row r="54" spans="1:12" x14ac:dyDescent="0.25">
      <c r="A54" s="25"/>
    </row>
    <row r="55" spans="1:12" x14ac:dyDescent="0.25">
      <c r="A55" s="25"/>
    </row>
  </sheetData>
  <sheetProtection selectLockedCells="1"/>
  <mergeCells count="5">
    <mergeCell ref="D29:D30"/>
    <mergeCell ref="E29:G29"/>
    <mergeCell ref="E9:G9"/>
    <mergeCell ref="D9:D10"/>
    <mergeCell ref="B39:C39"/>
  </mergeCells>
  <hyperlinks>
    <hyperlink ref="A39" location="'Table of Contents'!A1" display="Return to Table of Contents" xr:uid="{00000000-0004-0000-2F00-000000000000}"/>
    <hyperlink ref="B39" location="Summary!A1" display="Go to Summary" xr:uid="{00000000-0004-0000-2F00-000001000000}"/>
  </hyperlinks>
  <pageMargins left="0.25" right="0.25" top="0.2" bottom="0.2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5">
    <pageSetUpPr fitToPage="1"/>
  </sheetPr>
  <dimension ref="A1:L55"/>
  <sheetViews>
    <sheetView zoomScale="115" zoomScaleNormal="115" workbookViewId="0">
      <selection activeCell="E11" sqref="E11"/>
    </sheetView>
  </sheetViews>
  <sheetFormatPr defaultRowHeight="15" x14ac:dyDescent="0.25"/>
  <cols>
    <col min="1" max="1" width="30.7109375" customWidth="1"/>
    <col min="2" max="2" width="21.140625" customWidth="1"/>
    <col min="3" max="3" width="7.42578125" bestFit="1" customWidth="1"/>
    <col min="4" max="4" width="11.28515625" customWidth="1"/>
    <col min="5" max="5" width="12.5703125" customWidth="1"/>
    <col min="6" max="6" width="8.7109375" customWidth="1"/>
    <col min="7" max="7" width="10.7109375" customWidth="1"/>
    <col min="8" max="8" width="5.140625" customWidth="1"/>
    <col min="9" max="9" width="7.7109375" customWidth="1"/>
    <col min="10" max="10" width="9.7109375" customWidth="1"/>
    <col min="11" max="12" width="6.42578125" customWidth="1"/>
  </cols>
  <sheetData>
    <row r="1" spans="1:12" ht="21" x14ac:dyDescent="0.35">
      <c r="A1" s="11" t="s">
        <v>76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5"/>
    </row>
    <row r="2" spans="1:12" ht="12" customHeight="1" x14ac:dyDescent="0.25"/>
    <row r="3" spans="1:12" ht="12" customHeight="1" x14ac:dyDescent="0.25">
      <c r="A3" t="s">
        <v>77</v>
      </c>
    </row>
    <row r="4" spans="1:12" ht="12" customHeight="1" x14ac:dyDescent="0.25">
      <c r="A4" s="13" t="s">
        <v>839</v>
      </c>
    </row>
    <row r="5" spans="1:12" ht="12" customHeight="1" x14ac:dyDescent="0.25"/>
    <row r="6" spans="1:12" ht="12" customHeight="1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</row>
    <row r="7" spans="1:12" ht="12" customHeight="1" x14ac:dyDescent="0.25">
      <c r="A7" s="27"/>
      <c r="B7" s="26"/>
      <c r="C7" s="26"/>
      <c r="D7" s="26"/>
      <c r="E7" s="26"/>
      <c r="F7" s="26"/>
      <c r="G7" s="26"/>
      <c r="H7" s="26"/>
      <c r="I7" s="26"/>
      <c r="J7" s="26"/>
      <c r="K7" s="26"/>
    </row>
    <row r="8" spans="1:12" ht="12" customHeight="1" x14ac:dyDescent="0.25">
      <c r="E8" s="467" t="s">
        <v>78</v>
      </c>
    </row>
    <row r="9" spans="1:12" ht="12" customHeight="1" x14ac:dyDescent="0.25">
      <c r="D9" s="432" t="s">
        <v>34</v>
      </c>
      <c r="E9" s="467"/>
      <c r="F9" s="4"/>
      <c r="G9" s="4"/>
      <c r="K9" s="10"/>
    </row>
    <row r="10" spans="1:12" ht="12" customHeight="1" x14ac:dyDescent="0.25">
      <c r="D10" s="432"/>
      <c r="E10" s="14" t="s">
        <v>45</v>
      </c>
      <c r="G10" s="52"/>
      <c r="K10" s="10"/>
    </row>
    <row r="11" spans="1:12" ht="12" customHeight="1" x14ac:dyDescent="0.25">
      <c r="D11" s="15" t="s">
        <v>556</v>
      </c>
      <c r="E11" s="63">
        <v>10.600000000000001</v>
      </c>
      <c r="G11" s="61"/>
      <c r="K11" s="10"/>
    </row>
    <row r="12" spans="1:12" ht="12" customHeight="1" x14ac:dyDescent="0.25">
      <c r="D12" s="15" t="s">
        <v>557</v>
      </c>
      <c r="E12" s="63">
        <v>13.3</v>
      </c>
      <c r="G12" s="61"/>
      <c r="K12" s="10"/>
    </row>
    <row r="13" spans="1:12" ht="12" customHeight="1" x14ac:dyDescent="0.25">
      <c r="D13" s="15" t="s">
        <v>558</v>
      </c>
      <c r="E13" s="63">
        <v>14</v>
      </c>
      <c r="G13" s="61"/>
      <c r="K13" s="10"/>
    </row>
    <row r="14" spans="1:12" ht="12" customHeight="1" x14ac:dyDescent="0.25">
      <c r="D14" s="240" t="s">
        <v>840</v>
      </c>
      <c r="E14" s="240"/>
      <c r="K14" s="10"/>
    </row>
    <row r="15" spans="1:12" ht="12" customHeight="1" x14ac:dyDescent="0.25">
      <c r="K15" s="10"/>
    </row>
    <row r="16" spans="1:12" ht="12" customHeight="1" x14ac:dyDescent="0.25">
      <c r="K16" s="10"/>
    </row>
    <row r="17" spans="4:11" ht="12" customHeight="1" x14ac:dyDescent="0.25">
      <c r="K17" s="10"/>
    </row>
    <row r="18" spans="4:11" ht="12" customHeight="1" x14ac:dyDescent="0.25">
      <c r="K18" s="10"/>
    </row>
    <row r="19" spans="4:11" ht="12" customHeight="1" x14ac:dyDescent="0.25">
      <c r="K19" s="10"/>
    </row>
    <row r="20" spans="4:11" ht="12" customHeight="1" x14ac:dyDescent="0.25">
      <c r="K20" s="10"/>
    </row>
    <row r="21" spans="4:11" ht="12" customHeight="1" x14ac:dyDescent="0.25">
      <c r="K21" s="10"/>
    </row>
    <row r="22" spans="4:11" ht="12" customHeight="1" x14ac:dyDescent="0.25">
      <c r="K22" s="10"/>
    </row>
    <row r="23" spans="4:11" ht="12" customHeight="1" x14ac:dyDescent="0.25">
      <c r="K23" s="10"/>
    </row>
    <row r="24" spans="4:11" ht="12" customHeight="1" x14ac:dyDescent="0.25">
      <c r="K24" s="10"/>
    </row>
    <row r="25" spans="4:11" ht="12" customHeight="1" x14ac:dyDescent="0.25">
      <c r="K25" s="10"/>
    </row>
    <row r="26" spans="4:11" ht="12" customHeight="1" x14ac:dyDescent="0.25">
      <c r="K26" s="10"/>
    </row>
    <row r="27" spans="4:11" ht="12" customHeight="1" x14ac:dyDescent="0.25">
      <c r="K27" s="10"/>
    </row>
    <row r="28" spans="4:11" ht="12" customHeight="1" x14ac:dyDescent="0.25">
      <c r="E28" s="467" t="s">
        <v>78</v>
      </c>
      <c r="K28" s="10"/>
    </row>
    <row r="29" spans="4:11" ht="12" customHeight="1" x14ac:dyDescent="0.25">
      <c r="D29" s="432" t="s">
        <v>34</v>
      </c>
      <c r="E29" s="467"/>
      <c r="F29" s="4"/>
      <c r="G29" s="4"/>
      <c r="K29" s="10"/>
    </row>
    <row r="30" spans="4:11" ht="12" customHeight="1" x14ac:dyDescent="0.25">
      <c r="D30" s="432"/>
      <c r="E30" s="14" t="s">
        <v>45</v>
      </c>
      <c r="G30" s="52"/>
      <c r="K30" s="10"/>
    </row>
    <row r="31" spans="4:11" ht="12" customHeight="1" x14ac:dyDescent="0.25">
      <c r="D31" s="15" t="str">
        <f>D11</f>
        <v xml:space="preserve">K OFFSET </v>
      </c>
      <c r="E31" s="63">
        <v>10.600000000000001</v>
      </c>
      <c r="G31" s="61"/>
      <c r="K31" s="10"/>
    </row>
    <row r="32" spans="4:11" ht="12" customHeight="1" x14ac:dyDescent="0.25">
      <c r="D32" s="15" t="str">
        <f>D12</f>
        <v>A OFFSET</v>
      </c>
      <c r="E32" s="63">
        <v>13.3</v>
      </c>
      <c r="G32" s="61"/>
      <c r="K32" s="10"/>
    </row>
    <row r="33" spans="1:12" ht="12" customHeight="1" x14ac:dyDescent="0.25">
      <c r="D33" s="15" t="str">
        <f>D13</f>
        <v>B OFFSET</v>
      </c>
      <c r="E33" s="63">
        <v>14</v>
      </c>
      <c r="G33" s="61"/>
    </row>
    <row r="34" spans="1:12" ht="12" customHeight="1" x14ac:dyDescent="0.25">
      <c r="A34" s="25"/>
      <c r="D34" s="240" t="s">
        <v>840</v>
      </c>
      <c r="L34" s="10"/>
    </row>
    <row r="35" spans="1:12" ht="12" customHeight="1" x14ac:dyDescent="0.25">
      <c r="L35" s="10"/>
    </row>
    <row r="36" spans="1:12" ht="12" customHeight="1" x14ac:dyDescent="0.25">
      <c r="L36" s="10"/>
    </row>
    <row r="37" spans="1:12" ht="12" customHeight="1" x14ac:dyDescent="0.25">
      <c r="L37" s="10"/>
    </row>
    <row r="38" spans="1:12" ht="12" customHeight="1" x14ac:dyDescent="0.25">
      <c r="L38" s="10"/>
    </row>
    <row r="39" spans="1:12" ht="12" customHeight="1" x14ac:dyDescent="0.25">
      <c r="A39" s="110"/>
      <c r="B39" s="403"/>
      <c r="C39" s="403"/>
      <c r="L39" s="10"/>
    </row>
    <row r="40" spans="1:12" ht="12" customHeight="1" x14ac:dyDescent="0.25">
      <c r="L40" s="10"/>
    </row>
    <row r="41" spans="1:12" ht="12" customHeight="1" x14ac:dyDescent="0.25">
      <c r="A41" s="10"/>
      <c r="L41" s="10"/>
    </row>
    <row r="42" spans="1:12" ht="12" customHeight="1" x14ac:dyDescent="0.25">
      <c r="L42" s="10"/>
    </row>
    <row r="43" spans="1:12" ht="12" customHeight="1" x14ac:dyDescent="0.25">
      <c r="L43" s="10"/>
    </row>
    <row r="44" spans="1:12" x14ac:dyDescent="0.25">
      <c r="L44" s="10"/>
    </row>
    <row r="45" spans="1:12" ht="12" customHeight="1" x14ac:dyDescent="0.25">
      <c r="L45" s="10"/>
    </row>
    <row r="46" spans="1:12" ht="10.15" customHeight="1" x14ac:dyDescent="0.25"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</row>
    <row r="47" spans="1:12" ht="10.15" customHeight="1" x14ac:dyDescent="0.25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</row>
    <row r="48" spans="1:12" ht="10.15" customHeight="1" x14ac:dyDescent="0.25"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</row>
    <row r="49" spans="1:12" ht="10.15" customHeight="1" x14ac:dyDescent="0.25">
      <c r="A49" s="10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</row>
    <row r="50" spans="1:12" ht="10.15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</row>
    <row r="51" spans="1:12" ht="10.15" customHeight="1" x14ac:dyDescent="0.25">
      <c r="A51" s="25"/>
    </row>
    <row r="52" spans="1:12" x14ac:dyDescent="0.25">
      <c r="A52" s="25"/>
    </row>
    <row r="53" spans="1:12" x14ac:dyDescent="0.25">
      <c r="A53" s="25"/>
    </row>
    <row r="54" spans="1:12" x14ac:dyDescent="0.25">
      <c r="A54" s="25"/>
    </row>
    <row r="55" spans="1:12" x14ac:dyDescent="0.25">
      <c r="A55" s="25"/>
    </row>
  </sheetData>
  <sheetProtection selectLockedCells="1"/>
  <mergeCells count="5">
    <mergeCell ref="D9:D10"/>
    <mergeCell ref="D29:D30"/>
    <mergeCell ref="B39:C39"/>
    <mergeCell ref="E8:E9"/>
    <mergeCell ref="E28:E29"/>
  </mergeCells>
  <pageMargins left="0.25" right="0.25" top="0.2" bottom="0.2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6">
    <pageSetUpPr fitToPage="1"/>
  </sheetPr>
  <dimension ref="A1:P110"/>
  <sheetViews>
    <sheetView zoomScale="90" zoomScaleNormal="90" workbookViewId="0">
      <selection activeCell="F24" sqref="F24"/>
    </sheetView>
  </sheetViews>
  <sheetFormatPr defaultRowHeight="15" x14ac:dyDescent="0.25"/>
  <cols>
    <col min="1" max="1" width="10.28515625" customWidth="1"/>
    <col min="2" max="2" width="24" customWidth="1"/>
    <col min="3" max="3" width="26.140625" customWidth="1"/>
    <col min="4" max="4" width="10.140625" customWidth="1"/>
    <col min="5" max="6" width="6.7109375" customWidth="1"/>
    <col min="7" max="7" width="3.42578125" customWidth="1"/>
    <col min="8" max="8" width="12.140625" customWidth="1"/>
    <col min="9" max="9" width="22.5703125" customWidth="1"/>
    <col min="10" max="10" width="27.85546875" customWidth="1"/>
    <col min="11" max="11" width="9.7109375" customWidth="1"/>
    <col min="12" max="13" width="6.7109375" customWidth="1"/>
    <col min="14" max="14" width="3.7109375" customWidth="1"/>
    <col min="15" max="15" width="10.7109375" customWidth="1"/>
    <col min="16" max="16" width="7.7109375" customWidth="1"/>
  </cols>
  <sheetData>
    <row r="1" spans="1:16" ht="20.45" customHeight="1" x14ac:dyDescent="0.35">
      <c r="A1" s="128" t="s">
        <v>89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ht="12" customHeight="1" x14ac:dyDescent="0.35">
      <c r="A2" s="5"/>
    </row>
    <row r="3" spans="1:16" ht="12" customHeight="1" x14ac:dyDescent="0.25"/>
    <row r="4" spans="1:16" ht="12" customHeight="1" x14ac:dyDescent="0.25"/>
    <row r="5" spans="1:16" ht="12" customHeight="1" x14ac:dyDescent="0.25"/>
    <row r="6" spans="1:16" ht="12" customHeight="1" x14ac:dyDescent="0.25"/>
    <row r="7" spans="1:16" ht="12" customHeight="1" x14ac:dyDescent="0.25"/>
    <row r="8" spans="1:16" ht="12" customHeight="1" x14ac:dyDescent="0.25"/>
    <row r="9" spans="1:16" ht="12" customHeight="1" x14ac:dyDescent="0.25"/>
    <row r="10" spans="1:16" ht="12" customHeight="1" x14ac:dyDescent="0.25"/>
    <row r="11" spans="1:16" ht="12" customHeight="1" x14ac:dyDescent="0.25"/>
    <row r="12" spans="1:16" ht="12" customHeight="1" x14ac:dyDescent="0.25"/>
    <row r="13" spans="1:16" ht="12" customHeight="1" x14ac:dyDescent="0.25">
      <c r="J13" s="40"/>
    </row>
    <row r="14" spans="1:16" ht="12" customHeight="1" x14ac:dyDescent="0.25"/>
    <row r="15" spans="1:16" ht="12" customHeight="1" x14ac:dyDescent="0.25"/>
    <row r="16" spans="1:16" ht="12" customHeight="1" x14ac:dyDescent="0.25"/>
    <row r="17" spans="1:16" ht="12" customHeight="1" x14ac:dyDescent="0.25"/>
    <row r="18" spans="1:16" ht="12" customHeight="1" x14ac:dyDescent="0.25"/>
    <row r="19" spans="1:16" ht="12" customHeight="1" x14ac:dyDescent="0.25"/>
    <row r="20" spans="1:16" ht="12" customHeight="1" x14ac:dyDescent="0.25"/>
    <row r="21" spans="1:16" ht="12" customHeight="1" thickBot="1" x14ac:dyDescent="0.3">
      <c r="A21" s="3"/>
    </row>
    <row r="22" spans="1:16" ht="12" customHeight="1" x14ac:dyDescent="0.25">
      <c r="A22" s="425" t="s">
        <v>90</v>
      </c>
      <c r="B22" s="426"/>
      <c r="C22" s="426"/>
      <c r="D22" s="426"/>
      <c r="E22" s="426"/>
      <c r="F22" s="427"/>
      <c r="H22" s="425" t="s">
        <v>91</v>
      </c>
      <c r="I22" s="426"/>
      <c r="J22" s="426"/>
      <c r="K22" s="426"/>
      <c r="L22" s="426"/>
      <c r="M22" s="427"/>
      <c r="O22" s="429" t="s">
        <v>46</v>
      </c>
      <c r="P22" s="513" t="s">
        <v>112</v>
      </c>
    </row>
    <row r="23" spans="1:16" ht="12" customHeight="1" x14ac:dyDescent="0.25">
      <c r="A23" s="192" t="s">
        <v>10</v>
      </c>
      <c r="B23" s="516" t="s">
        <v>34</v>
      </c>
      <c r="C23" s="517"/>
      <c r="D23" s="57" t="s">
        <v>36</v>
      </c>
      <c r="E23" s="57" t="s">
        <v>126</v>
      </c>
      <c r="F23" s="191" t="s">
        <v>9</v>
      </c>
      <c r="H23" s="192" t="s">
        <v>10</v>
      </c>
      <c r="I23" s="516" t="s">
        <v>34</v>
      </c>
      <c r="J23" s="517"/>
      <c r="K23" s="57" t="s">
        <v>14</v>
      </c>
      <c r="L23" s="57" t="s">
        <v>126</v>
      </c>
      <c r="M23" s="191" t="s">
        <v>9</v>
      </c>
      <c r="O23" s="531"/>
      <c r="P23" s="514"/>
    </row>
    <row r="24" spans="1:16" ht="12" customHeight="1" x14ac:dyDescent="0.25">
      <c r="A24" s="528" t="str">
        <f>'Page 25 Maintenance'!A24</f>
        <v>PCH-4</v>
      </c>
      <c r="B24" s="34" t="str">
        <f>'Page 25 Maintenance'!B24</f>
        <v>4" High   18 GA.</v>
      </c>
      <c r="C24" s="122" t="str">
        <f>'Page 25 Maintenance'!C24</f>
        <v>Prime</v>
      </c>
      <c r="D24" s="63">
        <f>'Page 25 Maintenance'!D24</f>
        <v>16.600000000000001</v>
      </c>
      <c r="E24" s="258">
        <f>'Page 25 Maintenance'!E24</f>
        <v>1.8</v>
      </c>
      <c r="F24" s="314"/>
      <c r="H24" s="523" t="str">
        <f>'Page 25 Maintenance'!G24</f>
        <v>PCHV-52</v>
      </c>
      <c r="I24" s="293" t="str">
        <f>'Page 25 Maintenance'!H24</f>
        <v>5" x 5" Two Side   18 GA.</v>
      </c>
      <c r="J24" s="298" t="str">
        <f>'Page 25 Maintenance'!I24</f>
        <v>Prime</v>
      </c>
      <c r="K24" s="63">
        <f>'Page 25 Maintenance'!J24</f>
        <v>15.4</v>
      </c>
      <c r="L24" s="126">
        <f>'Page 25 Maintenance'!K24</f>
        <v>1.6</v>
      </c>
      <c r="M24" s="314"/>
      <c r="O24" s="130" t="str">
        <f t="shared" ref="O24:O25" si="0">IF(AND(F24=0,M24=0)," ",F24*D24+M24*K24)</f>
        <v xml:space="preserve"> </v>
      </c>
      <c r="P24" s="97" t="str">
        <f>IF(O24=" "," ",F24*E24+M24*L24)</f>
        <v xml:space="preserve"> </v>
      </c>
    </row>
    <row r="25" spans="1:16" ht="12" customHeight="1" x14ac:dyDescent="0.25">
      <c r="A25" s="529"/>
      <c r="B25" s="38" t="str">
        <f>'Page 25 Maintenance'!B25</f>
        <v>8' Lengths</v>
      </c>
      <c r="C25" s="122" t="str">
        <f>'Page 25 Maintenance'!C25</f>
        <v>Add for Baked Powder (standard colors)</v>
      </c>
      <c r="D25" s="332">
        <f>'Page 25 Maintenance'!D25</f>
        <v>3</v>
      </c>
      <c r="E25" s="258" t="str">
        <f>'Page 25 Maintenance'!E25</f>
        <v>-</v>
      </c>
      <c r="F25" s="314"/>
      <c r="H25" s="524"/>
      <c r="I25" s="294" t="str">
        <f>'Page 25 Maintenance'!H25</f>
        <v>8' Lengths</v>
      </c>
      <c r="J25" s="298" t="str">
        <f>'Page 25 Maintenance'!I25</f>
        <v>Add for Baked Powder (standard colors)</v>
      </c>
      <c r="K25" s="332">
        <f>'Page 25 Maintenance'!J25</f>
        <v>3</v>
      </c>
      <c r="L25" s="126" t="str">
        <f>'Page 25 Maintenance'!K25</f>
        <v>-</v>
      </c>
      <c r="M25" s="314"/>
      <c r="O25" s="130" t="str">
        <f t="shared" si="0"/>
        <v xml:space="preserve"> </v>
      </c>
      <c r="P25" s="97"/>
    </row>
    <row r="26" spans="1:16" ht="12" customHeight="1" x14ac:dyDescent="0.25">
      <c r="A26" s="530"/>
      <c r="B26" s="38"/>
      <c r="C26" s="122" t="str">
        <f>'Page 25 Maintenance'!C26</f>
        <v>Add for Baked Metallic (standard colors)</v>
      </c>
      <c r="D26" s="332">
        <f>'Page 25 Maintenance'!D26</f>
        <v>4.3500000000000005</v>
      </c>
      <c r="E26" s="288" t="str">
        <f>'Page 25 Maintenance'!E26</f>
        <v>-</v>
      </c>
      <c r="F26" s="314"/>
      <c r="H26" s="525"/>
      <c r="I26" s="244"/>
      <c r="J26" s="298" t="str">
        <f>'Page 25 Maintenance'!I26</f>
        <v>Add for Baked Metallic (standard colors)</v>
      </c>
      <c r="K26" s="332">
        <f>'Page 25 Maintenance'!J26</f>
        <v>4.55</v>
      </c>
      <c r="L26" s="126" t="str">
        <f>'Page 25 Maintenance'!K26</f>
        <v>-</v>
      </c>
      <c r="M26" s="314"/>
      <c r="O26" s="130" t="str">
        <f>IF(AND(F26=0,M26=0)," ",F26*D26+M26*K26)</f>
        <v xml:space="preserve"> </v>
      </c>
      <c r="P26" s="97"/>
    </row>
    <row r="27" spans="1:16" ht="12" customHeight="1" x14ac:dyDescent="0.25">
      <c r="A27" s="528" t="str">
        <f>'Page 25 Maintenance'!A27</f>
        <v>PCH-5</v>
      </c>
      <c r="B27" s="34" t="str">
        <f>'Page 25 Maintenance'!B27</f>
        <v>5" High   18 GA.</v>
      </c>
      <c r="C27" s="122" t="str">
        <f>'Page 25 Maintenance'!C27</f>
        <v>Prime</v>
      </c>
      <c r="D27" s="332">
        <f>'Page 25 Maintenance'!D27</f>
        <v>17.95</v>
      </c>
      <c r="E27" s="126">
        <f>'Page 25 Maintenance'!E27</f>
        <v>2</v>
      </c>
      <c r="F27" s="314"/>
      <c r="H27" s="289" t="str">
        <f>'Page 25 Maintenance'!G27</f>
        <v>PCV-52-TS2</v>
      </c>
      <c r="I27" s="294" t="str">
        <f>'Page 25 Maintenance'!H27</f>
        <v xml:space="preserve">2" Joiner Strip </v>
      </c>
      <c r="J27" s="36"/>
      <c r="K27" s="337">
        <f>'Page 25 Maintenance'!J27</f>
        <v>34.65</v>
      </c>
      <c r="L27" s="126">
        <f>'Page 25 Maintenance'!K27</f>
        <v>1</v>
      </c>
      <c r="M27" s="314"/>
      <c r="O27" s="130" t="str">
        <f t="shared" ref="O27:O43" si="1">IF(AND(F27=0,M27=0)," ",F27*D27+M27*K27)</f>
        <v xml:space="preserve"> </v>
      </c>
      <c r="P27" s="97" t="str">
        <f>IF(O27=" "," ",F27*E27+M27*L27)</f>
        <v xml:space="preserve"> </v>
      </c>
    </row>
    <row r="28" spans="1:16" ht="12" customHeight="1" x14ac:dyDescent="0.25">
      <c r="A28" s="529"/>
      <c r="B28" s="38" t="str">
        <f>'Page 25 Maintenance'!B28</f>
        <v>8' Lengths</v>
      </c>
      <c r="C28" s="122" t="str">
        <f>'Page 25 Maintenance'!C28</f>
        <v>Add for Baked Powder (standard colors)</v>
      </c>
      <c r="D28" s="332">
        <f>'Page 25 Maintenance'!D28</f>
        <v>3.1500000000000004</v>
      </c>
      <c r="E28" s="288" t="str">
        <f>'Page 25 Maintenance'!E28</f>
        <v>-</v>
      </c>
      <c r="F28" s="314"/>
      <c r="H28" s="523" t="str">
        <f>'Page 25 Maintenance'!G28</f>
        <v>PCHV-82</v>
      </c>
      <c r="I28" s="293" t="str">
        <f>'Page 25 Maintenance'!H28</f>
        <v>8" x 8" Two Side   18 GA.</v>
      </c>
      <c r="J28" s="298" t="str">
        <f>'Page 25 Maintenance'!I28</f>
        <v>Prime</v>
      </c>
      <c r="K28" s="63">
        <f>'Page 25 Maintenance'!J28</f>
        <v>19.05</v>
      </c>
      <c r="L28" s="126">
        <f>'Page 25 Maintenance'!K28</f>
        <v>2.6</v>
      </c>
      <c r="M28" s="314"/>
      <c r="O28" s="130" t="str">
        <f t="shared" si="1"/>
        <v xml:space="preserve"> </v>
      </c>
      <c r="P28" s="97" t="str">
        <f>IF(O28=" "," ",M28*L28)</f>
        <v xml:space="preserve"> </v>
      </c>
    </row>
    <row r="29" spans="1:16" ht="12" customHeight="1" x14ac:dyDescent="0.25">
      <c r="A29" s="530"/>
      <c r="B29" s="38"/>
      <c r="C29" s="122" t="str">
        <f>'Page 25 Maintenance'!C29</f>
        <v>Add for Baked Metallic (standard colors)</v>
      </c>
      <c r="D29" s="332">
        <f>'Page 25 Maintenance'!D29</f>
        <v>4.6500000000000004</v>
      </c>
      <c r="E29" s="288" t="str">
        <f>'Page 25 Maintenance'!E29</f>
        <v>-</v>
      </c>
      <c r="F29" s="314"/>
      <c r="H29" s="524"/>
      <c r="I29" s="294" t="str">
        <f>'Page 25 Maintenance'!H29</f>
        <v>8' Lengths</v>
      </c>
      <c r="J29" s="298" t="str">
        <f>'Page 25 Maintenance'!I29</f>
        <v>Add for Baked Powder (standard colors)</v>
      </c>
      <c r="K29" s="332">
        <f>'Page 25 Maintenance'!J29</f>
        <v>3.1500000000000004</v>
      </c>
      <c r="L29" s="126" t="str">
        <f>'Page 25 Maintenance'!K29</f>
        <v>-</v>
      </c>
      <c r="M29" s="314"/>
      <c r="O29" s="130" t="str">
        <f t="shared" si="1"/>
        <v xml:space="preserve"> </v>
      </c>
      <c r="P29" s="97"/>
    </row>
    <row r="30" spans="1:16" ht="12" customHeight="1" x14ac:dyDescent="0.25">
      <c r="A30" s="528" t="str">
        <f>'Page 25 Maintenance'!A30</f>
        <v>PCH-11</v>
      </c>
      <c r="B30" s="34" t="str">
        <f>'Page 25 Maintenance'!B30</f>
        <v>11" High   18 GA.</v>
      </c>
      <c r="C30" s="122" t="str">
        <f>'Page 25 Maintenance'!C30</f>
        <v>Prime</v>
      </c>
      <c r="D30" s="332">
        <f>'Page 25 Maintenance'!D30</f>
        <v>21.950000000000003</v>
      </c>
      <c r="E30" s="126">
        <f>'Page 25 Maintenance'!E30</f>
        <v>3</v>
      </c>
      <c r="F30" s="314"/>
      <c r="H30" s="525"/>
      <c r="I30" s="244"/>
      <c r="J30" s="298" t="str">
        <f>'Page 25 Maintenance'!I30</f>
        <v>Add for Baked Metallic (standard colors)</v>
      </c>
      <c r="K30" s="332">
        <f>'Page 25 Maintenance'!J30</f>
        <v>4.75</v>
      </c>
      <c r="L30" s="126" t="str">
        <f>'Page 25 Maintenance'!K30</f>
        <v>-</v>
      </c>
      <c r="M30" s="314"/>
      <c r="O30" s="130" t="str">
        <f t="shared" si="1"/>
        <v xml:space="preserve"> </v>
      </c>
      <c r="P30" s="97" t="str">
        <f>IF(O30=" "," ",F30*E30)</f>
        <v xml:space="preserve"> </v>
      </c>
    </row>
    <row r="31" spans="1:16" ht="12" customHeight="1" x14ac:dyDescent="0.25">
      <c r="A31" s="529"/>
      <c r="B31" s="38" t="str">
        <f>'Page 25 Maintenance'!B31</f>
        <v>8' Lengths</v>
      </c>
      <c r="C31" s="122" t="str">
        <f>'Page 25 Maintenance'!C31</f>
        <v>Add for Baked Powder (standard colors)</v>
      </c>
      <c r="D31" s="332">
        <f>'Page 25 Maintenance'!D31</f>
        <v>3.7</v>
      </c>
      <c r="E31" s="288" t="str">
        <f>'Page 25 Maintenance'!E31</f>
        <v>-</v>
      </c>
      <c r="F31" s="314"/>
      <c r="H31" s="289" t="str">
        <f>'Page 25 Maintenance'!G31</f>
        <v>PCV-82-TS2</v>
      </c>
      <c r="I31" s="294" t="str">
        <f>'Page 25 Maintenance'!H31</f>
        <v>2" Joiner Strip</v>
      </c>
      <c r="J31" s="36"/>
      <c r="K31" s="337">
        <f>'Page 25 Maintenance'!J31</f>
        <v>41.6</v>
      </c>
      <c r="L31" s="126">
        <f>'Page 25 Maintenance'!K31</f>
        <v>2</v>
      </c>
      <c r="M31" s="314"/>
      <c r="O31" s="130" t="str">
        <f t="shared" si="1"/>
        <v xml:space="preserve"> </v>
      </c>
      <c r="P31" s="97" t="str">
        <f>IF(O31=" "," ",M31*L31)</f>
        <v xml:space="preserve"> </v>
      </c>
    </row>
    <row r="32" spans="1:16" ht="12" customHeight="1" x14ac:dyDescent="0.25">
      <c r="A32" s="530"/>
      <c r="B32" s="38"/>
      <c r="C32" s="122" t="str">
        <f>'Page 25 Maintenance'!C32</f>
        <v>Add for Baked Metallic (standard colors)</v>
      </c>
      <c r="D32" s="332">
        <f>'Page 25 Maintenance'!D32</f>
        <v>5.4</v>
      </c>
      <c r="E32" s="288" t="str">
        <f>'Page 25 Maintenance'!E32</f>
        <v>-</v>
      </c>
      <c r="F32" s="314"/>
      <c r="H32" s="523" t="str">
        <f>'Page 25 Maintenance'!G32</f>
        <v>PCHV-53</v>
      </c>
      <c r="I32" s="293" t="str">
        <f>'Page 25 Maintenance'!H32</f>
        <v>5" x 5" Three Side   18 GA.</v>
      </c>
      <c r="J32" s="298" t="str">
        <f>'Page 25 Maintenance'!I32</f>
        <v>Prime</v>
      </c>
      <c r="K32" s="63">
        <f>'Page 25 Maintenance'!J32</f>
        <v>21.6</v>
      </c>
      <c r="L32" s="126">
        <f>'Page 25 Maintenance'!K32</f>
        <v>2.5</v>
      </c>
      <c r="M32" s="314"/>
      <c r="O32" s="130" t="str">
        <f t="shared" si="1"/>
        <v xml:space="preserve"> </v>
      </c>
      <c r="P32" s="97" t="str">
        <f>IF(O32=" "," ",M32*L32)</f>
        <v xml:space="preserve"> </v>
      </c>
    </row>
    <row r="33" spans="1:16" ht="12" customHeight="1" x14ac:dyDescent="0.25">
      <c r="A33" s="528" t="str">
        <f>'Page 25 Maintenance'!A33</f>
        <v>PCH-17</v>
      </c>
      <c r="B33" s="34" t="str">
        <f>'Page 25 Maintenance'!B33</f>
        <v>17" High   18 GA.</v>
      </c>
      <c r="C33" s="122" t="str">
        <f>'Page 25 Maintenance'!C33</f>
        <v>Prime</v>
      </c>
      <c r="D33" s="332">
        <f>'Page 25 Maintenance'!D33</f>
        <v>27.55</v>
      </c>
      <c r="E33" s="126">
        <f>'Page 25 Maintenance'!E33</f>
        <v>4</v>
      </c>
      <c r="F33" s="314"/>
      <c r="H33" s="524"/>
      <c r="I33" s="294" t="str">
        <f>'Page 25 Maintenance'!H33</f>
        <v>8' Lengths</v>
      </c>
      <c r="J33" s="298" t="str">
        <f>'Page 25 Maintenance'!I33</f>
        <v>Add for Baked Powder (standard colors)</v>
      </c>
      <c r="K33" s="332">
        <f>'Page 25 Maintenance'!J33</f>
        <v>3.7</v>
      </c>
      <c r="L33" s="126" t="str">
        <f>'Page 25 Maintenance'!K33</f>
        <v>-</v>
      </c>
      <c r="M33" s="314"/>
      <c r="O33" s="130" t="str">
        <f t="shared" si="1"/>
        <v xml:space="preserve"> </v>
      </c>
      <c r="P33" s="97" t="str">
        <f>IF(O33=" "," ",F33*E33)</f>
        <v xml:space="preserve"> </v>
      </c>
    </row>
    <row r="34" spans="1:16" ht="12" customHeight="1" x14ac:dyDescent="0.25">
      <c r="A34" s="529"/>
      <c r="B34" s="38" t="str">
        <f>'Page 25 Maintenance'!B34</f>
        <v>8' Lengths</v>
      </c>
      <c r="C34" s="122" t="str">
        <f>'Page 25 Maintenance'!C34</f>
        <v>Add for Baked Powder (standard colors)</v>
      </c>
      <c r="D34" s="332">
        <f>'Page 25 Maintenance'!D34</f>
        <v>4.3</v>
      </c>
      <c r="E34" s="288" t="str">
        <f>'Page 25 Maintenance'!E34</f>
        <v>-</v>
      </c>
      <c r="F34" s="314"/>
      <c r="H34" s="525"/>
      <c r="I34" s="244"/>
      <c r="J34" s="298" t="str">
        <f>'Page 25 Maintenance'!I34</f>
        <v>Add for Baked Metallic (standard colors)</v>
      </c>
      <c r="K34" s="332">
        <f>'Page 25 Maintenance'!J34</f>
        <v>5.4</v>
      </c>
      <c r="L34" s="126" t="str">
        <f>'Page 25 Maintenance'!K34</f>
        <v>-</v>
      </c>
      <c r="M34" s="314"/>
      <c r="O34" s="130" t="str">
        <f t="shared" si="1"/>
        <v xml:space="preserve"> </v>
      </c>
      <c r="P34" s="97"/>
    </row>
    <row r="35" spans="1:16" ht="12" customHeight="1" x14ac:dyDescent="0.25">
      <c r="A35" s="530"/>
      <c r="B35" s="35"/>
      <c r="C35" s="122" t="str">
        <f>'Page 25 Maintenance'!C35</f>
        <v>Add for Baked Metallic (standard colors)</v>
      </c>
      <c r="D35" s="332">
        <f>'Page 25 Maintenance'!D35</f>
        <v>6.3000000000000007</v>
      </c>
      <c r="E35" s="258" t="str">
        <f>'Page 25 Maintenance'!E35</f>
        <v>-</v>
      </c>
      <c r="F35" s="314"/>
      <c r="H35" s="289" t="str">
        <f>'Page 25 Maintenance'!G35</f>
        <v>PCV-53-TS2</v>
      </c>
      <c r="I35" s="294" t="str">
        <f>'Page 25 Maintenance'!H35</f>
        <v>2" Joiner Strip</v>
      </c>
      <c r="J35" s="36"/>
      <c r="K35" s="337">
        <f>'Page 25 Maintenance'!J35</f>
        <v>41.6</v>
      </c>
      <c r="L35" s="126">
        <f>'Page 25 Maintenance'!K35</f>
        <v>1.5</v>
      </c>
      <c r="M35" s="314"/>
      <c r="O35" s="130" t="str">
        <f t="shared" si="1"/>
        <v xml:space="preserve"> </v>
      </c>
      <c r="P35" s="97" t="str">
        <f>IF(O35=" "," ",M35*L35)</f>
        <v xml:space="preserve"> </v>
      </c>
    </row>
    <row r="36" spans="1:16" ht="12" customHeight="1" x14ac:dyDescent="0.25">
      <c r="A36" s="237" t="str">
        <f>'Page 25 Maintenance'!A36</f>
        <v>SCE-4-TS2</v>
      </c>
      <c r="B36" s="519" t="str">
        <f>'Page 25 Maintenance'!B36</f>
        <v>2 1/2" Joiner Strip For 4" Assembly</v>
      </c>
      <c r="C36" s="518"/>
      <c r="D36" s="337">
        <f>'Page 25 Maintenance'!D36</f>
        <v>37.35</v>
      </c>
      <c r="E36" s="126">
        <f>'Page 25 Maintenance'!E36</f>
        <v>0.3</v>
      </c>
      <c r="F36" s="314"/>
      <c r="H36" s="523" t="str">
        <f>'Page 25 Maintenance'!G36</f>
        <v>PCHV-83</v>
      </c>
      <c r="I36" s="293" t="str">
        <f>'Page 25 Maintenance'!H36</f>
        <v>8" x 8" Three Side   18 GA.</v>
      </c>
      <c r="J36" s="298" t="str">
        <f>'Page 25 Maintenance'!I36</f>
        <v>Prime</v>
      </c>
      <c r="K36" s="63">
        <f>'Page 25 Maintenance'!J36</f>
        <v>28.55</v>
      </c>
      <c r="L36" s="126">
        <f>'Page 25 Maintenance'!K36</f>
        <v>4</v>
      </c>
      <c r="M36" s="314"/>
      <c r="O36" s="130" t="str">
        <f t="shared" si="1"/>
        <v xml:space="preserve"> </v>
      </c>
      <c r="P36" s="97" t="str">
        <f t="shared" ref="P36:P43" si="2">IF(O36=" "," ",F36*E36+M36*L36)</f>
        <v xml:space="preserve"> </v>
      </c>
    </row>
    <row r="37" spans="1:16" ht="12" customHeight="1" x14ac:dyDescent="0.25">
      <c r="A37" s="237" t="str">
        <f>'Page 25 Maintenance'!A37</f>
        <v>SCE-4-TS4</v>
      </c>
      <c r="B37" s="510" t="str">
        <f>'Page 25 Maintenance'!B37</f>
        <v>4" Joiner Strip For 4" Assembly</v>
      </c>
      <c r="C37" s="518"/>
      <c r="D37" s="332">
        <f>'Page 25 Maintenance'!D37</f>
        <v>39.1</v>
      </c>
      <c r="E37" s="126">
        <f>'Page 25 Maintenance'!E37</f>
        <v>0.4</v>
      </c>
      <c r="F37" s="314"/>
      <c r="H37" s="524"/>
      <c r="I37" s="294" t="str">
        <f>'Page 25 Maintenance'!H37</f>
        <v>8' Lengths</v>
      </c>
      <c r="J37" s="298" t="str">
        <f>'Page 25 Maintenance'!I37</f>
        <v>Add for Baked Powder (standard colors)</v>
      </c>
      <c r="K37" s="332">
        <f>'Page 25 Maintenance'!J37</f>
        <v>4.3</v>
      </c>
      <c r="L37" s="126" t="str">
        <f>'Page 25 Maintenance'!K37</f>
        <v>-</v>
      </c>
      <c r="M37" s="314"/>
      <c r="O37" s="130" t="str">
        <f t="shared" si="1"/>
        <v xml:space="preserve"> </v>
      </c>
      <c r="P37" s="97" t="str">
        <f>IF(O37=" "," ",F37*E37)</f>
        <v xml:space="preserve"> </v>
      </c>
    </row>
    <row r="38" spans="1:16" ht="12" customHeight="1" x14ac:dyDescent="0.25">
      <c r="A38" s="237" t="str">
        <f>'Page 25 Maintenance'!A38</f>
        <v>SCE-5-TS2</v>
      </c>
      <c r="B38" s="510" t="str">
        <f>'Page 25 Maintenance'!B38</f>
        <v>2 1/2" Joiner Strip For 5" Assembly</v>
      </c>
      <c r="C38" s="518"/>
      <c r="D38" s="332">
        <f>'Page 25 Maintenance'!D38</f>
        <v>37.65</v>
      </c>
      <c r="E38" s="126">
        <f>'Page 25 Maintenance'!E38</f>
        <v>0.5</v>
      </c>
      <c r="F38" s="314"/>
      <c r="H38" s="525"/>
      <c r="I38" s="244"/>
      <c r="J38" s="298" t="str">
        <f>'Page 25 Maintenance'!I38</f>
        <v>Add for Baked Metallic (standard colors)</v>
      </c>
      <c r="K38" s="332">
        <f>'Page 25 Maintenance'!J38</f>
        <v>6.3000000000000007</v>
      </c>
      <c r="L38" s="126" t="str">
        <f>'Page 25 Maintenance'!K38</f>
        <v>-</v>
      </c>
      <c r="M38" s="314"/>
      <c r="O38" s="130" t="str">
        <f t="shared" si="1"/>
        <v xml:space="preserve"> </v>
      </c>
      <c r="P38" s="97" t="str">
        <f>IF(O38=" "," ",F38*E38)</f>
        <v xml:space="preserve"> </v>
      </c>
    </row>
    <row r="39" spans="1:16" ht="12" customHeight="1" x14ac:dyDescent="0.25">
      <c r="A39" s="237" t="str">
        <f>'Page 25 Maintenance'!A39</f>
        <v>SCE-5-TS4</v>
      </c>
      <c r="B39" s="510" t="str">
        <f>'Page 25 Maintenance'!B39</f>
        <v>4" Joiner Strip For 5" Assembly</v>
      </c>
      <c r="C39" s="518"/>
      <c r="D39" s="332">
        <f>'Page 25 Maintenance'!D39</f>
        <v>40.050000000000004</v>
      </c>
      <c r="E39" s="126">
        <f>'Page 25 Maintenance'!E39</f>
        <v>0.5</v>
      </c>
      <c r="F39" s="314"/>
      <c r="H39" s="289" t="str">
        <f>'Page 25 Maintenance'!G39</f>
        <v>PCV-83-TS2</v>
      </c>
      <c r="I39" s="294" t="str">
        <f>'Page 25 Maintenance'!H39</f>
        <v>2" Joiner Strip</v>
      </c>
      <c r="J39" s="36"/>
      <c r="K39" s="337">
        <f>'Page 25 Maintenance'!J39</f>
        <v>48.150000000000006</v>
      </c>
      <c r="L39" s="126">
        <f>'Page 25 Maintenance'!K39</f>
        <v>3</v>
      </c>
      <c r="M39" s="314"/>
      <c r="O39" s="130" t="str">
        <f t="shared" si="1"/>
        <v xml:space="preserve"> </v>
      </c>
      <c r="P39" s="97" t="str">
        <f t="shared" si="2"/>
        <v xml:space="preserve"> </v>
      </c>
    </row>
    <row r="40" spans="1:16" ht="12" customHeight="1" x14ac:dyDescent="0.25">
      <c r="A40" s="237" t="str">
        <f>'Page 25 Maintenance'!A40</f>
        <v>SCE-11-TS2</v>
      </c>
      <c r="B40" s="510" t="str">
        <f>'Page 25 Maintenance'!B40</f>
        <v>2 1/2" Joiner Strip For 11" Assembly</v>
      </c>
      <c r="C40" s="518"/>
      <c r="D40" s="332">
        <f>'Page 25 Maintenance'!D40</f>
        <v>40.050000000000004</v>
      </c>
      <c r="E40" s="126">
        <f>'Page 25 Maintenance'!E40</f>
        <v>1</v>
      </c>
      <c r="F40" s="314"/>
      <c r="H40" s="523" t="str">
        <f>'Page 25 Maintenance'!G41</f>
        <v>1 X 1 FA</v>
      </c>
      <c r="I40" s="293" t="str">
        <f>'Page 25 Maintenance'!H40</f>
        <v>1" x 1" Support Angle</v>
      </c>
      <c r="J40" s="298" t="str">
        <f>'Page 25 Maintenance'!I40</f>
        <v xml:space="preserve">Prme </v>
      </c>
      <c r="K40" s="63">
        <f>'Page 25 Maintenance'!J40</f>
        <v>5.1000000000000005</v>
      </c>
      <c r="L40" s="126">
        <f>'Page 25 Maintenance'!K40</f>
        <v>0.4</v>
      </c>
      <c r="M40" s="314"/>
      <c r="O40" s="130" t="str">
        <f t="shared" ref="O40:O42" si="3">IF(AND(F40=0,M40=0)," ",F40*D40+M40*K40)</f>
        <v xml:space="preserve"> </v>
      </c>
      <c r="P40" s="97" t="str">
        <f t="shared" ref="P40" si="4">IF(O40=" "," ",F40*E40+M40*L40)</f>
        <v xml:space="preserve"> </v>
      </c>
    </row>
    <row r="41" spans="1:16" ht="12" customHeight="1" x14ac:dyDescent="0.25">
      <c r="A41" s="237" t="str">
        <f>'Page 25 Maintenance'!A41</f>
        <v>SCE-11-TS4</v>
      </c>
      <c r="B41" s="510" t="str">
        <f>'Page 25 Maintenance'!B41</f>
        <v>4" Joiner Strip For 11" Assembly</v>
      </c>
      <c r="C41" s="518"/>
      <c r="D41" s="332">
        <f>'Page 25 Maintenance'!D41</f>
        <v>41.900000000000006</v>
      </c>
      <c r="E41" s="126">
        <f>'Page 25 Maintenance'!E41</f>
        <v>1</v>
      </c>
      <c r="F41" s="314"/>
      <c r="H41" s="524"/>
      <c r="I41" s="294" t="str">
        <f>'Page 25 Maintenance'!H41</f>
        <v xml:space="preserve"> (2 Per Vertical Pipe</v>
      </c>
      <c r="J41" s="298" t="str">
        <f>'Page 25 Maintenance'!I41</f>
        <v>Baked Powder</v>
      </c>
      <c r="K41" s="332">
        <f>'Page 25 Maintenance'!J41</f>
        <v>7.9</v>
      </c>
      <c r="L41" s="126" t="str">
        <f>'Page 25 Maintenance'!K41</f>
        <v>-</v>
      </c>
      <c r="M41" s="314"/>
      <c r="O41" s="130" t="str">
        <f t="shared" si="3"/>
        <v xml:space="preserve"> </v>
      </c>
      <c r="P41" s="97" t="str">
        <f>IF(O41=" "," ",F41*E41)</f>
        <v xml:space="preserve"> </v>
      </c>
    </row>
    <row r="42" spans="1:16" ht="12" customHeight="1" x14ac:dyDescent="0.25">
      <c r="A42" s="237" t="str">
        <f>'Page 25 Maintenance'!A42</f>
        <v>SCE-17-TS2</v>
      </c>
      <c r="B42" s="510" t="str">
        <f>'Page 25 Maintenance'!B42</f>
        <v>2 1/2" Joiner Strip For 17" Assembly</v>
      </c>
      <c r="C42" s="518"/>
      <c r="D42" s="332">
        <f>'Page 25 Maintenance'!D42</f>
        <v>41.900000000000006</v>
      </c>
      <c r="E42" s="126">
        <f>'Page 25 Maintenance'!E42</f>
        <v>1.5</v>
      </c>
      <c r="F42" s="314"/>
      <c r="H42" s="525"/>
      <c r="I42" s="292" t="str">
        <f>'Page 25 Maintenance'!H42</f>
        <v>Enclosure - 8' Lengths)</v>
      </c>
      <c r="J42" s="298" t="str">
        <f>'Page 25 Maintenance'!I42</f>
        <v>Baked Metallic</v>
      </c>
      <c r="K42" s="332">
        <f>'Page 25 Maintenance'!J42</f>
        <v>11.8</v>
      </c>
      <c r="L42" s="126" t="str">
        <f>'Page 25 Maintenance'!K42</f>
        <v>-</v>
      </c>
      <c r="M42" s="314"/>
      <c r="O42" s="130" t="str">
        <f t="shared" si="3"/>
        <v xml:space="preserve"> </v>
      </c>
      <c r="P42" s="97" t="str">
        <f>IF(O42=" "," ",F42*E42)</f>
        <v xml:space="preserve"> </v>
      </c>
    </row>
    <row r="43" spans="1:16" ht="12" customHeight="1" thickBot="1" x14ac:dyDescent="0.3">
      <c r="A43" s="237" t="str">
        <f>'Page 25 Maintenance'!A43</f>
        <v>SCE-17-TS4</v>
      </c>
      <c r="B43" s="510" t="str">
        <f>'Page 25 Maintenance'!B43</f>
        <v>4" Joiner Strip For 17" Assembly</v>
      </c>
      <c r="C43" s="518"/>
      <c r="D43" s="332">
        <f>'Page 25 Maintenance'!D43</f>
        <v>43.900000000000006</v>
      </c>
      <c r="E43" s="126">
        <f>'Page 25 Maintenance'!E43</f>
        <v>1.5</v>
      </c>
      <c r="F43" s="314"/>
      <c r="H43" s="290" t="str">
        <f>'Page 25 Maintenance'!G43</f>
        <v>UCHAN</v>
      </c>
      <c r="I43" s="295" t="str">
        <f>'Page 25 Maintenance'!H43</f>
        <v>"U" Rubber Channel Trim</v>
      </c>
      <c r="J43" s="291"/>
      <c r="K43" s="384">
        <f>'Page 25 Maintenance'!J43</f>
        <v>4</v>
      </c>
      <c r="L43" s="286">
        <f>'Page 25 Maintenance'!K43</f>
        <v>0.1</v>
      </c>
      <c r="M43" s="315"/>
      <c r="O43" s="130" t="str">
        <f t="shared" si="1"/>
        <v xml:space="preserve"> </v>
      </c>
      <c r="P43" s="97" t="str">
        <f t="shared" si="2"/>
        <v xml:space="preserve"> </v>
      </c>
    </row>
    <row r="44" spans="1:16" ht="12" customHeight="1" x14ac:dyDescent="0.25">
      <c r="A44" s="237" t="str">
        <f>'Page 25 Maintenance'!A44</f>
        <v>B-610</v>
      </c>
      <c r="B44" s="510" t="str">
        <f>'Page 25 Maintenance'!B44</f>
        <v>Mounting Strip - 8' Lengths Only</v>
      </c>
      <c r="C44" s="518"/>
      <c r="D44" s="344">
        <f>'Page 25 Maintenance'!D44</f>
        <v>4.3</v>
      </c>
      <c r="E44" s="126">
        <f>'Page 25 Maintenance'!E44</f>
        <v>0.4</v>
      </c>
      <c r="F44" s="314"/>
      <c r="H44" s="281"/>
      <c r="I44" s="123"/>
      <c r="J44" s="123"/>
      <c r="K44" s="127"/>
      <c r="L44" s="279"/>
      <c r="M44" s="167"/>
      <c r="O44" s="130" t="str">
        <f>IF(F44=0," ",F44*D44)</f>
        <v xml:space="preserve"> </v>
      </c>
      <c r="P44" s="97" t="str">
        <f>IF(O44=" "," ",F44*E44)</f>
        <v xml:space="preserve"> </v>
      </c>
    </row>
    <row r="45" spans="1:16" ht="12" customHeight="1" thickBot="1" x14ac:dyDescent="0.3">
      <c r="A45" s="256" t="str">
        <f>'Page 25 Maintenance'!A45</f>
        <v>RPH-K</v>
      </c>
      <c r="B45" s="520" t="str">
        <f>'Page 25 Maintenance'!B45</f>
        <v>Roll Pipe Hanger</v>
      </c>
      <c r="C45" s="521"/>
      <c r="D45" s="385">
        <f>'Page 25 Maintenance'!D45</f>
        <v>7.45</v>
      </c>
      <c r="E45" s="259">
        <f>'Page 25 Maintenance'!E45</f>
        <v>0.2</v>
      </c>
      <c r="F45" s="315"/>
      <c r="H45" s="282"/>
      <c r="I45" s="283"/>
      <c r="J45" s="253"/>
      <c r="K45" s="257"/>
      <c r="L45" s="284"/>
      <c r="M45" s="113"/>
      <c r="O45" s="296" t="str">
        <f>IF(F45=0," ",F45*D45)</f>
        <v xml:space="preserve"> </v>
      </c>
      <c r="P45" s="297" t="str">
        <f>IF(O45=" "," ",F45*E45)</f>
        <v xml:space="preserve"> </v>
      </c>
    </row>
    <row r="46" spans="1:16" ht="12" customHeight="1" x14ac:dyDescent="0.25">
      <c r="A46" t="s">
        <v>563</v>
      </c>
      <c r="H46" s="282"/>
      <c r="I46" s="522"/>
      <c r="J46" s="522"/>
      <c r="K46" s="285"/>
      <c r="L46" s="284"/>
      <c r="M46" s="185"/>
      <c r="O46" s="169"/>
      <c r="P46" s="108"/>
    </row>
    <row r="47" spans="1:16" ht="12" customHeight="1" x14ac:dyDescent="0.25">
      <c r="A47" t="s">
        <v>192</v>
      </c>
    </row>
    <row r="48" spans="1:16" ht="20.45" customHeight="1" x14ac:dyDescent="0.35">
      <c r="A48" s="128" t="s">
        <v>92</v>
      </c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</row>
    <row r="49" spans="1:16" ht="12" customHeight="1" thickBot="1" x14ac:dyDescent="0.3"/>
    <row r="50" spans="1:16" ht="12" customHeight="1" x14ac:dyDescent="0.25">
      <c r="O50" s="438" t="s">
        <v>46</v>
      </c>
      <c r="P50" s="461" t="s">
        <v>112</v>
      </c>
    </row>
    <row r="51" spans="1:16" ht="12" customHeight="1" x14ac:dyDescent="0.25">
      <c r="A51" s="14" t="s">
        <v>10</v>
      </c>
      <c r="B51" s="515" t="s">
        <v>34</v>
      </c>
      <c r="C51" s="441"/>
      <c r="D51" s="14" t="s">
        <v>36</v>
      </c>
      <c r="E51" s="14" t="s">
        <v>126</v>
      </c>
      <c r="F51" s="14" t="s">
        <v>9</v>
      </c>
      <c r="K51" s="10"/>
      <c r="O51" s="460"/>
      <c r="P51" s="462"/>
    </row>
    <row r="52" spans="1:16" ht="12" customHeight="1" x14ac:dyDescent="0.25">
      <c r="A52" s="237" t="str">
        <f>'Page 25 Maintenance'!A52</f>
        <v>SCE-4</v>
      </c>
      <c r="B52" s="526" t="str">
        <f>'Page 25 Maintenance'!B52</f>
        <v>4" High</v>
      </c>
      <c r="C52" s="527"/>
      <c r="D52" s="23">
        <f>'Page 25 Maintenance'!D52</f>
        <v>195.20000000000002</v>
      </c>
      <c r="E52" s="54">
        <f>'Page 25 Maintenance'!E52</f>
        <v>4</v>
      </c>
      <c r="F52" s="129"/>
      <c r="K52" s="10"/>
      <c r="O52" s="86" t="str">
        <f>IF(F52=0," ",F52*D52)</f>
        <v xml:space="preserve"> </v>
      </c>
      <c r="P52" s="90" t="str">
        <f>IF(O52=" "," ",F52*E52)</f>
        <v xml:space="preserve"> </v>
      </c>
    </row>
    <row r="53" spans="1:16" ht="12" customHeight="1" x14ac:dyDescent="0.25">
      <c r="A53" s="237" t="str">
        <f>'Page 25 Maintenance'!A53</f>
        <v>SCE-5</v>
      </c>
      <c r="B53" s="526" t="str">
        <f>'Page 25 Maintenance'!B53</f>
        <v>5" High</v>
      </c>
      <c r="C53" s="527"/>
      <c r="D53" s="23">
        <f>'Page 25 Maintenance'!D53</f>
        <v>214.85000000000002</v>
      </c>
      <c r="E53" s="54">
        <f>'Page 25 Maintenance'!E53</f>
        <v>5</v>
      </c>
      <c r="F53" s="129"/>
      <c r="K53" s="10"/>
      <c r="O53" s="86" t="str">
        <f>IF(F53=0," ",F53*D53)</f>
        <v xml:space="preserve"> </v>
      </c>
      <c r="P53" s="90" t="str">
        <f t="shared" ref="P53:P55" si="5">IF(O53=" "," ",F53*E53)</f>
        <v xml:space="preserve"> </v>
      </c>
    </row>
    <row r="54" spans="1:16" ht="12" customHeight="1" x14ac:dyDescent="0.25">
      <c r="A54" s="237" t="str">
        <f>'Page 25 Maintenance'!A54</f>
        <v>SCE-11</v>
      </c>
      <c r="B54" s="526" t="str">
        <f>'Page 25 Maintenance'!B54</f>
        <v>11" High</v>
      </c>
      <c r="C54" s="527"/>
      <c r="D54" s="23">
        <f>'Page 25 Maintenance'!D54</f>
        <v>245.85000000000002</v>
      </c>
      <c r="E54" s="54">
        <f>'Page 25 Maintenance'!E54</f>
        <v>11</v>
      </c>
      <c r="F54" s="129"/>
      <c r="K54" s="10"/>
      <c r="O54" s="86" t="str">
        <f>IF(F54=0," ",F54*D54)</f>
        <v xml:space="preserve"> </v>
      </c>
      <c r="P54" s="90" t="str">
        <f t="shared" si="5"/>
        <v xml:space="preserve"> </v>
      </c>
    </row>
    <row r="55" spans="1:16" ht="12" customHeight="1" thickBot="1" x14ac:dyDescent="0.3">
      <c r="A55" s="237" t="str">
        <f>'Page 25 Maintenance'!A55</f>
        <v>SCE-17</v>
      </c>
      <c r="B55" s="526" t="str">
        <f>'Page 25 Maintenance'!B55</f>
        <v>17" High</v>
      </c>
      <c r="C55" s="527"/>
      <c r="D55" s="23">
        <f>'Page 25 Maintenance'!D55</f>
        <v>267.15000000000003</v>
      </c>
      <c r="E55" s="54">
        <f>'Page 25 Maintenance'!E55</f>
        <v>17</v>
      </c>
      <c r="F55" s="129"/>
      <c r="K55" s="10"/>
      <c r="O55" s="87" t="str">
        <f>IF(F55=0," ",F55*D55)</f>
        <v xml:space="preserve"> </v>
      </c>
      <c r="P55" s="91" t="str">
        <f t="shared" si="5"/>
        <v xml:space="preserve"> </v>
      </c>
    </row>
    <row r="56" spans="1:16" ht="12" customHeight="1" x14ac:dyDescent="0.25">
      <c r="F56" s="167"/>
      <c r="K56" s="10"/>
    </row>
    <row r="57" spans="1:16" ht="12" customHeight="1" x14ac:dyDescent="0.25">
      <c r="A57" s="409" t="s">
        <v>116</v>
      </c>
      <c r="B57" s="409"/>
      <c r="C57" s="403" t="s">
        <v>117</v>
      </c>
      <c r="D57" s="403"/>
      <c r="K57" s="10"/>
    </row>
    <row r="58" spans="1:16" ht="12" customHeight="1" x14ac:dyDescent="0.25"/>
    <row r="59" spans="1:16" ht="12" customHeight="1" x14ac:dyDescent="0.25"/>
    <row r="60" spans="1:16" ht="12" customHeight="1" x14ac:dyDescent="0.25"/>
    <row r="61" spans="1:16" ht="12" customHeight="1" x14ac:dyDescent="0.25"/>
    <row r="62" spans="1:16" ht="12" customHeight="1" x14ac:dyDescent="0.25"/>
    <row r="63" spans="1:16" ht="12" customHeight="1" x14ac:dyDescent="0.25"/>
    <row r="64" spans="1:16" ht="12" customHeight="1" x14ac:dyDescent="0.25">
      <c r="E64" s="121"/>
    </row>
    <row r="65" spans="1:5" ht="12" customHeight="1" x14ac:dyDescent="0.25">
      <c r="E65" s="121"/>
    </row>
    <row r="66" spans="1:5" ht="12" customHeight="1" x14ac:dyDescent="0.25">
      <c r="A66" s="112"/>
      <c r="E66" s="121"/>
    </row>
    <row r="67" spans="1:5" ht="12" customHeight="1" x14ac:dyDescent="0.25"/>
    <row r="68" spans="1:5" ht="12" customHeight="1" x14ac:dyDescent="0.25">
      <c r="A68" s="112"/>
    </row>
    <row r="69" spans="1:5" ht="12" customHeight="1" x14ac:dyDescent="0.25"/>
    <row r="70" spans="1:5" ht="12" customHeight="1" x14ac:dyDescent="0.25"/>
    <row r="71" spans="1:5" ht="12" customHeight="1" x14ac:dyDescent="0.25"/>
    <row r="72" spans="1:5" ht="12" customHeight="1" x14ac:dyDescent="0.25"/>
    <row r="73" spans="1:5" ht="12" customHeight="1" x14ac:dyDescent="0.25"/>
    <row r="74" spans="1:5" ht="12" customHeight="1" x14ac:dyDescent="0.25"/>
    <row r="75" spans="1:5" ht="12" customHeight="1" x14ac:dyDescent="0.25"/>
    <row r="76" spans="1:5" ht="12" customHeight="1" x14ac:dyDescent="0.25"/>
    <row r="77" spans="1:5" ht="12" customHeight="1" x14ac:dyDescent="0.25"/>
    <row r="78" spans="1:5" ht="12" customHeight="1" x14ac:dyDescent="0.25"/>
    <row r="79" spans="1:5" ht="12" customHeight="1" x14ac:dyDescent="0.25"/>
    <row r="80" spans="1:5" ht="12" customHeight="1" x14ac:dyDescent="0.25"/>
    <row r="81" ht="12" customHeight="1" x14ac:dyDescent="0.25"/>
    <row r="82" ht="12" customHeight="1" x14ac:dyDescent="0.25"/>
    <row r="83" ht="12" customHeight="1" x14ac:dyDescent="0.25"/>
    <row r="84" ht="12" customHeight="1" x14ac:dyDescent="0.25"/>
    <row r="85" ht="12" customHeight="1" x14ac:dyDescent="0.25"/>
    <row r="86" ht="12" customHeight="1" x14ac:dyDescent="0.25"/>
    <row r="87" ht="12" customHeight="1" x14ac:dyDescent="0.25"/>
    <row r="88" ht="12" customHeight="1" x14ac:dyDescent="0.25"/>
    <row r="89" ht="12" customHeight="1" x14ac:dyDescent="0.25"/>
    <row r="90" ht="12" customHeight="1" x14ac:dyDescent="0.25"/>
    <row r="91" ht="12" customHeight="1" x14ac:dyDescent="0.25"/>
    <row r="92" ht="12" customHeight="1" x14ac:dyDescent="0.25"/>
    <row r="93" ht="12" customHeight="1" x14ac:dyDescent="0.25"/>
    <row r="94" ht="12" customHeight="1" x14ac:dyDescent="0.25"/>
    <row r="95" ht="12" customHeight="1" x14ac:dyDescent="0.25"/>
    <row r="96" ht="12" customHeight="1" x14ac:dyDescent="0.25"/>
    <row r="97" ht="12" customHeight="1" x14ac:dyDescent="0.25"/>
    <row r="98" ht="12" customHeight="1" x14ac:dyDescent="0.25"/>
    <row r="99" ht="12" customHeight="1" x14ac:dyDescent="0.25"/>
    <row r="100" ht="12" customHeight="1" x14ac:dyDescent="0.25"/>
    <row r="101" ht="12" customHeight="1" x14ac:dyDescent="0.25"/>
    <row r="102" ht="12" customHeight="1" x14ac:dyDescent="0.25"/>
    <row r="103" ht="12" customHeight="1" x14ac:dyDescent="0.25"/>
    <row r="104" ht="12" customHeight="1" x14ac:dyDescent="0.25"/>
    <row r="105" ht="12" customHeight="1" x14ac:dyDescent="0.25"/>
    <row r="106" ht="12" customHeight="1" x14ac:dyDescent="0.25"/>
    <row r="107" ht="12" customHeight="1" x14ac:dyDescent="0.25"/>
    <row r="108" ht="12" customHeight="1" x14ac:dyDescent="0.25"/>
    <row r="109" ht="12" customHeight="1" x14ac:dyDescent="0.25"/>
    <row r="110" ht="12" customHeight="1" x14ac:dyDescent="0.25"/>
  </sheetData>
  <sheetProtection selectLockedCells="1"/>
  <mergeCells count="35">
    <mergeCell ref="A30:A32"/>
    <mergeCell ref="B52:C52"/>
    <mergeCell ref="O22:O23"/>
    <mergeCell ref="B39:C39"/>
    <mergeCell ref="A22:F22"/>
    <mergeCell ref="C57:D57"/>
    <mergeCell ref="A57:B57"/>
    <mergeCell ref="H36:H38"/>
    <mergeCell ref="B55:C55"/>
    <mergeCell ref="H22:M22"/>
    <mergeCell ref="B53:C53"/>
    <mergeCell ref="B54:C54"/>
    <mergeCell ref="B23:C23"/>
    <mergeCell ref="A27:A29"/>
    <mergeCell ref="A24:A26"/>
    <mergeCell ref="B40:C40"/>
    <mergeCell ref="A33:A35"/>
    <mergeCell ref="B38:C38"/>
    <mergeCell ref="H40:H42"/>
    <mergeCell ref="H32:H34"/>
    <mergeCell ref="H28:H30"/>
    <mergeCell ref="P22:P23"/>
    <mergeCell ref="B51:C51"/>
    <mergeCell ref="I23:J23"/>
    <mergeCell ref="B37:C37"/>
    <mergeCell ref="O50:O51"/>
    <mergeCell ref="P50:P51"/>
    <mergeCell ref="B36:C36"/>
    <mergeCell ref="B45:C45"/>
    <mergeCell ref="B44:C44"/>
    <mergeCell ref="B43:C43"/>
    <mergeCell ref="B42:C42"/>
    <mergeCell ref="B41:C41"/>
    <mergeCell ref="I46:J46"/>
    <mergeCell ref="H24:H26"/>
  </mergeCells>
  <hyperlinks>
    <hyperlink ref="A57" location="'Table of Contents'!A1" display="Return to Table of Contents" xr:uid="{00000000-0004-0000-3100-000000000000}"/>
    <hyperlink ref="C57" location="Summary!A1" display="Go to Summary" xr:uid="{00000000-0004-0000-3100-000001000000}"/>
  </hyperlinks>
  <pageMargins left="0.25" right="0.25" top="0.2" bottom="0.2" header="0" footer="0"/>
  <pageSetup scale="68" orientation="landscape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7">
    <pageSetUpPr fitToPage="1"/>
  </sheetPr>
  <dimension ref="A1:T110"/>
  <sheetViews>
    <sheetView zoomScale="90" zoomScaleNormal="90" workbookViewId="0">
      <selection activeCell="D24" sqref="D24"/>
    </sheetView>
  </sheetViews>
  <sheetFormatPr defaultRowHeight="15" x14ac:dyDescent="0.25"/>
  <cols>
    <col min="1" max="1" width="9.5703125" customWidth="1"/>
    <col min="2" max="2" width="24" customWidth="1"/>
    <col min="3" max="3" width="31.42578125" customWidth="1"/>
    <col min="4" max="4" width="9.7109375" customWidth="1"/>
    <col min="5" max="5" width="6.7109375" customWidth="1"/>
    <col min="6" max="6" width="5.85546875" customWidth="1"/>
    <col min="8" max="8" width="22.5703125" customWidth="1"/>
    <col min="9" max="9" width="30" customWidth="1"/>
    <col min="10" max="10" width="10.140625" customWidth="1"/>
    <col min="11" max="12" width="6.7109375" customWidth="1"/>
    <col min="13" max="13" width="3.7109375" customWidth="1"/>
    <col min="14" max="14" width="10.7109375" customWidth="1"/>
    <col min="15" max="19" width="3.85546875" customWidth="1"/>
  </cols>
  <sheetData>
    <row r="1" spans="1:15" ht="20.45" customHeight="1" x14ac:dyDescent="0.35">
      <c r="A1" s="128" t="s">
        <v>89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ht="12" customHeight="1" x14ac:dyDescent="0.35">
      <c r="A2" s="5"/>
    </row>
    <row r="3" spans="1:15" ht="12" customHeight="1" x14ac:dyDescent="0.25"/>
    <row r="4" spans="1:15" ht="12" customHeight="1" x14ac:dyDescent="0.25"/>
    <row r="5" spans="1:15" ht="12" customHeight="1" x14ac:dyDescent="0.25"/>
    <row r="6" spans="1:15" ht="12" customHeight="1" x14ac:dyDescent="0.25"/>
    <row r="7" spans="1:15" ht="12" customHeight="1" x14ac:dyDescent="0.25"/>
    <row r="8" spans="1:15" ht="12" customHeight="1" x14ac:dyDescent="0.25"/>
    <row r="9" spans="1:15" ht="12" customHeight="1" x14ac:dyDescent="0.25"/>
    <row r="10" spans="1:15" ht="12" customHeight="1" x14ac:dyDescent="0.25"/>
    <row r="11" spans="1:15" ht="12" customHeight="1" x14ac:dyDescent="0.25"/>
    <row r="12" spans="1:15" ht="12" customHeight="1" x14ac:dyDescent="0.25"/>
    <row r="13" spans="1:15" ht="12" customHeight="1" x14ac:dyDescent="0.25"/>
    <row r="14" spans="1:15" ht="12" customHeight="1" x14ac:dyDescent="0.25"/>
    <row r="15" spans="1:15" ht="12" customHeight="1" x14ac:dyDescent="0.25"/>
    <row r="16" spans="1:15" ht="12" customHeight="1" x14ac:dyDescent="0.25"/>
    <row r="17" spans="1:20" ht="12" customHeight="1" x14ac:dyDescent="0.25"/>
    <row r="18" spans="1:20" ht="12" customHeight="1" x14ac:dyDescent="0.25"/>
    <row r="19" spans="1:20" ht="12" customHeight="1" x14ac:dyDescent="0.25"/>
    <row r="20" spans="1:20" ht="12" customHeight="1" x14ac:dyDescent="0.25"/>
    <row r="21" spans="1:20" ht="12" customHeight="1" x14ac:dyDescent="0.25">
      <c r="A21" s="3"/>
    </row>
    <row r="22" spans="1:20" ht="12" customHeight="1" x14ac:dyDescent="0.25">
      <c r="A22" s="532" t="s">
        <v>90</v>
      </c>
      <c r="B22" s="532"/>
      <c r="C22" s="532"/>
      <c r="D22" s="532"/>
      <c r="E22" s="532"/>
      <c r="G22" s="532" t="s">
        <v>91</v>
      </c>
      <c r="H22" s="532"/>
      <c r="I22" s="532"/>
      <c r="J22" s="532"/>
      <c r="K22" s="532"/>
      <c r="L22" s="31"/>
      <c r="N22" s="55"/>
      <c r="O22" s="242"/>
      <c r="P22" s="55"/>
    </row>
    <row r="23" spans="1:20" ht="12" customHeight="1" x14ac:dyDescent="0.25">
      <c r="A23" s="57" t="s">
        <v>10</v>
      </c>
      <c r="B23" s="540" t="s">
        <v>34</v>
      </c>
      <c r="C23" s="540"/>
      <c r="D23" s="63" t="s">
        <v>36</v>
      </c>
      <c r="E23" s="57" t="s">
        <v>126</v>
      </c>
      <c r="G23" s="287" t="s">
        <v>10</v>
      </c>
      <c r="H23" s="540" t="s">
        <v>34</v>
      </c>
      <c r="I23" s="540"/>
      <c r="J23" s="57" t="s">
        <v>14</v>
      </c>
      <c r="K23" s="57" t="s">
        <v>126</v>
      </c>
      <c r="L23" s="55"/>
      <c r="N23" s="123"/>
      <c r="O23" s="242"/>
      <c r="P23" s="362"/>
    </row>
    <row r="24" spans="1:20" ht="12" customHeight="1" x14ac:dyDescent="0.25">
      <c r="A24" s="534" t="s">
        <v>564</v>
      </c>
      <c r="B24" s="34" t="s">
        <v>761</v>
      </c>
      <c r="C24" s="36" t="s">
        <v>224</v>
      </c>
      <c r="D24" s="63">
        <v>16.600000000000001</v>
      </c>
      <c r="E24" s="316">
        <v>1.8</v>
      </c>
      <c r="G24" s="534" t="s">
        <v>765</v>
      </c>
      <c r="H24" s="122" t="s">
        <v>235</v>
      </c>
      <c r="I24" s="36" t="s">
        <v>224</v>
      </c>
      <c r="J24" s="63">
        <v>15.4</v>
      </c>
      <c r="K24" s="316">
        <v>1.6</v>
      </c>
      <c r="L24" s="185"/>
      <c r="N24" s="123"/>
      <c r="O24" s="108"/>
      <c r="P24" s="362"/>
      <c r="T24" s="123"/>
    </row>
    <row r="25" spans="1:20" ht="12" customHeight="1" x14ac:dyDescent="0.25">
      <c r="A25" s="535"/>
      <c r="B25" s="38" t="s">
        <v>219</v>
      </c>
      <c r="C25" s="37" t="s">
        <v>832</v>
      </c>
      <c r="D25" s="332">
        <v>3</v>
      </c>
      <c r="E25" s="316" t="s">
        <v>133</v>
      </c>
      <c r="G25" s="535"/>
      <c r="H25" s="38" t="s">
        <v>219</v>
      </c>
      <c r="I25" s="37" t="s">
        <v>832</v>
      </c>
      <c r="J25" s="332">
        <v>3</v>
      </c>
      <c r="K25" s="316" t="s">
        <v>133</v>
      </c>
      <c r="L25" s="185"/>
      <c r="N25" s="123"/>
      <c r="O25" s="108"/>
      <c r="P25" s="362"/>
      <c r="T25" s="123"/>
    </row>
    <row r="26" spans="1:20" ht="12" customHeight="1" x14ac:dyDescent="0.25">
      <c r="A26" s="536"/>
      <c r="B26" s="35"/>
      <c r="C26" s="37" t="s">
        <v>782</v>
      </c>
      <c r="D26" s="332">
        <v>4.3500000000000005</v>
      </c>
      <c r="E26" s="316" t="s">
        <v>133</v>
      </c>
      <c r="G26" s="536"/>
      <c r="H26" s="35"/>
      <c r="I26" s="37" t="s">
        <v>782</v>
      </c>
      <c r="J26" s="332">
        <v>4.55</v>
      </c>
      <c r="K26" s="316" t="s">
        <v>133</v>
      </c>
      <c r="L26" s="185"/>
      <c r="N26" s="123"/>
      <c r="O26" s="108"/>
      <c r="P26" s="362"/>
      <c r="T26" s="123"/>
    </row>
    <row r="27" spans="1:20" ht="12" customHeight="1" x14ac:dyDescent="0.25">
      <c r="A27" s="537" t="s">
        <v>565</v>
      </c>
      <c r="B27" s="30" t="s">
        <v>762</v>
      </c>
      <c r="C27" s="36" t="s">
        <v>224</v>
      </c>
      <c r="D27" s="332">
        <v>17.95</v>
      </c>
      <c r="E27" s="316">
        <v>2</v>
      </c>
      <c r="G27" s="187" t="s">
        <v>576</v>
      </c>
      <c r="H27" s="510" t="s">
        <v>766</v>
      </c>
      <c r="I27" s="518"/>
      <c r="J27" s="337">
        <v>34.65</v>
      </c>
      <c r="K27" s="316">
        <v>1</v>
      </c>
      <c r="L27" s="185"/>
      <c r="N27" s="123"/>
      <c r="O27" s="108"/>
      <c r="P27" s="362"/>
      <c r="T27" s="123"/>
    </row>
    <row r="28" spans="1:20" ht="12" customHeight="1" x14ac:dyDescent="0.25">
      <c r="A28" s="538"/>
      <c r="B28" s="38" t="s">
        <v>219</v>
      </c>
      <c r="C28" s="37" t="s">
        <v>832</v>
      </c>
      <c r="D28" s="332">
        <v>3.1500000000000004</v>
      </c>
      <c r="E28" s="316" t="s">
        <v>133</v>
      </c>
      <c r="G28" s="534" t="s">
        <v>767</v>
      </c>
      <c r="H28" s="34" t="s">
        <v>236</v>
      </c>
      <c r="I28" s="36" t="s">
        <v>224</v>
      </c>
      <c r="J28" s="63">
        <v>19.05</v>
      </c>
      <c r="K28" s="316">
        <v>2.6</v>
      </c>
      <c r="L28" s="185"/>
      <c r="N28" s="123"/>
      <c r="O28" s="108"/>
      <c r="P28" s="362"/>
      <c r="T28" s="123"/>
    </row>
    <row r="29" spans="1:20" ht="12" customHeight="1" x14ac:dyDescent="0.25">
      <c r="A29" s="539"/>
      <c r="B29" s="35"/>
      <c r="C29" s="37" t="s">
        <v>782</v>
      </c>
      <c r="D29" s="332">
        <v>4.6500000000000004</v>
      </c>
      <c r="E29" s="316" t="s">
        <v>133</v>
      </c>
      <c r="G29" s="535"/>
      <c r="H29" s="38" t="s">
        <v>219</v>
      </c>
      <c r="I29" s="37" t="s">
        <v>832</v>
      </c>
      <c r="J29" s="332">
        <v>3.1500000000000004</v>
      </c>
      <c r="K29" s="316" t="s">
        <v>133</v>
      </c>
      <c r="L29" s="185"/>
      <c r="N29" s="123"/>
      <c r="O29" s="108"/>
      <c r="P29" s="362"/>
      <c r="T29" s="123"/>
    </row>
    <row r="30" spans="1:20" ht="12" customHeight="1" x14ac:dyDescent="0.25">
      <c r="A30" s="537" t="s">
        <v>566</v>
      </c>
      <c r="B30" s="30" t="s">
        <v>763</v>
      </c>
      <c r="C30" s="36" t="s">
        <v>224</v>
      </c>
      <c r="D30" s="332">
        <v>21.950000000000003</v>
      </c>
      <c r="E30" s="316">
        <v>3</v>
      </c>
      <c r="G30" s="536"/>
      <c r="H30" s="35"/>
      <c r="I30" s="37" t="s">
        <v>782</v>
      </c>
      <c r="J30" s="332">
        <v>4.75</v>
      </c>
      <c r="K30" s="316" t="s">
        <v>133</v>
      </c>
      <c r="L30" s="185"/>
      <c r="N30" s="123"/>
      <c r="O30" s="108"/>
      <c r="P30" s="362"/>
      <c r="T30" s="123"/>
    </row>
    <row r="31" spans="1:20" ht="12" customHeight="1" x14ac:dyDescent="0.25">
      <c r="A31" s="538"/>
      <c r="B31" s="38" t="s">
        <v>219</v>
      </c>
      <c r="C31" s="37" t="s">
        <v>832</v>
      </c>
      <c r="D31" s="332">
        <v>3.7</v>
      </c>
      <c r="E31" s="316" t="s">
        <v>133</v>
      </c>
      <c r="G31" s="155" t="s">
        <v>577</v>
      </c>
      <c r="H31" s="29" t="s">
        <v>225</v>
      </c>
      <c r="I31" s="37"/>
      <c r="J31" s="337">
        <v>41.6</v>
      </c>
      <c r="K31" s="316">
        <v>2</v>
      </c>
      <c r="L31" s="185"/>
      <c r="N31" s="123"/>
      <c r="O31" s="108"/>
      <c r="P31" s="362"/>
      <c r="T31" s="123"/>
    </row>
    <row r="32" spans="1:20" ht="12" customHeight="1" x14ac:dyDescent="0.25">
      <c r="A32" s="539"/>
      <c r="B32" s="35"/>
      <c r="C32" s="37" t="s">
        <v>782</v>
      </c>
      <c r="D32" s="332">
        <v>5.4</v>
      </c>
      <c r="E32" s="316" t="s">
        <v>133</v>
      </c>
      <c r="G32" s="541" t="s">
        <v>768</v>
      </c>
      <c r="H32" s="38" t="s">
        <v>237</v>
      </c>
      <c r="I32" s="36" t="s">
        <v>224</v>
      </c>
      <c r="J32" s="63">
        <v>21.6</v>
      </c>
      <c r="K32" s="316">
        <v>2.5</v>
      </c>
      <c r="L32" s="185"/>
      <c r="N32" s="123"/>
      <c r="O32" s="108"/>
      <c r="P32" s="362"/>
      <c r="T32" s="123"/>
    </row>
    <row r="33" spans="1:20" ht="12" customHeight="1" x14ac:dyDescent="0.25">
      <c r="A33" s="537" t="s">
        <v>567</v>
      </c>
      <c r="B33" s="30" t="s">
        <v>764</v>
      </c>
      <c r="C33" s="36" t="s">
        <v>224</v>
      </c>
      <c r="D33" s="332">
        <v>27.55</v>
      </c>
      <c r="E33" s="316">
        <v>4</v>
      </c>
      <c r="G33" s="535"/>
      <c r="H33" s="38" t="s">
        <v>219</v>
      </c>
      <c r="I33" s="37" t="s">
        <v>832</v>
      </c>
      <c r="J33" s="332">
        <v>3.7</v>
      </c>
      <c r="K33" s="316" t="s">
        <v>133</v>
      </c>
      <c r="L33" s="185"/>
      <c r="N33" s="123"/>
      <c r="O33" s="108"/>
      <c r="P33" s="362"/>
      <c r="T33" s="123"/>
    </row>
    <row r="34" spans="1:20" ht="12" customHeight="1" x14ac:dyDescent="0.25">
      <c r="A34" s="538"/>
      <c r="B34" s="38" t="s">
        <v>219</v>
      </c>
      <c r="C34" s="37" t="s">
        <v>832</v>
      </c>
      <c r="D34" s="332">
        <v>4.3</v>
      </c>
      <c r="E34" s="316" t="s">
        <v>133</v>
      </c>
      <c r="G34" s="536"/>
      <c r="H34" s="35"/>
      <c r="I34" s="37" t="s">
        <v>782</v>
      </c>
      <c r="J34" s="332">
        <v>5.4</v>
      </c>
      <c r="K34" s="316" t="s">
        <v>133</v>
      </c>
      <c r="L34" s="185"/>
      <c r="N34" s="123"/>
      <c r="O34" s="108"/>
      <c r="P34" s="362"/>
      <c r="T34" s="123"/>
    </row>
    <row r="35" spans="1:20" ht="12" customHeight="1" x14ac:dyDescent="0.25">
      <c r="A35" s="539"/>
      <c r="B35" s="35"/>
      <c r="C35" s="37" t="s">
        <v>782</v>
      </c>
      <c r="D35" s="332">
        <v>6.3000000000000007</v>
      </c>
      <c r="E35" s="316" t="s">
        <v>133</v>
      </c>
      <c r="G35" s="155" t="s">
        <v>578</v>
      </c>
      <c r="H35" s="29" t="s">
        <v>225</v>
      </c>
      <c r="I35" s="37"/>
      <c r="J35" s="337">
        <v>41.6</v>
      </c>
      <c r="K35" s="316">
        <v>1.5</v>
      </c>
      <c r="L35" s="185"/>
      <c r="N35" s="123"/>
      <c r="O35" s="108"/>
      <c r="P35" s="362"/>
      <c r="T35" s="123"/>
    </row>
    <row r="36" spans="1:20" ht="12" customHeight="1" x14ac:dyDescent="0.25">
      <c r="A36" s="155" t="s">
        <v>568</v>
      </c>
      <c r="B36" s="510" t="s">
        <v>226</v>
      </c>
      <c r="C36" s="518"/>
      <c r="D36" s="337">
        <v>37.35</v>
      </c>
      <c r="E36" s="316">
        <v>0.3</v>
      </c>
      <c r="G36" s="541" t="s">
        <v>769</v>
      </c>
      <c r="H36" s="34" t="s">
        <v>238</v>
      </c>
      <c r="I36" s="36" t="s">
        <v>224</v>
      </c>
      <c r="J36" s="63">
        <v>28.55</v>
      </c>
      <c r="K36" s="316">
        <v>4</v>
      </c>
      <c r="L36" s="185"/>
      <c r="N36" s="123"/>
      <c r="O36" s="108"/>
      <c r="P36" s="362"/>
      <c r="T36" s="123"/>
    </row>
    <row r="37" spans="1:20" ht="12" customHeight="1" x14ac:dyDescent="0.25">
      <c r="A37" s="155" t="s">
        <v>569</v>
      </c>
      <c r="B37" s="510" t="s">
        <v>227</v>
      </c>
      <c r="C37" s="518"/>
      <c r="D37" s="332">
        <v>39.1</v>
      </c>
      <c r="E37" s="316">
        <v>0.4</v>
      </c>
      <c r="G37" s="535"/>
      <c r="H37" s="38" t="s">
        <v>219</v>
      </c>
      <c r="I37" s="37" t="s">
        <v>832</v>
      </c>
      <c r="J37" s="332">
        <v>4.3</v>
      </c>
      <c r="K37" s="316" t="s">
        <v>133</v>
      </c>
      <c r="L37" s="185"/>
      <c r="N37" s="123"/>
      <c r="O37" s="108"/>
      <c r="P37" s="362"/>
      <c r="T37" s="123"/>
    </row>
    <row r="38" spans="1:20" ht="12" customHeight="1" x14ac:dyDescent="0.25">
      <c r="A38" s="155" t="s">
        <v>570</v>
      </c>
      <c r="B38" s="510" t="s">
        <v>228</v>
      </c>
      <c r="C38" s="518"/>
      <c r="D38" s="332">
        <v>37.65</v>
      </c>
      <c r="E38" s="316">
        <v>0.5</v>
      </c>
      <c r="G38" s="536"/>
      <c r="H38" s="38"/>
      <c r="I38" s="37" t="s">
        <v>782</v>
      </c>
      <c r="J38" s="332">
        <v>6.3000000000000007</v>
      </c>
      <c r="K38" s="316" t="s">
        <v>133</v>
      </c>
      <c r="L38" s="185"/>
      <c r="N38" s="123"/>
      <c r="O38" s="108"/>
      <c r="P38" s="362"/>
      <c r="T38" s="123"/>
    </row>
    <row r="39" spans="1:20" ht="12" customHeight="1" x14ac:dyDescent="0.25">
      <c r="A39" s="155" t="s">
        <v>571</v>
      </c>
      <c r="B39" s="510" t="s">
        <v>229</v>
      </c>
      <c r="C39" s="518"/>
      <c r="D39" s="332">
        <v>40.050000000000004</v>
      </c>
      <c r="E39" s="316">
        <v>0.5</v>
      </c>
      <c r="G39" s="246" t="s">
        <v>579</v>
      </c>
      <c r="H39" s="509" t="s">
        <v>225</v>
      </c>
      <c r="I39" s="509"/>
      <c r="J39" s="337">
        <v>48.150000000000006</v>
      </c>
      <c r="K39" s="316">
        <v>3</v>
      </c>
      <c r="L39" s="185"/>
      <c r="N39" s="123"/>
      <c r="O39" s="108"/>
      <c r="P39" s="362"/>
      <c r="T39" s="123"/>
    </row>
    <row r="40" spans="1:20" ht="12" customHeight="1" x14ac:dyDescent="0.25">
      <c r="A40" s="155" t="s">
        <v>572</v>
      </c>
      <c r="B40" s="510" t="s">
        <v>230</v>
      </c>
      <c r="C40" s="518"/>
      <c r="D40" s="332">
        <v>40.050000000000004</v>
      </c>
      <c r="E40" s="316">
        <v>1</v>
      </c>
      <c r="G40" s="245"/>
      <c r="H40" s="122" t="s">
        <v>239</v>
      </c>
      <c r="I40" s="277" t="s">
        <v>759</v>
      </c>
      <c r="J40" s="63">
        <v>5.1000000000000005</v>
      </c>
      <c r="K40" s="316">
        <v>0.4</v>
      </c>
      <c r="L40" s="186"/>
      <c r="N40" s="123"/>
      <c r="O40" s="108"/>
      <c r="P40" s="362"/>
      <c r="T40" s="123"/>
    </row>
    <row r="41" spans="1:20" ht="12" customHeight="1" x14ac:dyDescent="0.25">
      <c r="A41" s="155" t="s">
        <v>573</v>
      </c>
      <c r="B41" s="510" t="s">
        <v>231</v>
      </c>
      <c r="C41" s="518"/>
      <c r="D41" s="332">
        <v>41.900000000000006</v>
      </c>
      <c r="E41" s="316">
        <v>1</v>
      </c>
      <c r="G41" s="247" t="s">
        <v>758</v>
      </c>
      <c r="H41" s="123" t="s">
        <v>240</v>
      </c>
      <c r="I41" s="25" t="s">
        <v>833</v>
      </c>
      <c r="J41" s="332">
        <v>7.9</v>
      </c>
      <c r="K41" s="316" t="s">
        <v>133</v>
      </c>
      <c r="L41" s="185"/>
      <c r="N41" s="123"/>
      <c r="O41" s="108"/>
      <c r="P41" s="362"/>
      <c r="T41" s="123"/>
    </row>
    <row r="42" spans="1:20" ht="12" customHeight="1" x14ac:dyDescent="0.25">
      <c r="A42" s="155" t="s">
        <v>574</v>
      </c>
      <c r="B42" s="510" t="s">
        <v>232</v>
      </c>
      <c r="C42" s="518"/>
      <c r="D42" s="332">
        <v>41.900000000000006</v>
      </c>
      <c r="E42" s="316">
        <v>1.5</v>
      </c>
      <c r="G42" s="248"/>
      <c r="H42" s="125" t="s">
        <v>241</v>
      </c>
      <c r="I42" s="278" t="s">
        <v>760</v>
      </c>
      <c r="J42" s="332">
        <v>11.8</v>
      </c>
      <c r="K42" s="316" t="s">
        <v>133</v>
      </c>
      <c r="L42" s="113"/>
      <c r="N42" s="123"/>
      <c r="O42" s="108"/>
      <c r="P42" s="362"/>
      <c r="T42" s="123"/>
    </row>
    <row r="43" spans="1:20" ht="12" customHeight="1" x14ac:dyDescent="0.25">
      <c r="A43" s="155" t="s">
        <v>575</v>
      </c>
      <c r="B43" s="510" t="s">
        <v>233</v>
      </c>
      <c r="C43" s="518"/>
      <c r="D43" s="332">
        <v>43.900000000000006</v>
      </c>
      <c r="E43" s="316">
        <v>1.5</v>
      </c>
      <c r="G43" s="155" t="s">
        <v>581</v>
      </c>
      <c r="H43" s="509" t="s">
        <v>242</v>
      </c>
      <c r="I43" s="509"/>
      <c r="J43" s="63">
        <v>4</v>
      </c>
      <c r="K43" s="316">
        <v>0.1</v>
      </c>
      <c r="L43" s="113"/>
      <c r="N43" s="123"/>
      <c r="O43" s="108"/>
      <c r="P43" s="362"/>
      <c r="T43" s="123"/>
    </row>
    <row r="44" spans="1:20" ht="12" customHeight="1" x14ac:dyDescent="0.25">
      <c r="A44" s="155" t="s">
        <v>388</v>
      </c>
      <c r="B44" s="510" t="s">
        <v>580</v>
      </c>
      <c r="C44" s="518"/>
      <c r="D44" s="344">
        <v>4.3</v>
      </c>
      <c r="E44" s="316">
        <v>0.4</v>
      </c>
      <c r="G44" s="27"/>
      <c r="H44" s="123"/>
      <c r="I44" s="25"/>
      <c r="J44" s="127"/>
      <c r="K44" s="279"/>
      <c r="L44" s="167"/>
      <c r="N44" s="123"/>
      <c r="O44" s="108"/>
      <c r="T44" s="123"/>
    </row>
    <row r="45" spans="1:20" ht="12" customHeight="1" x14ac:dyDescent="0.25">
      <c r="A45" s="155" t="s">
        <v>397</v>
      </c>
      <c r="B45" s="510" t="s">
        <v>234</v>
      </c>
      <c r="C45" s="518"/>
      <c r="D45" s="337">
        <v>7.45</v>
      </c>
      <c r="E45" s="316">
        <v>0.2</v>
      </c>
      <c r="H45" s="123"/>
      <c r="J45" s="132"/>
      <c r="K45" s="10"/>
      <c r="L45" s="113"/>
      <c r="N45" s="123"/>
      <c r="O45" s="108"/>
      <c r="P45" s="27"/>
      <c r="T45" s="123"/>
    </row>
    <row r="46" spans="1:20" ht="12" customHeight="1" x14ac:dyDescent="0.25">
      <c r="A46" s="243" t="s">
        <v>563</v>
      </c>
      <c r="G46" s="27"/>
      <c r="H46" s="533"/>
      <c r="I46" s="533"/>
      <c r="J46" s="280"/>
      <c r="K46" s="279"/>
      <c r="L46" s="185"/>
      <c r="N46" s="169"/>
      <c r="O46" s="108"/>
    </row>
    <row r="47" spans="1:20" ht="12" customHeight="1" x14ac:dyDescent="0.25">
      <c r="A47" s="189" t="s">
        <v>192</v>
      </c>
    </row>
    <row r="48" spans="1:20" ht="20.45" customHeight="1" x14ac:dyDescent="0.35">
      <c r="A48" s="128" t="s">
        <v>92</v>
      </c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</row>
    <row r="49" spans="1:15" ht="12" customHeight="1" x14ac:dyDescent="0.25"/>
    <row r="50" spans="1:15" ht="12" customHeight="1" x14ac:dyDescent="0.25">
      <c r="N50" s="4"/>
      <c r="O50" s="171"/>
    </row>
    <row r="51" spans="1:15" ht="12" customHeight="1" x14ac:dyDescent="0.25">
      <c r="A51" s="14" t="s">
        <v>10</v>
      </c>
      <c r="B51" s="466" t="s">
        <v>34</v>
      </c>
      <c r="C51" s="466"/>
      <c r="D51" s="14" t="s">
        <v>36</v>
      </c>
      <c r="E51" s="14" t="s">
        <v>126</v>
      </c>
      <c r="J51" s="10"/>
      <c r="N51" s="52"/>
      <c r="O51" s="171"/>
    </row>
    <row r="52" spans="1:15" ht="12" customHeight="1" x14ac:dyDescent="0.25">
      <c r="A52" s="155" t="s">
        <v>559</v>
      </c>
      <c r="B52" s="526" t="s">
        <v>220</v>
      </c>
      <c r="C52" s="527"/>
      <c r="D52" s="23">
        <v>195.20000000000002</v>
      </c>
      <c r="E52" s="54">
        <v>4</v>
      </c>
      <c r="J52" s="10"/>
      <c r="N52" s="123"/>
      <c r="O52" s="170"/>
    </row>
    <row r="53" spans="1:15" ht="12" customHeight="1" x14ac:dyDescent="0.25">
      <c r="A53" s="155" t="s">
        <v>560</v>
      </c>
      <c r="B53" s="526" t="s">
        <v>221</v>
      </c>
      <c r="C53" s="527"/>
      <c r="D53" s="23">
        <v>214.85000000000002</v>
      </c>
      <c r="E53" s="54">
        <v>5</v>
      </c>
      <c r="J53" s="10"/>
      <c r="N53" s="123"/>
      <c r="O53" s="170"/>
    </row>
    <row r="54" spans="1:15" ht="12" customHeight="1" x14ac:dyDescent="0.25">
      <c r="A54" s="155" t="s">
        <v>561</v>
      </c>
      <c r="B54" s="526" t="s">
        <v>222</v>
      </c>
      <c r="C54" s="527"/>
      <c r="D54" s="23">
        <v>245.85000000000002</v>
      </c>
      <c r="E54" s="54">
        <v>11</v>
      </c>
      <c r="J54" s="10"/>
      <c r="N54" s="123"/>
      <c r="O54" s="170"/>
    </row>
    <row r="55" spans="1:15" ht="12" customHeight="1" x14ac:dyDescent="0.25">
      <c r="A55" s="155" t="s">
        <v>562</v>
      </c>
      <c r="B55" s="526" t="s">
        <v>223</v>
      </c>
      <c r="C55" s="527"/>
      <c r="D55" s="23">
        <v>267.15000000000003</v>
      </c>
      <c r="E55" s="54">
        <v>17</v>
      </c>
      <c r="J55" s="10"/>
      <c r="N55" s="123"/>
      <c r="O55" s="170"/>
    </row>
    <row r="56" spans="1:15" ht="12" customHeight="1" x14ac:dyDescent="0.25">
      <c r="J56" s="10"/>
    </row>
    <row r="57" spans="1:15" ht="12" customHeight="1" x14ac:dyDescent="0.25">
      <c r="A57" s="409"/>
      <c r="B57" s="409"/>
      <c r="C57" s="403"/>
      <c r="D57" s="403"/>
      <c r="J57" s="10"/>
    </row>
    <row r="58" spans="1:15" ht="12" customHeight="1" x14ac:dyDescent="0.25"/>
    <row r="59" spans="1:15" ht="12" customHeight="1" x14ac:dyDescent="0.25"/>
    <row r="60" spans="1:15" ht="12" customHeight="1" x14ac:dyDescent="0.25"/>
    <row r="61" spans="1:15" ht="12" customHeight="1" x14ac:dyDescent="0.25"/>
    <row r="62" spans="1:15" ht="12" customHeight="1" x14ac:dyDescent="0.25"/>
    <row r="63" spans="1:15" ht="12" customHeight="1" x14ac:dyDescent="0.25"/>
    <row r="64" spans="1:15" ht="12" customHeight="1" x14ac:dyDescent="0.25">
      <c r="E64" s="121"/>
    </row>
    <row r="65" spans="1:5" ht="12" customHeight="1" x14ac:dyDescent="0.25">
      <c r="E65" s="121"/>
    </row>
    <row r="66" spans="1:5" ht="12" customHeight="1" x14ac:dyDescent="0.25">
      <c r="A66" s="112"/>
      <c r="E66" s="121"/>
    </row>
    <row r="67" spans="1:5" ht="12" customHeight="1" x14ac:dyDescent="0.25"/>
    <row r="68" spans="1:5" ht="12" customHeight="1" x14ac:dyDescent="0.25">
      <c r="A68" s="112"/>
    </row>
    <row r="69" spans="1:5" ht="12" customHeight="1" x14ac:dyDescent="0.25"/>
    <row r="70" spans="1:5" ht="12" customHeight="1" x14ac:dyDescent="0.25"/>
    <row r="71" spans="1:5" ht="12" customHeight="1" x14ac:dyDescent="0.25"/>
    <row r="72" spans="1:5" ht="12" customHeight="1" x14ac:dyDescent="0.25"/>
    <row r="73" spans="1:5" ht="12" customHeight="1" x14ac:dyDescent="0.25"/>
    <row r="74" spans="1:5" ht="12" customHeight="1" x14ac:dyDescent="0.25"/>
    <row r="75" spans="1:5" ht="12" customHeight="1" x14ac:dyDescent="0.25"/>
    <row r="76" spans="1:5" ht="12" customHeight="1" x14ac:dyDescent="0.25"/>
    <row r="77" spans="1:5" ht="12" customHeight="1" x14ac:dyDescent="0.25"/>
    <row r="78" spans="1:5" ht="12" customHeight="1" x14ac:dyDescent="0.25"/>
    <row r="79" spans="1:5" ht="12" customHeight="1" x14ac:dyDescent="0.25"/>
    <row r="80" spans="1:5" ht="12" customHeight="1" x14ac:dyDescent="0.25"/>
    <row r="81" ht="12" customHeight="1" x14ac:dyDescent="0.25"/>
    <row r="82" ht="12" customHeight="1" x14ac:dyDescent="0.25"/>
    <row r="83" ht="12" customHeight="1" x14ac:dyDescent="0.25"/>
    <row r="84" ht="12" customHeight="1" x14ac:dyDescent="0.25"/>
    <row r="85" ht="12" customHeight="1" x14ac:dyDescent="0.25"/>
    <row r="86" ht="12" customHeight="1" x14ac:dyDescent="0.25"/>
    <row r="87" ht="12" customHeight="1" x14ac:dyDescent="0.25"/>
    <row r="88" ht="12" customHeight="1" x14ac:dyDescent="0.25"/>
    <row r="89" ht="12" customHeight="1" x14ac:dyDescent="0.25"/>
    <row r="90" ht="12" customHeight="1" x14ac:dyDescent="0.25"/>
    <row r="91" ht="12" customHeight="1" x14ac:dyDescent="0.25"/>
    <row r="92" ht="12" customHeight="1" x14ac:dyDescent="0.25"/>
    <row r="93" ht="12" customHeight="1" x14ac:dyDescent="0.25"/>
    <row r="94" ht="12" customHeight="1" x14ac:dyDescent="0.25"/>
    <row r="95" ht="12" customHeight="1" x14ac:dyDescent="0.25"/>
    <row r="96" ht="12" customHeight="1" x14ac:dyDescent="0.25"/>
    <row r="97" ht="12" customHeight="1" x14ac:dyDescent="0.25"/>
    <row r="98" ht="12" customHeight="1" x14ac:dyDescent="0.25"/>
    <row r="99" ht="12" customHeight="1" x14ac:dyDescent="0.25"/>
    <row r="100" ht="12" customHeight="1" x14ac:dyDescent="0.25"/>
    <row r="101" ht="12" customHeight="1" x14ac:dyDescent="0.25"/>
    <row r="102" ht="12" customHeight="1" x14ac:dyDescent="0.25"/>
    <row r="103" ht="12" customHeight="1" x14ac:dyDescent="0.25"/>
    <row r="104" ht="12" customHeight="1" x14ac:dyDescent="0.25"/>
    <row r="105" ht="12" customHeight="1" x14ac:dyDescent="0.25"/>
    <row r="106" ht="12" customHeight="1" x14ac:dyDescent="0.25"/>
    <row r="107" ht="12" customHeight="1" x14ac:dyDescent="0.25"/>
    <row r="108" ht="12" customHeight="1" x14ac:dyDescent="0.25"/>
    <row r="109" ht="12" customHeight="1" x14ac:dyDescent="0.25"/>
    <row r="110" ht="12" customHeight="1" x14ac:dyDescent="0.25"/>
  </sheetData>
  <sheetProtection selectLockedCells="1"/>
  <mergeCells count="33">
    <mergeCell ref="H23:I23"/>
    <mergeCell ref="B42:C42"/>
    <mergeCell ref="B37:C37"/>
    <mergeCell ref="B38:C38"/>
    <mergeCell ref="B39:C39"/>
    <mergeCell ref="H39:I39"/>
    <mergeCell ref="B40:C40"/>
    <mergeCell ref="B41:C41"/>
    <mergeCell ref="G28:G30"/>
    <mergeCell ref="H27:I27"/>
    <mergeCell ref="G32:G34"/>
    <mergeCell ref="G36:G38"/>
    <mergeCell ref="A27:A29"/>
    <mergeCell ref="A30:A32"/>
    <mergeCell ref="A33:A35"/>
    <mergeCell ref="B36:C36"/>
    <mergeCell ref="B23:C23"/>
    <mergeCell ref="A57:B57"/>
    <mergeCell ref="C57:D57"/>
    <mergeCell ref="A22:E22"/>
    <mergeCell ref="G22:K22"/>
    <mergeCell ref="B51:C51"/>
    <mergeCell ref="B52:C52"/>
    <mergeCell ref="B53:C53"/>
    <mergeCell ref="B54:C54"/>
    <mergeCell ref="B55:C55"/>
    <mergeCell ref="B43:C43"/>
    <mergeCell ref="H43:I43"/>
    <mergeCell ref="B44:C44"/>
    <mergeCell ref="B45:C45"/>
    <mergeCell ref="H46:I46"/>
    <mergeCell ref="A24:A26"/>
    <mergeCell ref="G24:G26"/>
  </mergeCells>
  <pageMargins left="0.25" right="0.25" top="0.2" bottom="0.2" header="0" footer="0"/>
  <pageSetup scale="76" orientation="landscape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8">
    <pageSetUpPr fitToPage="1"/>
  </sheetPr>
  <dimension ref="A2:E47"/>
  <sheetViews>
    <sheetView zoomScale="70" zoomScaleNormal="70" workbookViewId="0">
      <selection activeCell="A47" sqref="A47:C47"/>
    </sheetView>
  </sheetViews>
  <sheetFormatPr defaultRowHeight="15" x14ac:dyDescent="0.25"/>
  <sheetData>
    <row r="2" spans="1:1" ht="22.9" customHeight="1" x14ac:dyDescent="0.35">
      <c r="A2" s="249" t="s">
        <v>582</v>
      </c>
    </row>
    <row r="4" spans="1:1" x14ac:dyDescent="0.25">
      <c r="A4" s="3" t="s">
        <v>583</v>
      </c>
    </row>
    <row r="25" spans="1:1" x14ac:dyDescent="0.25">
      <c r="A25" s="3" t="s">
        <v>584</v>
      </c>
    </row>
    <row r="47" spans="1:5" x14ac:dyDescent="0.25">
      <c r="A47" s="409" t="s">
        <v>116</v>
      </c>
      <c r="B47" s="409"/>
      <c r="C47" s="409"/>
      <c r="D47" s="403" t="s">
        <v>117</v>
      </c>
      <c r="E47" s="403"/>
    </row>
  </sheetData>
  <sheetProtection password="9CFF" sheet="1" objects="1" scenarios="1" selectLockedCells="1"/>
  <mergeCells count="2">
    <mergeCell ref="A47:C47"/>
    <mergeCell ref="D47:E47"/>
  </mergeCells>
  <hyperlinks>
    <hyperlink ref="A47" location="'Table of Contents'!A1" display="Return to Table of Contents" xr:uid="{00000000-0004-0000-3300-000000000000}"/>
    <hyperlink ref="D47" location="Summary!A1" display="Go to Summary" xr:uid="{00000000-0004-0000-3300-000001000000}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5">
    <pageSetUpPr fitToPage="1"/>
  </sheetPr>
  <dimension ref="B2:G46"/>
  <sheetViews>
    <sheetView zoomScale="80" zoomScaleNormal="80" workbookViewId="0">
      <selection activeCell="B46" sqref="B46:D46"/>
    </sheetView>
  </sheetViews>
  <sheetFormatPr defaultColWidth="8.85546875" defaultRowHeight="15" x14ac:dyDescent="0.25"/>
  <cols>
    <col min="1" max="16384" width="8.85546875" style="226"/>
  </cols>
  <sheetData>
    <row r="2" spans="2:2" x14ac:dyDescent="0.25">
      <c r="B2" s="250" t="s">
        <v>585</v>
      </c>
    </row>
    <row r="24" spans="2:2" x14ac:dyDescent="0.25">
      <c r="B24" s="250" t="s">
        <v>586</v>
      </c>
    </row>
    <row r="46" spans="2:7" x14ac:dyDescent="0.25">
      <c r="B46" s="542" t="s">
        <v>116</v>
      </c>
      <c r="C46" s="542"/>
      <c r="D46" s="542"/>
      <c r="F46" s="543" t="s">
        <v>117</v>
      </c>
      <c r="G46" s="543"/>
    </row>
  </sheetData>
  <sheetProtection password="9CFF" sheet="1" objects="1" scenarios="1" selectLockedCells="1"/>
  <mergeCells count="2">
    <mergeCell ref="B46:D46"/>
    <mergeCell ref="F46:G46"/>
  </mergeCells>
  <hyperlinks>
    <hyperlink ref="F46" location="Summary!A1" display="Go to Summary" xr:uid="{00000000-0004-0000-3400-000000000000}"/>
    <hyperlink ref="B46" location="'Table of Contents'!A1" display="Return to Table of Contents" xr:uid="{00000000-0004-0000-3400-000001000000}"/>
  </hyperlinks>
  <pageMargins left="0.5" right="0.25" top="0.75" bottom="0.75" header="0" footer="0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49">
    <pageSetUpPr fitToPage="1"/>
  </sheetPr>
  <dimension ref="A1:K49"/>
  <sheetViews>
    <sheetView zoomScaleNormal="100" workbookViewId="0">
      <selection activeCell="D49" sqref="D49:F49"/>
    </sheetView>
  </sheetViews>
  <sheetFormatPr defaultRowHeight="15" x14ac:dyDescent="0.25"/>
  <cols>
    <col min="1" max="3" width="2.7109375" style="251" customWidth="1"/>
    <col min="4" max="4" width="45.140625" style="251" customWidth="1"/>
    <col min="5" max="7" width="2.7109375" style="251" customWidth="1"/>
    <col min="8" max="8" width="31.28515625" style="251" customWidth="1"/>
    <col min="9" max="11" width="8.85546875" style="251"/>
  </cols>
  <sheetData>
    <row r="1" spans="1:9" ht="25.5" x14ac:dyDescent="0.25">
      <c r="A1" s="254" t="s">
        <v>587</v>
      </c>
      <c r="B1" s="255"/>
      <c r="C1" s="255"/>
      <c r="D1" s="255"/>
      <c r="E1" s="255"/>
      <c r="F1" s="255"/>
      <c r="G1" s="255"/>
      <c r="H1" s="255"/>
      <c r="I1" s="255"/>
    </row>
    <row r="3" spans="1:9" x14ac:dyDescent="0.25">
      <c r="A3" s="252" t="s">
        <v>588</v>
      </c>
      <c r="B3" s="251" t="s">
        <v>589</v>
      </c>
      <c r="F3" s="251" t="s">
        <v>639</v>
      </c>
      <c r="G3" t="s">
        <v>640</v>
      </c>
    </row>
    <row r="4" spans="1:9" x14ac:dyDescent="0.25">
      <c r="B4" s="252" t="s">
        <v>590</v>
      </c>
      <c r="G4" s="253" t="s">
        <v>641</v>
      </c>
    </row>
    <row r="5" spans="1:9" x14ac:dyDescent="0.25">
      <c r="B5" s="252" t="s">
        <v>591</v>
      </c>
      <c r="G5" s="253" t="s">
        <v>642</v>
      </c>
    </row>
    <row r="7" spans="1:9" x14ac:dyDescent="0.25">
      <c r="A7" s="251" t="s">
        <v>592</v>
      </c>
      <c r="B7" s="251" t="s">
        <v>593</v>
      </c>
      <c r="F7" s="251" t="s">
        <v>643</v>
      </c>
      <c r="G7" t="s">
        <v>644</v>
      </c>
    </row>
    <row r="8" spans="1:9" x14ac:dyDescent="0.25">
      <c r="B8" s="251" t="s">
        <v>594</v>
      </c>
      <c r="C8" t="s">
        <v>595</v>
      </c>
      <c r="G8" s="253" t="s">
        <v>645</v>
      </c>
    </row>
    <row r="9" spans="1:9" x14ac:dyDescent="0.25">
      <c r="C9" t="s">
        <v>596</v>
      </c>
      <c r="G9" s="253" t="s">
        <v>646</v>
      </c>
    </row>
    <row r="10" spans="1:9" x14ac:dyDescent="0.25">
      <c r="C10" s="253" t="s">
        <v>597</v>
      </c>
      <c r="G10" t="s">
        <v>647</v>
      </c>
    </row>
    <row r="11" spans="1:9" x14ac:dyDescent="0.25">
      <c r="C11" s="253" t="s">
        <v>598</v>
      </c>
      <c r="G11" s="253" t="s">
        <v>648</v>
      </c>
    </row>
    <row r="12" spans="1:9" x14ac:dyDescent="0.25">
      <c r="C12" s="253" t="s">
        <v>599</v>
      </c>
      <c r="G12" s="253" t="s">
        <v>649</v>
      </c>
    </row>
    <row r="13" spans="1:9" x14ac:dyDescent="0.25">
      <c r="C13" s="253" t="s">
        <v>600</v>
      </c>
    </row>
    <row r="14" spans="1:9" x14ac:dyDescent="0.25">
      <c r="C14" s="253" t="s">
        <v>601</v>
      </c>
      <c r="E14" s="251" t="s">
        <v>650</v>
      </c>
      <c r="F14" t="s">
        <v>651</v>
      </c>
    </row>
    <row r="15" spans="1:9" x14ac:dyDescent="0.25">
      <c r="C15" s="253" t="s">
        <v>602</v>
      </c>
      <c r="F15" s="251" t="s">
        <v>594</v>
      </c>
      <c r="G15" t="s">
        <v>652</v>
      </c>
    </row>
    <row r="16" spans="1:9" x14ac:dyDescent="0.25">
      <c r="C16" s="251" t="s">
        <v>603</v>
      </c>
      <c r="D16" t="s">
        <v>604</v>
      </c>
      <c r="G16" s="253" t="s">
        <v>653</v>
      </c>
    </row>
    <row r="17" spans="2:8" x14ac:dyDescent="0.25">
      <c r="D17" s="253" t="s">
        <v>605</v>
      </c>
      <c r="G17" t="s">
        <v>654</v>
      </c>
    </row>
    <row r="18" spans="2:8" x14ac:dyDescent="0.25">
      <c r="G18" s="253" t="s">
        <v>655</v>
      </c>
    </row>
    <row r="19" spans="2:8" x14ac:dyDescent="0.25">
      <c r="B19" s="251" t="s">
        <v>606</v>
      </c>
      <c r="C19" t="s">
        <v>607</v>
      </c>
      <c r="G19" s="253" t="s">
        <v>656</v>
      </c>
    </row>
    <row r="20" spans="2:8" x14ac:dyDescent="0.25">
      <c r="C20" s="253" t="s">
        <v>608</v>
      </c>
      <c r="G20" s="253" t="s">
        <v>657</v>
      </c>
    </row>
    <row r="21" spans="2:8" x14ac:dyDescent="0.25">
      <c r="C21" s="253" t="s">
        <v>609</v>
      </c>
    </row>
    <row r="22" spans="2:8" x14ac:dyDescent="0.25">
      <c r="C22" s="251" t="s">
        <v>603</v>
      </c>
      <c r="D22" s="253" t="s">
        <v>610</v>
      </c>
      <c r="F22" s="251" t="s">
        <v>606</v>
      </c>
      <c r="G22" t="s">
        <v>658</v>
      </c>
    </row>
    <row r="23" spans="2:8" x14ac:dyDescent="0.25">
      <c r="D23" s="253" t="s">
        <v>611</v>
      </c>
      <c r="G23" s="251" t="s">
        <v>603</v>
      </c>
      <c r="H23" t="s">
        <v>659</v>
      </c>
    </row>
    <row r="24" spans="2:8" x14ac:dyDescent="0.25">
      <c r="D24" s="253" t="s">
        <v>612</v>
      </c>
      <c r="G24" s="251" t="s">
        <v>616</v>
      </c>
      <c r="H24" s="253" t="s">
        <v>660</v>
      </c>
    </row>
    <row r="25" spans="2:8" x14ac:dyDescent="0.25">
      <c r="D25" s="253" t="s">
        <v>613</v>
      </c>
      <c r="H25" s="253" t="s">
        <v>661</v>
      </c>
    </row>
    <row r="26" spans="2:8" x14ac:dyDescent="0.25">
      <c r="D26" s="253" t="s">
        <v>614</v>
      </c>
      <c r="H26" s="253" t="s">
        <v>662</v>
      </c>
    </row>
    <row r="27" spans="2:8" x14ac:dyDescent="0.25">
      <c r="C27" s="251" t="s">
        <v>616</v>
      </c>
      <c r="D27" t="s">
        <v>615</v>
      </c>
      <c r="G27" s="251" t="s">
        <v>619</v>
      </c>
      <c r="H27" t="s">
        <v>663</v>
      </c>
    </row>
    <row r="28" spans="2:8" x14ac:dyDescent="0.25">
      <c r="D28" t="s">
        <v>617</v>
      </c>
      <c r="H28" s="253" t="s">
        <v>664</v>
      </c>
    </row>
    <row r="29" spans="2:8" x14ac:dyDescent="0.25">
      <c r="D29" s="253" t="s">
        <v>618</v>
      </c>
    </row>
    <row r="30" spans="2:8" x14ac:dyDescent="0.25">
      <c r="C30" s="251" t="s">
        <v>619</v>
      </c>
      <c r="D30" t="s">
        <v>620</v>
      </c>
      <c r="F30" s="251" t="s">
        <v>639</v>
      </c>
      <c r="G30" t="s">
        <v>665</v>
      </c>
    </row>
    <row r="31" spans="2:8" x14ac:dyDescent="0.25">
      <c r="D31" s="253" t="s">
        <v>621</v>
      </c>
      <c r="G31" s="253" t="s">
        <v>666</v>
      </c>
    </row>
    <row r="32" spans="2:8" x14ac:dyDescent="0.25">
      <c r="D32" s="253" t="s">
        <v>622</v>
      </c>
      <c r="G32" s="253" t="s">
        <v>667</v>
      </c>
    </row>
    <row r="33" spans="3:8" x14ac:dyDescent="0.25">
      <c r="D33" s="253" t="s">
        <v>623</v>
      </c>
      <c r="G33" s="253" t="s">
        <v>668</v>
      </c>
    </row>
    <row r="34" spans="3:8" x14ac:dyDescent="0.25">
      <c r="D34" s="253" t="s">
        <v>624</v>
      </c>
      <c r="G34" s="253" t="s">
        <v>669</v>
      </c>
    </row>
    <row r="35" spans="3:8" x14ac:dyDescent="0.25">
      <c r="D35" s="253" t="s">
        <v>625</v>
      </c>
    </row>
    <row r="36" spans="3:8" x14ac:dyDescent="0.25">
      <c r="D36" s="253" t="s">
        <v>626</v>
      </c>
      <c r="F36" s="251" t="s">
        <v>643</v>
      </c>
      <c r="G36" t="s">
        <v>670</v>
      </c>
    </row>
    <row r="37" spans="3:8" x14ac:dyDescent="0.25">
      <c r="D37" s="253" t="s">
        <v>627</v>
      </c>
      <c r="G37" s="251" t="s">
        <v>603</v>
      </c>
      <c r="H37" t="s">
        <v>671</v>
      </c>
    </row>
    <row r="38" spans="3:8" x14ac:dyDescent="0.25">
      <c r="D38" s="253" t="s">
        <v>628</v>
      </c>
      <c r="H38" s="253" t="s">
        <v>672</v>
      </c>
    </row>
    <row r="39" spans="3:8" x14ac:dyDescent="0.25">
      <c r="D39" s="253" t="s">
        <v>629</v>
      </c>
      <c r="H39" s="253" t="s">
        <v>673</v>
      </c>
    </row>
    <row r="40" spans="3:8" x14ac:dyDescent="0.25">
      <c r="C40" s="251" t="s">
        <v>630</v>
      </c>
      <c r="D40" t="s">
        <v>631</v>
      </c>
      <c r="G40" s="251" t="s">
        <v>616</v>
      </c>
      <c r="H40" t="s">
        <v>674</v>
      </c>
    </row>
    <row r="41" spans="3:8" x14ac:dyDescent="0.25">
      <c r="D41" s="253" t="s">
        <v>632</v>
      </c>
      <c r="H41" s="253" t="s">
        <v>675</v>
      </c>
    </row>
    <row r="42" spans="3:8" x14ac:dyDescent="0.25">
      <c r="D42" s="253" t="s">
        <v>633</v>
      </c>
      <c r="H42" s="253" t="s">
        <v>676</v>
      </c>
    </row>
    <row r="43" spans="3:8" x14ac:dyDescent="0.25">
      <c r="C43" s="251" t="s">
        <v>634</v>
      </c>
      <c r="D43" t="s">
        <v>635</v>
      </c>
      <c r="H43" s="253" t="s">
        <v>677</v>
      </c>
    </row>
    <row r="44" spans="3:8" x14ac:dyDescent="0.25">
      <c r="D44" s="253" t="s">
        <v>636</v>
      </c>
    </row>
    <row r="45" spans="3:8" x14ac:dyDescent="0.25">
      <c r="D45" s="253" t="s">
        <v>637</v>
      </c>
    </row>
    <row r="46" spans="3:8" x14ac:dyDescent="0.25">
      <c r="D46" s="253" t="s">
        <v>638</v>
      </c>
    </row>
    <row r="47" spans="3:8" x14ac:dyDescent="0.25">
      <c r="D47" s="253"/>
    </row>
    <row r="48" spans="3:8" x14ac:dyDescent="0.25">
      <c r="D48" s="253"/>
    </row>
    <row r="49" spans="4:9" x14ac:dyDescent="0.25">
      <c r="D49" s="544" t="s">
        <v>116</v>
      </c>
      <c r="E49" s="544"/>
      <c r="F49" s="544"/>
      <c r="H49" s="545" t="s">
        <v>117</v>
      </c>
      <c r="I49" s="545"/>
    </row>
  </sheetData>
  <sheetProtection password="9CFF" sheet="1" objects="1" scenarios="1" selectLockedCells="1"/>
  <mergeCells count="2">
    <mergeCell ref="D49:F49"/>
    <mergeCell ref="H49:I49"/>
  </mergeCells>
  <hyperlinks>
    <hyperlink ref="D49" location="'Table of Contents'!A1" display="Return to Table of Contents" xr:uid="{00000000-0004-0000-3500-000000000000}"/>
    <hyperlink ref="H49" location="Summary!A1" display="Go to Summary" xr:uid="{00000000-0004-0000-3500-000001000000}"/>
  </hyperlinks>
  <pageMargins left="0.7" right="0.7" top="0.75" bottom="0.75" header="0.3" footer="0.3"/>
  <pageSetup scale="81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0">
    <pageSetUpPr fitToPage="1"/>
  </sheetPr>
  <dimension ref="A1:K55"/>
  <sheetViews>
    <sheetView zoomScaleNormal="100" workbookViewId="0">
      <selection activeCell="F31" sqref="F31"/>
    </sheetView>
  </sheetViews>
  <sheetFormatPr defaultRowHeight="15" x14ac:dyDescent="0.25"/>
  <cols>
    <col min="1" max="1" width="51.7109375" customWidth="1"/>
    <col min="2" max="2" width="51.42578125" customWidth="1"/>
    <col min="11" max="11" width="16.7109375" customWidth="1"/>
  </cols>
  <sheetData>
    <row r="1" spans="1:11" ht="22.9" customHeight="1" x14ac:dyDescent="0.35">
      <c r="A1" s="546" t="s">
        <v>678</v>
      </c>
      <c r="B1" s="546"/>
      <c r="C1" s="264"/>
      <c r="D1" s="264"/>
      <c r="E1" s="264"/>
      <c r="F1" s="264"/>
      <c r="G1" s="264"/>
      <c r="H1" s="264"/>
      <c r="I1" s="264"/>
      <c r="J1" s="264"/>
      <c r="K1" s="264"/>
    </row>
    <row r="2" spans="1:11" x14ac:dyDescent="0.25">
      <c r="A2" s="393" t="s">
        <v>904</v>
      </c>
      <c r="B2" s="394"/>
    </row>
    <row r="3" spans="1:11" x14ac:dyDescent="0.25">
      <c r="A3" s="393" t="s">
        <v>905</v>
      </c>
      <c r="B3" s="394"/>
    </row>
    <row r="4" spans="1:11" x14ac:dyDescent="0.25">
      <c r="A4" s="261"/>
    </row>
    <row r="5" spans="1:11" x14ac:dyDescent="0.25">
      <c r="A5" s="261" t="s">
        <v>893</v>
      </c>
    </row>
    <row r="6" spans="1:11" x14ac:dyDescent="0.25">
      <c r="A6" s="393" t="s">
        <v>914</v>
      </c>
      <c r="B6" s="395"/>
    </row>
    <row r="7" spans="1:11" x14ac:dyDescent="0.25">
      <c r="A7" s="393" t="s">
        <v>894</v>
      </c>
      <c r="B7" s="395"/>
    </row>
    <row r="8" spans="1:11" x14ac:dyDescent="0.25">
      <c r="A8" s="393" t="s">
        <v>901</v>
      </c>
      <c r="B8" s="395"/>
    </row>
    <row r="9" spans="1:11" x14ac:dyDescent="0.25">
      <c r="A9" s="261" t="s">
        <v>895</v>
      </c>
    </row>
    <row r="10" spans="1:11" x14ac:dyDescent="0.25">
      <c r="A10" s="261"/>
    </row>
    <row r="11" spans="1:11" x14ac:dyDescent="0.25">
      <c r="A11" s="260" t="s">
        <v>896</v>
      </c>
    </row>
    <row r="12" spans="1:11" x14ac:dyDescent="0.25">
      <c r="A12" s="261" t="s">
        <v>897</v>
      </c>
    </row>
    <row r="13" spans="1:11" x14ac:dyDescent="0.25">
      <c r="A13" s="261" t="s">
        <v>900</v>
      </c>
    </row>
    <row r="14" spans="1:11" x14ac:dyDescent="0.25">
      <c r="A14" s="261" t="s">
        <v>899</v>
      </c>
    </row>
    <row r="15" spans="1:11" x14ac:dyDescent="0.25">
      <c r="A15" s="261"/>
    </row>
    <row r="16" spans="1:11" x14ac:dyDescent="0.25">
      <c r="A16" s="261" t="s">
        <v>898</v>
      </c>
    </row>
    <row r="17" spans="1:1" x14ac:dyDescent="0.25">
      <c r="A17" s="261" t="s">
        <v>902</v>
      </c>
    </row>
    <row r="18" spans="1:1" x14ac:dyDescent="0.25">
      <c r="A18" s="261" t="s">
        <v>903</v>
      </c>
    </row>
    <row r="19" spans="1:1" x14ac:dyDescent="0.25">
      <c r="A19" s="261" t="s">
        <v>679</v>
      </c>
    </row>
    <row r="21" spans="1:1" x14ac:dyDescent="0.25">
      <c r="A21" s="263" t="s">
        <v>680</v>
      </c>
    </row>
    <row r="22" spans="1:1" x14ac:dyDescent="0.25">
      <c r="A22" s="261" t="s">
        <v>681</v>
      </c>
    </row>
    <row r="23" spans="1:1" x14ac:dyDescent="0.25">
      <c r="A23" s="261" t="s">
        <v>682</v>
      </c>
    </row>
    <row r="24" spans="1:1" x14ac:dyDescent="0.25">
      <c r="A24" s="261" t="s">
        <v>683</v>
      </c>
    </row>
    <row r="25" spans="1:1" x14ac:dyDescent="0.25">
      <c r="A25" s="261" t="s">
        <v>684</v>
      </c>
    </row>
    <row r="26" spans="1:1" x14ac:dyDescent="0.25">
      <c r="A26" s="261" t="s">
        <v>685</v>
      </c>
    </row>
    <row r="27" spans="1:1" x14ac:dyDescent="0.25">
      <c r="A27" s="262" t="s">
        <v>686</v>
      </c>
    </row>
    <row r="28" spans="1:1" x14ac:dyDescent="0.25">
      <c r="A28" s="261" t="s">
        <v>687</v>
      </c>
    </row>
    <row r="29" spans="1:1" x14ac:dyDescent="0.25">
      <c r="A29" s="261" t="s">
        <v>688</v>
      </c>
    </row>
    <row r="30" spans="1:1" x14ac:dyDescent="0.25">
      <c r="A30" s="261" t="s">
        <v>689</v>
      </c>
    </row>
    <row r="31" spans="1:1" x14ac:dyDescent="0.25">
      <c r="A31" s="261" t="s">
        <v>690</v>
      </c>
    </row>
    <row r="32" spans="1:1" x14ac:dyDescent="0.25">
      <c r="A32" s="261" t="s">
        <v>691</v>
      </c>
    </row>
    <row r="33" spans="1:1" x14ac:dyDescent="0.25">
      <c r="A33" s="261" t="s">
        <v>692</v>
      </c>
    </row>
    <row r="34" spans="1:1" x14ac:dyDescent="0.25">
      <c r="A34" s="261" t="s">
        <v>693</v>
      </c>
    </row>
    <row r="35" spans="1:1" x14ac:dyDescent="0.25">
      <c r="A35" s="261" t="s">
        <v>694</v>
      </c>
    </row>
    <row r="36" spans="1:1" x14ac:dyDescent="0.25">
      <c r="A36" s="261" t="s">
        <v>695</v>
      </c>
    </row>
    <row r="37" spans="1:1" x14ac:dyDescent="0.25">
      <c r="A37" s="263" t="s">
        <v>696</v>
      </c>
    </row>
    <row r="38" spans="1:1" x14ac:dyDescent="0.25">
      <c r="A38" s="261" t="s">
        <v>697</v>
      </c>
    </row>
    <row r="39" spans="1:1" x14ac:dyDescent="0.25">
      <c r="A39" s="261" t="s">
        <v>698</v>
      </c>
    </row>
    <row r="40" spans="1:1" x14ac:dyDescent="0.25">
      <c r="A40" s="261" t="s">
        <v>699</v>
      </c>
    </row>
    <row r="41" spans="1:1" x14ac:dyDescent="0.25">
      <c r="A41" s="261" t="s">
        <v>700</v>
      </c>
    </row>
    <row r="42" spans="1:1" x14ac:dyDescent="0.25">
      <c r="A42" s="261" t="s">
        <v>701</v>
      </c>
    </row>
    <row r="43" spans="1:1" x14ac:dyDescent="0.25">
      <c r="A43" s="261" t="s">
        <v>702</v>
      </c>
    </row>
    <row r="44" spans="1:1" x14ac:dyDescent="0.25">
      <c r="A44" s="261" t="s">
        <v>703</v>
      </c>
    </row>
    <row r="45" spans="1:1" x14ac:dyDescent="0.25">
      <c r="A45" s="260" t="s">
        <v>704</v>
      </c>
    </row>
    <row r="46" spans="1:1" x14ac:dyDescent="0.25">
      <c r="A46" s="261" t="s">
        <v>705</v>
      </c>
    </row>
    <row r="47" spans="1:1" x14ac:dyDescent="0.25">
      <c r="A47" s="260" t="s">
        <v>706</v>
      </c>
    </row>
    <row r="48" spans="1:1" x14ac:dyDescent="0.25">
      <c r="A48" s="260" t="s">
        <v>707</v>
      </c>
    </row>
    <row r="49" spans="1:5" x14ac:dyDescent="0.25">
      <c r="A49" s="260" t="s">
        <v>708</v>
      </c>
    </row>
    <row r="50" spans="1:5" x14ac:dyDescent="0.25">
      <c r="A50" s="263" t="s">
        <v>709</v>
      </c>
    </row>
    <row r="51" spans="1:5" x14ac:dyDescent="0.25">
      <c r="A51" s="261" t="s">
        <v>710</v>
      </c>
    </row>
    <row r="52" spans="1:5" x14ac:dyDescent="0.25">
      <c r="A52" s="263" t="s">
        <v>711</v>
      </c>
    </row>
    <row r="53" spans="1:5" x14ac:dyDescent="0.25">
      <c r="A53" s="261" t="s">
        <v>712</v>
      </c>
    </row>
    <row r="54" spans="1:5" x14ac:dyDescent="0.25">
      <c r="A54" s="267"/>
      <c r="B54" s="267"/>
    </row>
    <row r="55" spans="1:5" x14ac:dyDescent="0.25">
      <c r="A55" s="110" t="s">
        <v>116</v>
      </c>
      <c r="B55" s="234" t="s">
        <v>117</v>
      </c>
      <c r="C55" s="120"/>
      <c r="E55" s="188"/>
    </row>
  </sheetData>
  <sheetProtection selectLockedCells="1"/>
  <mergeCells count="1">
    <mergeCell ref="A1:B1"/>
  </mergeCells>
  <hyperlinks>
    <hyperlink ref="A55" location="'Table of Contents'!A1" display="Return to Table of Contents" xr:uid="{00000000-0004-0000-3600-000000000000}"/>
    <hyperlink ref="B55" location="Summary!A1" display="Go to Summary" xr:uid="{00000000-0004-0000-3600-000001000000}"/>
  </hyperlinks>
  <pageMargins left="0.7" right="0.7" top="0.75" bottom="0.75" header="0.3" footer="0.3"/>
  <pageSetup scale="87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K48"/>
  <sheetViews>
    <sheetView workbookViewId="0">
      <selection activeCell="D36" sqref="D36"/>
    </sheetView>
  </sheetViews>
  <sheetFormatPr defaultColWidth="8.85546875" defaultRowHeight="15" x14ac:dyDescent="0.25"/>
  <cols>
    <col min="1" max="2" width="3.7109375" customWidth="1"/>
    <col min="3" max="3" width="40.7109375" customWidth="1"/>
    <col min="4" max="4" width="53.140625" customWidth="1"/>
  </cols>
  <sheetData>
    <row r="1" spans="1:11" ht="18" x14ac:dyDescent="0.25">
      <c r="A1" s="548" t="s">
        <v>713</v>
      </c>
      <c r="B1" s="548"/>
      <c r="C1" s="548"/>
      <c r="D1" s="548"/>
      <c r="E1" s="265"/>
      <c r="F1" s="265"/>
      <c r="G1" s="265"/>
      <c r="H1" s="265"/>
      <c r="I1" s="265"/>
      <c r="J1" s="265"/>
      <c r="K1" s="265"/>
    </row>
    <row r="2" spans="1:11" ht="15.75" x14ac:dyDescent="0.25">
      <c r="A2" s="547" t="s">
        <v>714</v>
      </c>
      <c r="B2" s="547"/>
      <c r="C2" s="547"/>
      <c r="D2" s="547"/>
      <c r="E2" s="266"/>
      <c r="F2" s="266"/>
      <c r="G2" s="266"/>
      <c r="H2" s="266"/>
      <c r="I2" s="266"/>
      <c r="J2" s="266"/>
      <c r="K2" s="266"/>
    </row>
    <row r="3" spans="1:11" x14ac:dyDescent="0.25">
      <c r="A3" s="268" t="s">
        <v>594</v>
      </c>
      <c r="B3" s="269" t="s">
        <v>719</v>
      </c>
      <c r="C3" s="270"/>
      <c r="D3" s="270"/>
      <c r="E3" s="251"/>
      <c r="F3" s="251"/>
      <c r="G3" s="251"/>
      <c r="H3" s="251"/>
      <c r="I3" s="251"/>
      <c r="J3" s="251"/>
      <c r="K3" s="251"/>
    </row>
    <row r="4" spans="1:11" x14ac:dyDescent="0.25">
      <c r="A4" s="271"/>
      <c r="B4" s="269" t="s">
        <v>715</v>
      </c>
      <c r="C4" s="270"/>
      <c r="D4" s="270"/>
      <c r="E4" s="251"/>
      <c r="F4" s="251"/>
      <c r="G4" s="251"/>
      <c r="H4" s="251"/>
      <c r="I4" s="251"/>
      <c r="J4" s="251"/>
      <c r="K4" s="251"/>
    </row>
    <row r="5" spans="1:11" x14ac:dyDescent="0.25">
      <c r="A5" s="271"/>
      <c r="B5" s="269" t="s">
        <v>716</v>
      </c>
      <c r="C5" s="270"/>
      <c r="D5" s="270"/>
      <c r="E5" s="251"/>
      <c r="F5" s="251"/>
      <c r="G5" s="251"/>
      <c r="H5" s="251"/>
      <c r="I5" s="251"/>
      <c r="J5" s="251"/>
      <c r="K5" s="251"/>
    </row>
    <row r="6" spans="1:11" x14ac:dyDescent="0.25">
      <c r="A6" s="271"/>
      <c r="B6" s="269" t="s">
        <v>717</v>
      </c>
      <c r="C6" s="270"/>
      <c r="D6" s="270"/>
      <c r="E6" s="251"/>
      <c r="F6" s="251"/>
      <c r="G6" s="251"/>
      <c r="H6" s="251"/>
      <c r="I6" s="251"/>
      <c r="J6" s="251"/>
      <c r="K6" s="251"/>
    </row>
    <row r="7" spans="1:11" x14ac:dyDescent="0.25">
      <c r="A7" s="271"/>
      <c r="B7" s="269" t="s">
        <v>718</v>
      </c>
      <c r="C7" s="270"/>
      <c r="D7" s="270"/>
      <c r="E7" s="251"/>
      <c r="F7" s="251"/>
      <c r="G7" s="251"/>
      <c r="H7" s="251"/>
      <c r="I7" s="251"/>
      <c r="J7" s="251"/>
      <c r="K7" s="251"/>
    </row>
    <row r="8" spans="1:11" x14ac:dyDescent="0.25">
      <c r="A8" s="226"/>
      <c r="B8" s="226"/>
      <c r="C8" s="226"/>
      <c r="D8" s="270"/>
      <c r="E8" s="251"/>
      <c r="F8" s="251"/>
      <c r="G8" s="251"/>
      <c r="H8" s="251"/>
      <c r="I8" s="251"/>
      <c r="J8" s="251"/>
      <c r="K8" s="251"/>
    </row>
    <row r="9" spans="1:11" x14ac:dyDescent="0.25">
      <c r="A9" s="268" t="s">
        <v>606</v>
      </c>
      <c r="B9" s="269" t="s">
        <v>720</v>
      </c>
      <c r="C9" s="270"/>
      <c r="D9" s="270"/>
      <c r="E9" s="251"/>
      <c r="F9" s="251"/>
      <c r="G9" s="251"/>
      <c r="H9" s="251"/>
      <c r="I9" s="251"/>
      <c r="J9" s="251"/>
      <c r="K9" s="251"/>
    </row>
    <row r="10" spans="1:11" x14ac:dyDescent="0.25">
      <c r="A10" s="268"/>
      <c r="B10" s="268" t="s">
        <v>721</v>
      </c>
      <c r="C10" s="271" t="s">
        <v>722</v>
      </c>
      <c r="D10" s="270"/>
      <c r="E10" s="251"/>
      <c r="F10" s="251"/>
      <c r="G10" s="251"/>
      <c r="H10" s="251"/>
      <c r="I10" s="251"/>
      <c r="J10" s="251"/>
      <c r="K10" s="251"/>
    </row>
    <row r="11" spans="1:11" x14ac:dyDescent="0.25">
      <c r="A11" s="268"/>
      <c r="B11" s="270"/>
      <c r="C11" s="272" t="s">
        <v>723</v>
      </c>
      <c r="D11" s="270"/>
      <c r="E11" s="251"/>
      <c r="F11" s="251"/>
      <c r="G11" s="251"/>
      <c r="H11" s="251"/>
      <c r="I11" s="251"/>
      <c r="J11" s="251"/>
      <c r="K11" s="251"/>
    </row>
    <row r="12" spans="1:11" x14ac:dyDescent="0.25">
      <c r="A12" s="268"/>
      <c r="B12" s="270"/>
      <c r="C12" s="272" t="s">
        <v>724</v>
      </c>
      <c r="D12" s="270"/>
      <c r="E12" s="251"/>
      <c r="F12" s="251"/>
      <c r="G12" s="251"/>
      <c r="H12" s="251"/>
      <c r="I12" s="251"/>
      <c r="J12" s="251"/>
      <c r="K12" s="251"/>
    </row>
    <row r="13" spans="1:11" x14ac:dyDescent="0.25">
      <c r="A13" s="268"/>
      <c r="B13" s="268" t="s">
        <v>726</v>
      </c>
      <c r="C13" s="271" t="s">
        <v>725</v>
      </c>
      <c r="D13" s="270"/>
      <c r="E13" s="251"/>
      <c r="F13" s="251"/>
      <c r="G13" s="251"/>
      <c r="H13" s="251"/>
      <c r="I13" s="251"/>
      <c r="J13" s="251"/>
      <c r="K13" s="251"/>
    </row>
    <row r="14" spans="1:11" x14ac:dyDescent="0.25">
      <c r="A14" s="268"/>
      <c r="B14" s="270"/>
      <c r="C14" s="271" t="s">
        <v>728</v>
      </c>
      <c r="D14" s="270"/>
      <c r="E14" s="251"/>
      <c r="F14" s="251"/>
      <c r="G14" s="251"/>
      <c r="H14" s="251"/>
      <c r="I14" s="251"/>
      <c r="J14" s="251"/>
      <c r="K14" s="251"/>
    </row>
    <row r="15" spans="1:11" x14ac:dyDescent="0.25">
      <c r="A15" s="268"/>
      <c r="B15" s="268" t="s">
        <v>727</v>
      </c>
      <c r="C15" s="271" t="s">
        <v>729</v>
      </c>
      <c r="D15" s="270"/>
      <c r="E15" s="251"/>
      <c r="F15" s="251"/>
      <c r="G15" s="251"/>
      <c r="H15" s="251"/>
      <c r="I15" s="251"/>
      <c r="J15" s="251"/>
      <c r="K15" s="251"/>
    </row>
    <row r="16" spans="1:11" x14ac:dyDescent="0.25">
      <c r="A16" s="268"/>
      <c r="B16" s="270"/>
      <c r="C16" s="270"/>
      <c r="D16" s="270"/>
      <c r="E16" s="251"/>
      <c r="F16" s="251"/>
      <c r="G16" s="251"/>
      <c r="H16" s="251"/>
      <c r="I16" s="251"/>
      <c r="J16" s="251"/>
      <c r="K16" s="251"/>
    </row>
    <row r="17" spans="1:11" x14ac:dyDescent="0.25">
      <c r="A17" s="268" t="s">
        <v>639</v>
      </c>
      <c r="B17" s="271" t="s">
        <v>730</v>
      </c>
      <c r="C17" s="270"/>
      <c r="D17" s="270"/>
      <c r="E17" s="251"/>
      <c r="F17" s="251"/>
      <c r="G17" s="251"/>
      <c r="H17" s="251"/>
      <c r="I17" s="251"/>
      <c r="J17" s="251"/>
      <c r="K17" s="251"/>
    </row>
    <row r="18" spans="1:11" x14ac:dyDescent="0.25">
      <c r="A18" s="268"/>
      <c r="B18" s="268" t="s">
        <v>721</v>
      </c>
      <c r="C18" s="271" t="s">
        <v>731</v>
      </c>
      <c r="D18" s="270"/>
      <c r="E18" s="251"/>
      <c r="F18" s="251"/>
      <c r="G18" s="251"/>
      <c r="H18" s="251"/>
      <c r="I18" s="251"/>
      <c r="J18" s="251"/>
      <c r="K18" s="251"/>
    </row>
    <row r="19" spans="1:11" x14ac:dyDescent="0.25">
      <c r="A19" s="268"/>
      <c r="B19" s="270"/>
      <c r="C19" s="272" t="s">
        <v>732</v>
      </c>
      <c r="D19" s="270"/>
      <c r="E19" s="251"/>
      <c r="F19" s="251"/>
      <c r="G19" s="251"/>
      <c r="H19" s="251"/>
      <c r="I19" s="251"/>
      <c r="J19" s="251"/>
      <c r="K19" s="251"/>
    </row>
    <row r="20" spans="1:11" x14ac:dyDescent="0.25">
      <c r="A20" s="268"/>
      <c r="B20" s="268" t="s">
        <v>726</v>
      </c>
      <c r="C20" s="271" t="s">
        <v>733</v>
      </c>
      <c r="D20" s="270"/>
      <c r="E20" s="251"/>
      <c r="F20" s="251"/>
      <c r="G20" s="251"/>
      <c r="H20" s="251"/>
      <c r="I20" s="251"/>
      <c r="J20" s="251"/>
      <c r="K20" s="251"/>
    </row>
    <row r="21" spans="1:11" x14ac:dyDescent="0.25">
      <c r="A21" s="268"/>
      <c r="B21" s="270"/>
      <c r="C21" s="270"/>
      <c r="D21" s="270"/>
      <c r="E21" s="251"/>
      <c r="F21" s="251"/>
      <c r="G21" s="251"/>
      <c r="H21" s="251"/>
      <c r="I21" s="251"/>
      <c r="J21" s="251"/>
      <c r="K21" s="251"/>
    </row>
    <row r="22" spans="1:11" x14ac:dyDescent="0.25">
      <c r="A22" s="268" t="s">
        <v>643</v>
      </c>
      <c r="B22" s="271" t="s">
        <v>734</v>
      </c>
      <c r="C22" s="270"/>
      <c r="D22" s="270"/>
      <c r="E22" s="251"/>
      <c r="F22" s="251"/>
      <c r="G22" s="251"/>
      <c r="H22" s="251"/>
      <c r="I22" s="251"/>
      <c r="J22" s="251"/>
      <c r="K22" s="251"/>
    </row>
    <row r="23" spans="1:11" x14ac:dyDescent="0.25">
      <c r="A23" s="268"/>
      <c r="B23" s="272" t="s">
        <v>735</v>
      </c>
      <c r="C23" s="270"/>
      <c r="D23" s="270"/>
      <c r="E23" s="251"/>
      <c r="F23" s="251"/>
      <c r="G23" s="251"/>
      <c r="H23" s="251"/>
      <c r="I23" s="251"/>
      <c r="J23" s="251"/>
      <c r="K23" s="251"/>
    </row>
    <row r="24" spans="1:11" x14ac:dyDescent="0.25">
      <c r="A24" s="270"/>
      <c r="B24" s="270"/>
      <c r="C24" s="270"/>
      <c r="D24" s="270"/>
      <c r="E24" s="251"/>
      <c r="F24" s="251"/>
      <c r="G24" s="251"/>
      <c r="H24" s="251"/>
      <c r="I24" s="251"/>
      <c r="J24" s="251"/>
      <c r="K24" s="251"/>
    </row>
    <row r="25" spans="1:11" x14ac:dyDescent="0.25">
      <c r="A25" s="270" t="s">
        <v>736</v>
      </c>
      <c r="B25" s="271" t="s">
        <v>737</v>
      </c>
      <c r="C25" s="270"/>
      <c r="D25" s="270"/>
      <c r="E25" s="251"/>
      <c r="F25" s="251"/>
      <c r="G25" s="251"/>
      <c r="H25" s="251"/>
      <c r="I25" s="251"/>
      <c r="J25" s="251"/>
      <c r="K25" s="251"/>
    </row>
    <row r="26" spans="1:11" x14ac:dyDescent="0.25">
      <c r="A26" s="270"/>
      <c r="B26" s="272" t="s">
        <v>738</v>
      </c>
      <c r="C26" s="270"/>
      <c r="D26" s="270"/>
      <c r="E26" s="251"/>
      <c r="F26" s="251"/>
      <c r="G26" s="251"/>
      <c r="H26" s="251"/>
      <c r="I26" s="251"/>
      <c r="J26" s="251"/>
      <c r="K26" s="251"/>
    </row>
    <row r="27" spans="1:11" x14ac:dyDescent="0.25">
      <c r="A27" s="270"/>
      <c r="B27" s="272" t="s">
        <v>739</v>
      </c>
      <c r="C27" s="270"/>
      <c r="D27" s="270"/>
      <c r="E27" s="251"/>
      <c r="F27" s="251"/>
      <c r="G27" s="251"/>
      <c r="H27" s="251"/>
      <c r="I27" s="251"/>
      <c r="J27" s="251"/>
      <c r="K27" s="251"/>
    </row>
    <row r="28" spans="1:11" x14ac:dyDescent="0.25">
      <c r="A28" s="226"/>
      <c r="B28" s="272" t="s">
        <v>740</v>
      </c>
      <c r="C28" s="226"/>
      <c r="D28" s="226"/>
    </row>
    <row r="29" spans="1:11" x14ac:dyDescent="0.25">
      <c r="A29" s="226"/>
      <c r="B29" s="271" t="s">
        <v>741</v>
      </c>
      <c r="C29" s="226"/>
      <c r="D29" s="226"/>
    </row>
    <row r="30" spans="1:11" x14ac:dyDescent="0.25">
      <c r="A30" s="226"/>
      <c r="B30" s="272" t="s">
        <v>742</v>
      </c>
      <c r="C30" s="226"/>
      <c r="D30" s="226"/>
    </row>
    <row r="31" spans="1:11" x14ac:dyDescent="0.25">
      <c r="A31" s="226"/>
      <c r="B31" s="271" t="s">
        <v>743</v>
      </c>
      <c r="C31" s="226"/>
      <c r="D31" s="226"/>
    </row>
    <row r="32" spans="1:11" x14ac:dyDescent="0.25">
      <c r="A32" s="226"/>
      <c r="B32" s="272" t="s">
        <v>744</v>
      </c>
      <c r="C32" s="226"/>
      <c r="D32" s="226"/>
    </row>
    <row r="33" spans="1:6" x14ac:dyDescent="0.25">
      <c r="A33" s="226"/>
      <c r="B33" s="226"/>
      <c r="C33" s="226"/>
      <c r="D33" s="226"/>
    </row>
    <row r="34" spans="1:6" x14ac:dyDescent="0.25">
      <c r="A34" s="226"/>
      <c r="B34" s="226"/>
      <c r="C34" s="226"/>
      <c r="D34" s="226"/>
    </row>
    <row r="35" spans="1:6" x14ac:dyDescent="0.25">
      <c r="A35" s="267"/>
      <c r="B35" s="267"/>
      <c r="C35" s="267"/>
      <c r="D35" s="267"/>
    </row>
    <row r="36" spans="1:6" x14ac:dyDescent="0.25">
      <c r="C36" s="238" t="s">
        <v>116</v>
      </c>
      <c r="D36" s="239" t="s">
        <v>117</v>
      </c>
    </row>
    <row r="48" spans="1:6" x14ac:dyDescent="0.25">
      <c r="B48" s="120"/>
      <c r="F48" s="188"/>
    </row>
  </sheetData>
  <sheetProtection password="9CFF" sheet="1" objects="1" scenarios="1" selectLockedCells="1"/>
  <mergeCells count="2">
    <mergeCell ref="A2:D2"/>
    <mergeCell ref="A1:D1"/>
  </mergeCells>
  <hyperlinks>
    <hyperlink ref="C36" location="'Table of Contents'!A1" display="Return to Table of Contents" xr:uid="{00000000-0004-0000-3700-000000000000}"/>
    <hyperlink ref="D36" location="Summary!A1" display="Go to Summary" xr:uid="{00000000-0004-0000-3700-000001000000}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54</vt:i4>
      </vt:variant>
    </vt:vector>
  </HeadingPairs>
  <TitlesOfParts>
    <vt:vector size="86" baseType="lpstr">
      <vt:lpstr>Maintenance</vt:lpstr>
      <vt:lpstr>Summary</vt:lpstr>
      <vt:lpstr>Table of Contents</vt:lpstr>
      <vt:lpstr>Page 2</vt:lpstr>
      <vt:lpstr>Page 3</vt:lpstr>
      <vt:lpstr>Page 4</vt:lpstr>
      <vt:lpstr>Page 5</vt:lpstr>
      <vt:lpstr>Page 6</vt:lpstr>
      <vt:lpstr>Page 7</vt:lpstr>
      <vt:lpstr>Page 8</vt:lpstr>
      <vt:lpstr>Page 9</vt:lpstr>
      <vt:lpstr>Page 10</vt:lpstr>
      <vt:lpstr>Page 11</vt:lpstr>
      <vt:lpstr>Page 12</vt:lpstr>
      <vt:lpstr>Page 13</vt:lpstr>
      <vt:lpstr>Page 14</vt:lpstr>
      <vt:lpstr>Page 15</vt:lpstr>
      <vt:lpstr>Page 16</vt:lpstr>
      <vt:lpstr>Page 17</vt:lpstr>
      <vt:lpstr>Page 18</vt:lpstr>
      <vt:lpstr>Page 19</vt:lpstr>
      <vt:lpstr>Page 20</vt:lpstr>
      <vt:lpstr>Page 21</vt:lpstr>
      <vt:lpstr>Page 22</vt:lpstr>
      <vt:lpstr>Page 23</vt:lpstr>
      <vt:lpstr>Page 24</vt:lpstr>
      <vt:lpstr>Page 25</vt:lpstr>
      <vt:lpstr>Page 26</vt:lpstr>
      <vt:lpstr>Page 27</vt:lpstr>
      <vt:lpstr>Page 28</vt:lpstr>
      <vt:lpstr>Page 29</vt:lpstr>
      <vt:lpstr>Page 30</vt:lpstr>
      <vt:lpstr>'Page 10'!Print_Area</vt:lpstr>
      <vt:lpstr>'Page 10 Maintenance'!Print_Area</vt:lpstr>
      <vt:lpstr>'Page 11'!Print_Area</vt:lpstr>
      <vt:lpstr>'Page 11 Maintenance'!Print_Area</vt:lpstr>
      <vt:lpstr>'Page 12'!Print_Area</vt:lpstr>
      <vt:lpstr>'Page 12 Maintenance'!Print_Area</vt:lpstr>
      <vt:lpstr>'Page 13'!Print_Area</vt:lpstr>
      <vt:lpstr>'Page 13 Maintenance'!Print_Area</vt:lpstr>
      <vt:lpstr>'Page 14'!Print_Area</vt:lpstr>
      <vt:lpstr>'Page 14 Maintenance'!Print_Area</vt:lpstr>
      <vt:lpstr>'Page 15'!Print_Area</vt:lpstr>
      <vt:lpstr>'Page 15 Maintenance'!Print_Area</vt:lpstr>
      <vt:lpstr>'Page 16'!Print_Area</vt:lpstr>
      <vt:lpstr>'Page 16 Maintenance'!Print_Area</vt:lpstr>
      <vt:lpstr>'Page 17'!Print_Area</vt:lpstr>
      <vt:lpstr>'Page 17 Maintenance'!Print_Area</vt:lpstr>
      <vt:lpstr>'Page 18'!Print_Area</vt:lpstr>
      <vt:lpstr>'Page 18 Maintenance'!Print_Area</vt:lpstr>
      <vt:lpstr>'Page 19'!Print_Area</vt:lpstr>
      <vt:lpstr>'Page 19 Maintenance'!Print_Area</vt:lpstr>
      <vt:lpstr>'Page 2'!Print_Area</vt:lpstr>
      <vt:lpstr>'Page 2 Maintenance'!Print_Area</vt:lpstr>
      <vt:lpstr>'Page 20'!Print_Area</vt:lpstr>
      <vt:lpstr>'Page 20 Maintenance'!Print_Area</vt:lpstr>
      <vt:lpstr>'Page 21'!Print_Area</vt:lpstr>
      <vt:lpstr>'Page 21 Maintenance'!Print_Area</vt:lpstr>
      <vt:lpstr>'Page 22'!Print_Area</vt:lpstr>
      <vt:lpstr>'Page 22 Maintenance'!Print_Area</vt:lpstr>
      <vt:lpstr>'Page 23'!Print_Area</vt:lpstr>
      <vt:lpstr>'Page 23 Maintenance'!Print_Area</vt:lpstr>
      <vt:lpstr>'Page 24'!Print_Area</vt:lpstr>
      <vt:lpstr>'Page 24 Maintenance'!Print_Area</vt:lpstr>
      <vt:lpstr>'Page 25'!Print_Area</vt:lpstr>
      <vt:lpstr>'Page 25 Maintenance'!Print_Area</vt:lpstr>
      <vt:lpstr>'Page 26'!Print_Area</vt:lpstr>
      <vt:lpstr>'Page 27'!Print_Area</vt:lpstr>
      <vt:lpstr>'Page 28'!Print_Area</vt:lpstr>
      <vt:lpstr>'Page 29'!Print_Area</vt:lpstr>
      <vt:lpstr>'Page 3'!Print_Area</vt:lpstr>
      <vt:lpstr>'Page 3 Maintenance'!Print_Area</vt:lpstr>
      <vt:lpstr>'Page 4'!Print_Area</vt:lpstr>
      <vt:lpstr>'Page 4 Maintenance'!Print_Area</vt:lpstr>
      <vt:lpstr>'Page 5'!Print_Area</vt:lpstr>
      <vt:lpstr>'Page 5 Maintenance'!Print_Area</vt:lpstr>
      <vt:lpstr>'Page 6'!Print_Area</vt:lpstr>
      <vt:lpstr>'Page 6 Maintenance'!Print_Area</vt:lpstr>
      <vt:lpstr>'Page 7'!Print_Area</vt:lpstr>
      <vt:lpstr>'Page 7 Maintenance'!Print_Area</vt:lpstr>
      <vt:lpstr>'Page 8'!Print_Area</vt:lpstr>
      <vt:lpstr>'Page 8 Maintenance'!Print_Area</vt:lpstr>
      <vt:lpstr>'Page 9'!Print_Area</vt:lpstr>
      <vt:lpstr>'Page 9 Maintenance'!Print_Area</vt:lpstr>
      <vt:lpstr>Summary!Print_Area</vt:lpstr>
      <vt:lpstr>'Table of Contents'!Print_Area</vt:lpstr>
    </vt:vector>
  </TitlesOfParts>
  <Company>Mestek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M. Girard</dc:creator>
  <cp:lastModifiedBy>Jennifer Adams</cp:lastModifiedBy>
  <cp:lastPrinted>2021-02-11T15:06:40Z</cp:lastPrinted>
  <dcterms:created xsi:type="dcterms:W3CDTF">2011-10-04T14:30:29Z</dcterms:created>
  <dcterms:modified xsi:type="dcterms:W3CDTF">2025-05-22T19:31:43Z</dcterms:modified>
</cp:coreProperties>
</file>