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96D4EA5-D819-459C-8671-0538637D3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1" sheetId="1" r:id="rId1"/>
    <sheet name="Worksheet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I8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6" i="1"/>
  <c r="I7" i="1"/>
  <c r="P7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6" i="1"/>
  <c r="P6" i="1" s="1"/>
  <c r="J6" i="1" l="1"/>
  <c r="L6" i="1" s="1"/>
  <c r="R6" i="1"/>
  <c r="Z6" i="1" s="1"/>
  <c r="E6" i="1"/>
  <c r="F6" i="1" s="1"/>
  <c r="E16" i="1"/>
  <c r="F16" i="1" s="1"/>
  <c r="P16" i="1" s="1"/>
  <c r="E31" i="1"/>
  <c r="F31" i="1" s="1"/>
  <c r="P31" i="1" s="1"/>
  <c r="E32" i="1"/>
  <c r="F32" i="1" s="1"/>
  <c r="P32" i="1" s="1"/>
  <c r="E30" i="1"/>
  <c r="F30" i="1" s="1"/>
  <c r="P30" i="1" s="1"/>
  <c r="E20" i="1"/>
  <c r="F20" i="1" s="1"/>
  <c r="P20" i="1" s="1"/>
  <c r="E21" i="1"/>
  <c r="F21" i="1" s="1"/>
  <c r="P21" i="1" s="1"/>
  <c r="E19" i="1"/>
  <c r="F19" i="1" s="1"/>
  <c r="P19" i="1" s="1"/>
  <c r="E18" i="1"/>
  <c r="F18" i="1" s="1"/>
  <c r="P18" i="1" s="1"/>
  <c r="E17" i="1"/>
  <c r="F17" i="1" s="1"/>
  <c r="P17" i="1" s="1"/>
  <c r="E15" i="1"/>
  <c r="F15" i="1" s="1"/>
  <c r="P15" i="1" s="1"/>
  <c r="E14" i="1"/>
  <c r="F14" i="1" s="1"/>
  <c r="P14" i="1" s="1"/>
  <c r="E12" i="1"/>
  <c r="F12" i="1" s="1"/>
  <c r="P12" i="1" s="1"/>
  <c r="E11" i="1"/>
  <c r="F11" i="1" s="1"/>
  <c r="P11" i="1" s="1"/>
  <c r="E10" i="1"/>
  <c r="F10" i="1" s="1"/>
  <c r="P10" i="1" s="1"/>
  <c r="E9" i="1"/>
  <c r="F9" i="1" s="1"/>
  <c r="P9" i="1" s="1"/>
  <c r="E8" i="1"/>
  <c r="F8" i="1" s="1"/>
  <c r="P8" i="1" s="1"/>
  <c r="J8" i="1" s="1"/>
  <c r="E13" i="1"/>
  <c r="F13" i="1" s="1"/>
  <c r="P13" i="1" s="1"/>
  <c r="E28" i="1"/>
  <c r="F28" i="1" s="1"/>
  <c r="P28" i="1" s="1"/>
  <c r="E24" i="1"/>
  <c r="F24" i="1" s="1"/>
  <c r="P24" i="1" s="1"/>
  <c r="E23" i="1"/>
  <c r="F23" i="1" s="1"/>
  <c r="P23" i="1" s="1"/>
  <c r="E7" i="1"/>
  <c r="F7" i="1" s="1"/>
  <c r="E29" i="1"/>
  <c r="F29" i="1" s="1"/>
  <c r="P29" i="1" s="1"/>
  <c r="E27" i="1"/>
  <c r="F27" i="1" s="1"/>
  <c r="P27" i="1" s="1"/>
  <c r="E26" i="1"/>
  <c r="F26" i="1" s="1"/>
  <c r="P26" i="1" s="1"/>
  <c r="E25" i="1"/>
  <c r="F25" i="1" s="1"/>
  <c r="P25" i="1" s="1"/>
  <c r="E22" i="1"/>
  <c r="F22" i="1" s="1"/>
  <c r="P22" i="1" s="1"/>
  <c r="K6" i="1" l="1"/>
  <c r="R10" i="1"/>
  <c r="Z10" i="1" s="1"/>
  <c r="J10" i="1"/>
  <c r="L10" i="1" s="1"/>
  <c r="R15" i="1"/>
  <c r="Z15" i="1" s="1"/>
  <c r="J15" i="1"/>
  <c r="R21" i="1"/>
  <c r="Z21" i="1" s="1"/>
  <c r="J21" i="1"/>
  <c r="R14" i="1"/>
  <c r="Z14" i="1" s="1"/>
  <c r="J14" i="1"/>
  <c r="R26" i="1"/>
  <c r="Z26" i="1" s="1"/>
  <c r="J26" i="1"/>
  <c r="R19" i="1"/>
  <c r="Z19" i="1" s="1"/>
  <c r="J19" i="1"/>
  <c r="R30" i="1"/>
  <c r="Z30" i="1" s="1"/>
  <c r="J30" i="1"/>
  <c r="R31" i="1"/>
  <c r="Z31" i="1" s="1"/>
  <c r="J31" i="1"/>
  <c r="R11" i="1"/>
  <c r="Z11" i="1" s="1"/>
  <c r="J11" i="1"/>
  <c r="L11" i="1" s="1"/>
  <c r="R17" i="1"/>
  <c r="Z17" i="1" s="1"/>
  <c r="J17" i="1"/>
  <c r="R7" i="1"/>
  <c r="Z7" i="1" s="1"/>
  <c r="J7" i="1"/>
  <c r="R16" i="1"/>
  <c r="Z16" i="1" s="1"/>
  <c r="J16" i="1"/>
  <c r="R12" i="1"/>
  <c r="Z12" i="1" s="1"/>
  <c r="J12" i="1"/>
  <c r="R25" i="1"/>
  <c r="Z25" i="1" s="1"/>
  <c r="J25" i="1"/>
  <c r="R27" i="1"/>
  <c r="Z27" i="1" s="1"/>
  <c r="J27" i="1"/>
  <c r="R20" i="1"/>
  <c r="Z20" i="1" s="1"/>
  <c r="J20" i="1"/>
  <c r="R32" i="1"/>
  <c r="Z32" i="1" s="1"/>
  <c r="J32" i="1"/>
  <c r="R8" i="1"/>
  <c r="Z8" i="1" s="1"/>
  <c r="R22" i="1"/>
  <c r="Z22" i="1" s="1"/>
  <c r="J22" i="1"/>
  <c r="R18" i="1"/>
  <c r="Z18" i="1" s="1"/>
  <c r="J18" i="1"/>
  <c r="R29" i="1"/>
  <c r="Z29" i="1" s="1"/>
  <c r="J29" i="1"/>
  <c r="R23" i="1"/>
  <c r="Z23" i="1" s="1"/>
  <c r="J23" i="1"/>
  <c r="R24" i="1"/>
  <c r="Z24" i="1" s="1"/>
  <c r="J24" i="1"/>
  <c r="R28" i="1"/>
  <c r="Z28" i="1" s="1"/>
  <c r="J28" i="1"/>
  <c r="R13" i="1"/>
  <c r="Z13" i="1" s="1"/>
  <c r="J13" i="1"/>
  <c r="R9" i="1"/>
  <c r="Z9" i="1" s="1"/>
  <c r="J9" i="1"/>
  <c r="M31" i="1" l="1"/>
  <c r="L31" i="1"/>
  <c r="N31" i="1"/>
  <c r="O31" i="1"/>
  <c r="N18" i="1"/>
  <c r="M18" i="1"/>
  <c r="L18" i="1"/>
  <c r="O18" i="1"/>
  <c r="N30" i="1"/>
  <c r="M30" i="1"/>
  <c r="L30" i="1"/>
  <c r="O30" i="1"/>
  <c r="M29" i="1"/>
  <c r="L29" i="1"/>
  <c r="O29" i="1"/>
  <c r="N29" i="1"/>
  <c r="N19" i="1"/>
  <c r="M19" i="1"/>
  <c r="L19" i="1"/>
  <c r="O19" i="1"/>
  <c r="M12" i="1"/>
  <c r="L12" i="1"/>
  <c r="O12" i="1"/>
  <c r="N12" i="1"/>
  <c r="M14" i="1"/>
  <c r="L14" i="1"/>
  <c r="N14" i="1"/>
  <c r="O14" i="1"/>
  <c r="L7" i="1"/>
  <c r="O7" i="1"/>
  <c r="N7" i="1"/>
  <c r="M7" i="1"/>
  <c r="M13" i="1"/>
  <c r="L13" i="1"/>
  <c r="O13" i="1"/>
  <c r="N13" i="1"/>
  <c r="L8" i="1"/>
  <c r="O8" i="1"/>
  <c r="N8" i="1"/>
  <c r="M8" i="1"/>
  <c r="N17" i="1"/>
  <c r="M17" i="1"/>
  <c r="O17" i="1"/>
  <c r="L17" i="1"/>
  <c r="N15" i="1"/>
  <c r="M15" i="1"/>
  <c r="L15" i="1"/>
  <c r="O15" i="1"/>
  <c r="L9" i="1"/>
  <c r="O9" i="1"/>
  <c r="M9" i="1"/>
  <c r="N9" i="1"/>
  <c r="L24" i="1"/>
  <c r="O24" i="1"/>
  <c r="N24" i="1"/>
  <c r="M24" i="1"/>
  <c r="L26" i="1"/>
  <c r="O26" i="1"/>
  <c r="N26" i="1"/>
  <c r="M26" i="1"/>
  <c r="L22" i="1"/>
  <c r="O22" i="1"/>
  <c r="N22" i="1"/>
  <c r="M22" i="1"/>
  <c r="N16" i="1"/>
  <c r="M16" i="1"/>
  <c r="L16" i="1"/>
  <c r="O16" i="1"/>
  <c r="O6" i="1"/>
  <c r="N6" i="1"/>
  <c r="M6" i="1"/>
  <c r="M28" i="1"/>
  <c r="O28" i="1"/>
  <c r="L28" i="1"/>
  <c r="N28" i="1"/>
  <c r="N32" i="1"/>
  <c r="M32" i="1"/>
  <c r="O32" i="1"/>
  <c r="L32" i="1"/>
  <c r="M11" i="1"/>
  <c r="O11" i="1"/>
  <c r="N11" i="1"/>
  <c r="O10" i="1"/>
  <c r="M10" i="1"/>
  <c r="N10" i="1"/>
  <c r="N20" i="1"/>
  <c r="O20" i="1"/>
  <c r="M20" i="1"/>
  <c r="L20" i="1"/>
  <c r="L23" i="1"/>
  <c r="O23" i="1"/>
  <c r="N23" i="1"/>
  <c r="M23" i="1"/>
  <c r="M27" i="1"/>
  <c r="L27" i="1"/>
  <c r="O27" i="1"/>
  <c r="N27" i="1"/>
  <c r="L25" i="1"/>
  <c r="M25" i="1"/>
  <c r="O25" i="1"/>
  <c r="N25" i="1"/>
  <c r="O21" i="1"/>
  <c r="N21" i="1"/>
  <c r="M21" i="1"/>
  <c r="L21" i="1"/>
  <c r="K25" i="1"/>
  <c r="K18" i="1"/>
  <c r="K14" i="1"/>
  <c r="K30" i="1"/>
  <c r="K9" i="1"/>
  <c r="K21" i="1"/>
  <c r="K26" i="1"/>
  <c r="K19" i="1"/>
  <c r="K12" i="1"/>
  <c r="K15" i="1"/>
  <c r="K8" i="1"/>
  <c r="K20" i="1"/>
  <c r="K27" i="1"/>
  <c r="K29" i="1"/>
  <c r="K13" i="1"/>
  <c r="K28" i="1"/>
  <c r="K32" i="1"/>
  <c r="K11" i="1"/>
  <c r="K10" i="1"/>
  <c r="K24" i="1"/>
  <c r="K23" i="1"/>
  <c r="K16" i="1"/>
  <c r="K7" i="1"/>
  <c r="K17" i="1"/>
  <c r="K22" i="1"/>
  <c r="K31" i="1"/>
</calcChain>
</file>

<file path=xl/sharedStrings.xml><?xml version="1.0" encoding="utf-8"?>
<sst xmlns="http://schemas.openxmlformats.org/spreadsheetml/2006/main" count="41" uniqueCount="41">
  <si>
    <t>Boi | INDICADOR DO BOI GORDO CEPEA/ESALQ</t>
  </si>
  <si>
    <t>Nota</t>
  </si>
  <si>
    <t>por arroba, descontado o Prazo de Pagamento pela taxa CDI/CETIP</t>
  </si>
  <si>
    <t>Fonte</t>
  </si>
  <si>
    <t>Cepea</t>
  </si>
  <si>
    <t>Data</t>
  </si>
  <si>
    <t>Peso total das Carcaças (IBGE)</t>
  </si>
  <si>
    <t>Total de Cabeças Bovinas abatidas (IBGE)</t>
  </si>
  <si>
    <t>média de peso</t>
  </si>
  <si>
    <t>IPCA</t>
  </si>
  <si>
    <t>Preço deflacionado - R$/Kg</t>
  </si>
  <si>
    <t>Preço deflacionado - R$/@</t>
  </si>
  <si>
    <t>Valor total bovino</t>
  </si>
  <si>
    <t>Prod de leite - R$ (IBGE)</t>
  </si>
  <si>
    <t>Crédito pecuária - comercialização (IPEADATA)</t>
  </si>
  <si>
    <t>Crédito pecuária - custeio (IPEADATA)</t>
  </si>
  <si>
    <t>Crédito pecuária - investimento (IPEADATA)</t>
  </si>
  <si>
    <t>Crédito total Pecuário - total (IPEADATA)</t>
  </si>
  <si>
    <t>Preço médio a partir das carcaças (IBGE)</t>
  </si>
  <si>
    <t>Quantidade de cabeças total (IBGE)</t>
  </si>
  <si>
    <t>RS/@ (CEPEA)</t>
  </si>
  <si>
    <t>IPCA, decimal de cada ano (IBGE)</t>
  </si>
  <si>
    <t>Índice ECP</t>
  </si>
  <si>
    <t>Ano</t>
  </si>
  <si>
    <t>quanto % do estoque bov é abatido por ano</t>
  </si>
  <si>
    <t>Valor do Boi abatido</t>
  </si>
  <si>
    <t>índice de ECP</t>
  </si>
  <si>
    <t>Índice de EPCI</t>
  </si>
  <si>
    <t>Índice de EPCC</t>
  </si>
  <si>
    <t>Índice de EPCCo</t>
  </si>
  <si>
    <t>Achar um jeito desses 3 serem componentes do geral</t>
  </si>
  <si>
    <t>Porcentagem (rebanho abatido)</t>
  </si>
  <si>
    <t>Relatório de Compatibilidade para Desenvolvendo o indice ECP.xls</t>
  </si>
  <si>
    <t>Executado em 22/03/2025 17:29</t>
  </si>
  <si>
    <t>Se a pasta de trabalho for salva em um formato de arquivo anterior ou aberta em uma versão anterior do Microsoft Excel, os recursos listados não estarão disponíveis.</t>
  </si>
  <si>
    <t>Perda insignificante de fidelidade</t>
  </si>
  <si>
    <t>Núm. de ocorrências</t>
  </si>
  <si>
    <t>Versão</t>
  </si>
  <si>
    <t>Algumas células ou alguns estilos desta pasta de trabalho contêm formatação para a qual não há suporte no formato de arquivo selecionado. Esses formatos serão convertidos no formato mais próximo disponível.</t>
  </si>
  <si>
    <t>Excel 97-2003</t>
  </si>
  <si>
    <t>Produz mais do que pega emprestado (demanda)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</si>
</sst>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&quot;\ #,##0.00"/>
    <numFmt numFmtId="166" formatCode="&quot;R$&quot;\ #,##0"/>
  </numFmts>
  <fonts count="8" x14ac:knownFonts="1">
    <font>
      <sz val="11"/>
      <color indexed="8"/>
      <name val="Calibri"/>
    </font>
    <font>
      <b/>
      <sz val="13"/>
      <color indexed="8"/>
      <name val="Calibri"/>
    </font>
    <font>
      <b/>
      <sz val="11"/>
      <color indexed="8"/>
      <name val="Calibri"/>
    </font>
    <font>
      <sz val="13"/>
      <color indexed="9"/>
      <name val="Calibri"/>
    </font>
    <font>
      <sz val="13"/>
      <color indexed="9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7030A0"/>
        <bgColor indexed="8"/>
      </patternFill>
    </fill>
  </fills>
  <borders count="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Fill="0" applyProtection="0"/>
  </cellStyleXfs>
  <cellXfs count="33">
    <xf numFmtId="0" fontId="0" fillId="0" borderId="0" xfId="0" applyFill="1" applyProtection="1"/>
    <xf numFmtId="0" fontId="2" fillId="0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0" fillId="0" borderId="0" xfId="0" applyNumberFormat="1" applyFill="1" applyAlignment="1" applyProtection="1">
      <alignment horizontal="right"/>
    </xf>
    <xf numFmtId="164" fontId="0" fillId="0" borderId="0" xfId="0" applyNumberFormat="1" applyFill="1" applyProtection="1"/>
    <xf numFmtId="2" fontId="0" fillId="0" borderId="0" xfId="0" applyNumberFormat="1" applyFill="1" applyProtection="1"/>
    <xf numFmtId="0" fontId="0" fillId="0" borderId="0" xfId="0"/>
    <xf numFmtId="165" fontId="0" fillId="0" borderId="0" xfId="0" applyNumberFormat="1"/>
    <xf numFmtId="4" fontId="0" fillId="0" borderId="0" xfId="0" applyNumberFormat="1"/>
    <xf numFmtId="0" fontId="4" fillId="2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0" fillId="0" borderId="0" xfId="0" applyNumberFormat="1"/>
    <xf numFmtId="0" fontId="4" fillId="2" borderId="0" xfId="0" applyFont="1" applyFill="1" applyBorder="1" applyAlignment="1" applyProtection="1">
      <alignment horizontal="center"/>
    </xf>
    <xf numFmtId="3" fontId="6" fillId="0" borderId="0" xfId="0" applyNumberFormat="1" applyFont="1" applyFill="1" applyProtection="1"/>
    <xf numFmtId="165" fontId="6" fillId="0" borderId="0" xfId="0" applyNumberFormat="1" applyFont="1" applyFill="1" applyProtection="1"/>
    <xf numFmtId="166" fontId="6" fillId="0" borderId="0" xfId="0" applyNumberFormat="1" applyFont="1" applyFill="1" applyProtection="1"/>
    <xf numFmtId="166" fontId="0" fillId="0" borderId="0" xfId="0" applyNumberFormat="1"/>
    <xf numFmtId="0" fontId="6" fillId="0" borderId="0" xfId="0" applyNumberFormat="1" applyFont="1" applyFill="1" applyProtection="1"/>
    <xf numFmtId="165" fontId="0" fillId="0" borderId="0" xfId="0" applyNumberFormat="1" applyFill="1" applyProtection="1"/>
    <xf numFmtId="0" fontId="4" fillId="3" borderId="0" xfId="0" applyFont="1" applyFill="1" applyAlignment="1" applyProtection="1">
      <alignment horizontal="center"/>
    </xf>
    <xf numFmtId="0" fontId="7" fillId="0" borderId="0" xfId="0" applyNumberFormat="1" applyFont="1" applyFill="1" applyAlignment="1" applyProtection="1">
      <alignment vertical="top" wrapText="1"/>
    </xf>
    <xf numFmtId="0" fontId="0" fillId="0" borderId="0" xfId="0" applyNumberFormat="1" applyFill="1" applyAlignment="1" applyProtection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7" fillId="0" borderId="0" xfId="0" applyNumberFormat="1" applyFont="1" applyFill="1" applyAlignment="1" applyProtection="1">
      <alignment horizontal="center" vertical="top" wrapText="1"/>
    </xf>
    <xf numFmtId="0" fontId="0" fillId="0" borderId="0" xfId="0" applyNumberFormat="1" applyFill="1" applyAlignment="1" applyProtection="1">
      <alignment horizontal="center" vertical="top" wrapText="1"/>
    </xf>
    <xf numFmtId="0" fontId="0" fillId="0" borderId="2" xfId="0" applyNumberFormat="1" applyFill="1" applyBorder="1" applyAlignment="1" applyProtection="1">
      <alignment horizontal="center" vertical="top" wrapText="1"/>
    </xf>
    <xf numFmtId="0" fontId="0" fillId="0" borderId="3" xfId="0" applyNumberFormat="1" applyFill="1" applyBorder="1" applyAlignment="1" applyProtection="1">
      <alignment horizontal="center" vertical="top" wrapText="1"/>
    </xf>
    <xf numFmtId="0" fontId="1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showRuler="0" topLeftCell="F2" zoomScale="85" zoomScaleNormal="85" workbookViewId="0">
      <selection activeCell="K35" sqref="K35"/>
    </sheetView>
  </sheetViews>
  <sheetFormatPr defaultRowHeight="14.4" x14ac:dyDescent="0.3"/>
  <cols>
    <col min="1" max="1" width="5.77734375" bestFit="1" customWidth="1"/>
    <col min="2" max="2" width="15.33203125" customWidth="1"/>
    <col min="3" max="3" width="6.44140625" customWidth="1"/>
    <col min="4" max="4" width="35.109375" customWidth="1"/>
    <col min="5" max="5" width="28.5546875" customWidth="1"/>
    <col min="6" max="6" width="28.6640625" customWidth="1"/>
    <col min="7" max="7" width="32" customWidth="1"/>
    <col min="8" max="8" width="43.5546875" customWidth="1"/>
    <col min="9" max="9" width="16" customWidth="1"/>
    <col min="10" max="10" width="22" customWidth="1"/>
    <col min="11" max="11" width="34.109375" bestFit="1" customWidth="1"/>
    <col min="12" max="12" width="22.33203125" customWidth="1"/>
    <col min="13" max="13" width="15.33203125" bestFit="1" customWidth="1"/>
    <col min="14" max="14" width="16" bestFit="1" customWidth="1"/>
    <col min="15" max="15" width="17.44140625" bestFit="1" customWidth="1"/>
    <col min="16" max="16" width="42.6640625" bestFit="1" customWidth="1"/>
    <col min="17" max="17" width="37.44140625" bestFit="1" customWidth="1"/>
    <col min="18" max="18" width="22.88671875" bestFit="1" customWidth="1"/>
    <col min="19" max="19" width="25.5546875" bestFit="1" customWidth="1"/>
    <col min="20" max="20" width="49.109375" customWidth="1"/>
    <col min="21" max="21" width="40" customWidth="1"/>
    <col min="22" max="22" width="46.21875" customWidth="1"/>
    <col min="23" max="23" width="42.77734375" bestFit="1" customWidth="1"/>
    <col min="24" max="24" width="11" bestFit="1" customWidth="1"/>
    <col min="25" max="25" width="11" customWidth="1"/>
    <col min="26" max="26" width="12" bestFit="1" customWidth="1"/>
    <col min="27" max="27" width="46.6640625" bestFit="1" customWidth="1"/>
    <col min="28" max="46" width="11" bestFit="1" customWidth="1"/>
  </cols>
  <sheetData>
    <row r="1" spans="1:46" ht="17.399999999999999" x14ac:dyDescent="0.3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46" x14ac:dyDescent="0.3">
      <c r="A2" s="1" t="s">
        <v>1</v>
      </c>
      <c r="B2" s="30" t="s">
        <v>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46" x14ac:dyDescent="0.3">
      <c r="A3" s="1" t="s">
        <v>3</v>
      </c>
      <c r="B3" s="30" t="s">
        <v>4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46" x14ac:dyDescent="0.3">
      <c r="A4" s="1"/>
      <c r="M4" s="31" t="s">
        <v>30</v>
      </c>
      <c r="N4" s="32"/>
      <c r="O4" s="32"/>
    </row>
    <row r="5" spans="1:46" ht="17.399999999999999" x14ac:dyDescent="0.35">
      <c r="A5" s="2" t="s">
        <v>5</v>
      </c>
      <c r="B5" s="10" t="s">
        <v>20</v>
      </c>
      <c r="C5" s="2" t="s">
        <v>9</v>
      </c>
      <c r="D5" s="10" t="s">
        <v>21</v>
      </c>
      <c r="E5" s="2" t="s">
        <v>11</v>
      </c>
      <c r="F5" s="2" t="s">
        <v>10</v>
      </c>
      <c r="G5" s="10" t="s">
        <v>6</v>
      </c>
      <c r="H5" s="10" t="s">
        <v>7</v>
      </c>
      <c r="I5" s="10" t="s">
        <v>8</v>
      </c>
      <c r="J5" s="10" t="s">
        <v>25</v>
      </c>
      <c r="K5" s="10" t="s">
        <v>31</v>
      </c>
      <c r="L5" s="20" t="s">
        <v>26</v>
      </c>
      <c r="M5" s="10" t="s">
        <v>27</v>
      </c>
      <c r="N5" s="10" t="s">
        <v>28</v>
      </c>
      <c r="O5" s="10" t="s">
        <v>29</v>
      </c>
      <c r="P5" s="10" t="s">
        <v>18</v>
      </c>
      <c r="Q5" s="13" t="s">
        <v>19</v>
      </c>
      <c r="R5" s="13" t="s">
        <v>12</v>
      </c>
      <c r="S5" s="13" t="s">
        <v>13</v>
      </c>
      <c r="T5" s="13" t="s">
        <v>14</v>
      </c>
      <c r="U5" s="13" t="s">
        <v>15</v>
      </c>
      <c r="V5" s="13" t="s">
        <v>16</v>
      </c>
      <c r="W5" s="13" t="s">
        <v>17</v>
      </c>
      <c r="Y5" s="13" t="s">
        <v>23</v>
      </c>
      <c r="Z5" s="13" t="s">
        <v>22</v>
      </c>
      <c r="AA5" s="13" t="s">
        <v>24</v>
      </c>
    </row>
    <row r="6" spans="1:46" x14ac:dyDescent="0.3">
      <c r="A6" s="3">
        <v>1997</v>
      </c>
      <c r="B6" s="4">
        <v>26.72</v>
      </c>
      <c r="C6" s="12">
        <v>5.22</v>
      </c>
      <c r="D6" s="12">
        <f>C6/100</f>
        <v>5.2199999999999996E-2</v>
      </c>
      <c r="E6" s="6">
        <f t="shared" ref="E6:E32" si="0">B6*($D$19/D6)</f>
        <v>30.251954022988503</v>
      </c>
      <c r="F6" s="6">
        <f>E6/15</f>
        <v>2.0167969348659001</v>
      </c>
      <c r="G6" s="9">
        <v>3334889048</v>
      </c>
      <c r="H6" s="7">
        <v>14886260</v>
      </c>
      <c r="I6" s="6">
        <f xml:space="preserve"> G6/H6</f>
        <v>224.02464070894905</v>
      </c>
      <c r="J6" s="19">
        <f>H6*P6</f>
        <v>6725794010.124259</v>
      </c>
      <c r="K6" s="5">
        <f>J6/R6</f>
        <v>9.2222862176058365E-2</v>
      </c>
      <c r="L6" s="6">
        <f>(J6+S6)/W6</f>
        <v>0.90941311963510418</v>
      </c>
      <c r="M6" s="6">
        <f>(J6+S6)/V6</f>
        <v>1.8801766109545446</v>
      </c>
      <c r="N6" s="6">
        <f>(J6+S6)/U6</f>
        <v>1.8256751477648689</v>
      </c>
      <c r="O6" s="6">
        <f>(J6+S6)/T6</f>
        <v>49.993093951622782</v>
      </c>
      <c r="P6" s="8">
        <f>I6*F6</f>
        <v>451.81220871624299</v>
      </c>
      <c r="Q6" s="14">
        <v>161416157</v>
      </c>
      <c r="R6" s="8">
        <f>P6*Q6</f>
        <v>72929790416.657852</v>
      </c>
      <c r="S6" s="15">
        <v>12060695.05891352</v>
      </c>
      <c r="T6" s="16">
        <v>134775709.45505485</v>
      </c>
      <c r="U6" s="16">
        <v>3690609862.0185356</v>
      </c>
      <c r="V6" s="16">
        <v>3583628615.4854565</v>
      </c>
      <c r="W6" s="17">
        <f>SUM(T6:V6)</f>
        <v>7409014186.9590473</v>
      </c>
      <c r="X6" s="7"/>
      <c r="Y6" s="18">
        <v>1997</v>
      </c>
      <c r="Z6" s="7">
        <f>(S6+R6)/W6</f>
        <v>9.8450143664328689</v>
      </c>
      <c r="AA6" s="7">
        <f>((F6*G6)+S6)/W6</f>
        <v>0.90941311963510418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x14ac:dyDescent="0.3">
      <c r="A7" s="3">
        <v>1998</v>
      </c>
      <c r="B7" s="4">
        <v>27.18</v>
      </c>
      <c r="C7" s="12">
        <v>1.65</v>
      </c>
      <c r="D7" s="12">
        <f t="shared" ref="D7:D32" si="1">C7/100</f>
        <v>1.6500000000000001E-2</v>
      </c>
      <c r="E7" s="6">
        <f t="shared" si="0"/>
        <v>97.35381818181817</v>
      </c>
      <c r="F7" s="6">
        <f t="shared" ref="F7:F32" si="2">E7/15</f>
        <v>6.4902545454545448</v>
      </c>
      <c r="G7" s="9">
        <v>3397897879</v>
      </c>
      <c r="H7" s="7">
        <v>14906476</v>
      </c>
      <c r="I7" s="6">
        <f t="shared" ref="I7:I32" si="3" xml:space="preserve"> G7/H7</f>
        <v>227.94776438106499</v>
      </c>
      <c r="J7" s="19">
        <f t="shared" ref="J7:J32" si="4">H7*P7</f>
        <v>22053222154.170105</v>
      </c>
      <c r="K7" s="5">
        <f t="shared" ref="K6:K32" si="5">J7/R7</f>
        <v>9.1364253300327117E-2</v>
      </c>
      <c r="L7" s="6">
        <f t="shared" ref="L7:L32" si="6">(J7+S7)/W7</f>
        <v>2.7468109484339993</v>
      </c>
      <c r="M7" s="6">
        <f t="shared" ref="M7:M32" si="7">(J7+S7)/V7</f>
        <v>6.1488711880701903</v>
      </c>
      <c r="N7" s="6">
        <f t="shared" ref="N7:N32" si="8">(J7+S7)/U7</f>
        <v>6.0896854373978639</v>
      </c>
      <c r="O7" s="6">
        <f t="shared" ref="O7:O32" si="9">(J7+S7)/T7</f>
        <v>26.870903376660053</v>
      </c>
      <c r="P7" s="8">
        <f>I7*F7</f>
        <v>1479.4390139004086</v>
      </c>
      <c r="Q7" s="14">
        <v>163154357</v>
      </c>
      <c r="R7" s="8">
        <f t="shared" ref="R7:R31" si="10">P7*Q7</f>
        <v>241376921033.63522</v>
      </c>
      <c r="S7" s="15">
        <v>11400577.283130901</v>
      </c>
      <c r="T7" s="16">
        <v>821134385.47877288</v>
      </c>
      <c r="U7" s="16">
        <v>3623277911.1956062</v>
      </c>
      <c r="V7" s="16">
        <v>3588402172.7861514</v>
      </c>
      <c r="W7" s="17">
        <f t="shared" ref="W7:W32" si="11">SUM(T7:V7)</f>
        <v>8032814469.4605312</v>
      </c>
      <c r="Y7" s="18">
        <v>1998</v>
      </c>
      <c r="Z7" s="7">
        <f t="shared" ref="Z6:Z32" si="12">(S7+R7)/W7</f>
        <v>30.050279703164804</v>
      </c>
    </row>
    <row r="8" spans="1:46" x14ac:dyDescent="0.3">
      <c r="A8" s="3">
        <v>1999</v>
      </c>
      <c r="B8" s="4">
        <v>33.700000000000003</v>
      </c>
      <c r="C8" s="12">
        <v>8.94</v>
      </c>
      <c r="D8" s="12">
        <f t="shared" si="1"/>
        <v>8.9399999999999993E-2</v>
      </c>
      <c r="E8" s="6">
        <f t="shared" si="0"/>
        <v>22.278187919463093</v>
      </c>
      <c r="F8" s="6">
        <f t="shared" si="2"/>
        <v>1.4852125279642061</v>
      </c>
      <c r="G8" s="9">
        <v>3806744333</v>
      </c>
      <c r="H8" s="7">
        <v>16787016</v>
      </c>
      <c r="I8" s="6">
        <f xml:space="preserve"> G8/H8</f>
        <v>226.76718322065102</v>
      </c>
      <c r="J8" s="19">
        <f>H8*P8</f>
        <v>5653824374.1283455</v>
      </c>
      <c r="K8" s="5">
        <f t="shared" si="5"/>
        <v>0.10197369791824541</v>
      </c>
      <c r="L8" s="6">
        <f t="shared" si="6"/>
        <v>0.91141265652578685</v>
      </c>
      <c r="M8" s="6">
        <f t="shared" si="7"/>
        <v>2.4165621835480406</v>
      </c>
      <c r="N8" s="6">
        <f t="shared" si="8"/>
        <v>1.8614648600373505</v>
      </c>
      <c r="O8" s="6">
        <f t="shared" si="9"/>
        <v>6.8410905371481086</v>
      </c>
      <c r="P8" s="8">
        <f t="shared" ref="P8:P32" si="13">I8*F8</f>
        <v>336.79746145046539</v>
      </c>
      <c r="Q8" s="14">
        <v>164621038</v>
      </c>
      <c r="R8" s="8">
        <f t="shared" si="10"/>
        <v>55443947699.740601</v>
      </c>
      <c r="S8" s="15">
        <v>12014303.848895939</v>
      </c>
      <c r="T8" s="16">
        <v>828206942.6228056</v>
      </c>
      <c r="U8" s="16">
        <v>3043752691.5568829</v>
      </c>
      <c r="V8" s="16">
        <v>2344586336.9667377</v>
      </c>
      <c r="W8" s="17">
        <f t="shared" si="11"/>
        <v>6216545971.1464262</v>
      </c>
      <c r="Y8" s="18">
        <v>1999</v>
      </c>
      <c r="Z8" s="7">
        <f t="shared" si="12"/>
        <v>8.9207032749349331</v>
      </c>
    </row>
    <row r="9" spans="1:46" x14ac:dyDescent="0.3">
      <c r="A9" s="3">
        <v>2000</v>
      </c>
      <c r="B9" s="4">
        <v>39.9</v>
      </c>
      <c r="C9" s="12">
        <v>5.97</v>
      </c>
      <c r="D9" s="12">
        <f t="shared" si="1"/>
        <v>5.9699999999999996E-2</v>
      </c>
      <c r="E9" s="6">
        <f t="shared" si="0"/>
        <v>39.498994974874371</v>
      </c>
      <c r="F9" s="6">
        <f t="shared" si="2"/>
        <v>2.6332663316582914</v>
      </c>
      <c r="G9" s="9">
        <v>3899799609</v>
      </c>
      <c r="H9" s="7">
        <v>17085581</v>
      </c>
      <c r="I9" s="6">
        <f t="shared" si="3"/>
        <v>228.25092158118591</v>
      </c>
      <c r="J9" s="19">
        <f t="shared" si="4"/>
        <v>10269211010.593868</v>
      </c>
      <c r="K9" s="5">
        <f t="shared" si="5"/>
        <v>0.10057706135464224</v>
      </c>
      <c r="L9" s="6">
        <f t="shared" si="6"/>
        <v>1.3817426314033214</v>
      </c>
      <c r="M9" s="6">
        <f t="shared" si="7"/>
        <v>3.6497347820542285</v>
      </c>
      <c r="N9" s="6">
        <f t="shared" si="8"/>
        <v>2.7172092938389869</v>
      </c>
      <c r="O9" s="6">
        <f t="shared" si="9"/>
        <v>12.238910696696147</v>
      </c>
      <c r="P9" s="8">
        <f t="shared" si="13"/>
        <v>601.04546696971374</v>
      </c>
      <c r="Q9" s="14">
        <v>169875524</v>
      </c>
      <c r="R9" s="8">
        <f t="shared" si="10"/>
        <v>102102913649.30481</v>
      </c>
      <c r="S9" s="15">
        <v>12938490.228038842</v>
      </c>
      <c r="T9" s="16">
        <v>840119660.61632752</v>
      </c>
      <c r="U9" s="16">
        <v>3784084473.7781887</v>
      </c>
      <c r="V9" s="16">
        <v>2817231967.478653</v>
      </c>
      <c r="W9" s="17">
        <f t="shared" si="11"/>
        <v>7441436101.8731689</v>
      </c>
      <c r="Y9" s="18">
        <v>2000</v>
      </c>
      <c r="Z9" s="7">
        <f t="shared" si="12"/>
        <v>13.722600146204051</v>
      </c>
    </row>
    <row r="10" spans="1:46" x14ac:dyDescent="0.3">
      <c r="A10" s="3">
        <v>2001</v>
      </c>
      <c r="B10" s="4">
        <v>42.32</v>
      </c>
      <c r="C10" s="12">
        <v>7.67</v>
      </c>
      <c r="D10" s="12">
        <f t="shared" si="1"/>
        <v>7.6700000000000004E-2</v>
      </c>
      <c r="E10" s="6">
        <f t="shared" si="0"/>
        <v>32.609022164276396</v>
      </c>
      <c r="F10" s="6">
        <f t="shared" si="2"/>
        <v>2.1739348109517596</v>
      </c>
      <c r="G10" s="9">
        <v>4330277696</v>
      </c>
      <c r="H10" s="7">
        <v>18436299</v>
      </c>
      <c r="I10" s="6">
        <f t="shared" si="3"/>
        <v>234.87781880734306</v>
      </c>
      <c r="J10" s="19">
        <f t="shared" si="4"/>
        <v>9413741424.4223804</v>
      </c>
      <c r="K10" s="5">
        <f t="shared" si="5"/>
        <v>0.10452199337307519</v>
      </c>
      <c r="L10" s="6">
        <f>(J10+S10)/W10</f>
        <v>0.93779265257464606</v>
      </c>
      <c r="M10" s="6">
        <f t="shared" si="7"/>
        <v>2.2326707278178284</v>
      </c>
      <c r="N10" s="6">
        <f t="shared" si="8"/>
        <v>2.0098248693898109</v>
      </c>
      <c r="O10" s="6">
        <f t="shared" si="9"/>
        <v>8.2723982952271093</v>
      </c>
      <c r="P10" s="8">
        <f t="shared" si="13"/>
        <v>510.60906662570295</v>
      </c>
      <c r="Q10" s="14">
        <v>176386791</v>
      </c>
      <c r="R10" s="8">
        <f t="shared" si="10"/>
        <v>90064694717.612946</v>
      </c>
      <c r="S10" s="15">
        <v>12443553.537811927</v>
      </c>
      <c r="T10" s="16">
        <v>1139474266.2957582</v>
      </c>
      <c r="U10" s="16">
        <v>4690052910.3423882</v>
      </c>
      <c r="V10" s="16">
        <v>4221932441.9473057</v>
      </c>
      <c r="W10" s="17">
        <f t="shared" si="11"/>
        <v>10051459618.585453</v>
      </c>
      <c r="Y10" s="18">
        <v>2001</v>
      </c>
      <c r="Z10" s="7">
        <f t="shared" si="12"/>
        <v>8.9615977867130265</v>
      </c>
    </row>
    <row r="11" spans="1:46" x14ac:dyDescent="0.3">
      <c r="A11" s="3">
        <v>2002</v>
      </c>
      <c r="B11" s="4">
        <v>47.89</v>
      </c>
      <c r="C11" s="12">
        <v>12.53</v>
      </c>
      <c r="D11" s="12">
        <f t="shared" si="1"/>
        <v>0.12529999999999999</v>
      </c>
      <c r="E11" s="6">
        <f t="shared" si="0"/>
        <v>22.588180367118916</v>
      </c>
      <c r="F11" s="6">
        <f t="shared" si="2"/>
        <v>1.5058786911412612</v>
      </c>
      <c r="G11" s="9">
        <v>4699612954</v>
      </c>
      <c r="H11" s="7">
        <v>19924046</v>
      </c>
      <c r="I11" s="6">
        <f t="shared" si="3"/>
        <v>235.87643563962862</v>
      </c>
      <c r="J11" s="19">
        <f t="shared" si="4"/>
        <v>7077047004.0400362</v>
      </c>
      <c r="K11" s="5">
        <f t="shared" si="5"/>
        <v>0.10749485248998432</v>
      </c>
      <c r="L11" s="6">
        <f>(J11+S11)/W11</f>
        <v>0.67707392491258889</v>
      </c>
      <c r="M11" s="6">
        <f t="shared" si="7"/>
        <v>1.6618985058800513</v>
      </c>
      <c r="N11" s="6">
        <f t="shared" si="8"/>
        <v>1.3922946088092834</v>
      </c>
      <c r="O11" s="6">
        <f t="shared" si="9"/>
        <v>6.3701025698538567</v>
      </c>
      <c r="P11" s="8">
        <f t="shared" si="13"/>
        <v>355.20129817206987</v>
      </c>
      <c r="Q11" s="14">
        <v>185348838</v>
      </c>
      <c r="R11" s="8">
        <f t="shared" si="10"/>
        <v>65836147872.284676</v>
      </c>
      <c r="S11" s="15">
        <v>14609842.995057402</v>
      </c>
      <c r="T11" s="16">
        <v>1113272002.9652193</v>
      </c>
      <c r="U11" s="16">
        <v>5093503057.5892353</v>
      </c>
      <c r="V11" s="16">
        <v>4267202131.7449446</v>
      </c>
      <c r="W11" s="17">
        <f t="shared" si="11"/>
        <v>10473977192.2994</v>
      </c>
      <c r="Y11" s="18">
        <v>2002</v>
      </c>
      <c r="Z11" s="7">
        <f t="shared" si="12"/>
        <v>6.2870824049238943</v>
      </c>
    </row>
    <row r="12" spans="1:46" x14ac:dyDescent="0.3">
      <c r="A12" s="3">
        <v>2003</v>
      </c>
      <c r="B12" s="4">
        <v>56.75</v>
      </c>
      <c r="C12" s="12">
        <v>9.3000000000000007</v>
      </c>
      <c r="D12" s="12">
        <f t="shared" si="1"/>
        <v>9.3000000000000013E-2</v>
      </c>
      <c r="E12" s="6">
        <f t="shared" si="0"/>
        <v>36.063709677419347</v>
      </c>
      <c r="F12" s="6">
        <f t="shared" si="2"/>
        <v>2.4042473118279566</v>
      </c>
      <c r="G12" s="9">
        <v>4977213166</v>
      </c>
      <c r="H12" s="7">
        <v>21644403</v>
      </c>
      <c r="I12" s="6">
        <f t="shared" si="3"/>
        <v>229.95382067133013</v>
      </c>
      <c r="J12" s="19">
        <f t="shared" si="4"/>
        <v>11966451374.750214</v>
      </c>
      <c r="K12" s="5">
        <f t="shared" si="5"/>
        <v>0.11068385866652387</v>
      </c>
      <c r="L12" s="6">
        <f t="shared" si="6"/>
        <v>1.0987888246274315</v>
      </c>
      <c r="M12" s="6">
        <f t="shared" si="7"/>
        <v>2.7122852459334954</v>
      </c>
      <c r="N12" s="6">
        <f t="shared" si="8"/>
        <v>2.3273755441236172</v>
      </c>
      <c r="O12" s="6">
        <f t="shared" si="9"/>
        <v>8.9500129759502887</v>
      </c>
      <c r="P12" s="8">
        <f t="shared" si="13"/>
        <v>552.86585519361347</v>
      </c>
      <c r="Q12" s="14">
        <v>195551576</v>
      </c>
      <c r="R12" s="8">
        <f t="shared" si="10"/>
        <v>108113789299.6989</v>
      </c>
      <c r="S12" s="15">
        <v>15188039.347597972</v>
      </c>
      <c r="T12" s="16">
        <v>1338728719.8682113</v>
      </c>
      <c r="U12" s="16">
        <v>5148133245.7712774</v>
      </c>
      <c r="V12" s="16">
        <v>4417543999.8657122</v>
      </c>
      <c r="W12" s="17">
        <f t="shared" si="11"/>
        <v>10904405965.505199</v>
      </c>
      <c r="Y12" s="18">
        <v>2003</v>
      </c>
      <c r="Z12" s="7">
        <f t="shared" si="12"/>
        <v>9.9160814152645944</v>
      </c>
    </row>
    <row r="13" spans="1:46" x14ac:dyDescent="0.3">
      <c r="A13" s="3">
        <v>2004</v>
      </c>
      <c r="B13" s="4">
        <v>59.95</v>
      </c>
      <c r="C13" s="12">
        <v>7.6</v>
      </c>
      <c r="D13" s="12">
        <f t="shared" si="1"/>
        <v>7.5999999999999998E-2</v>
      </c>
      <c r="E13" s="6">
        <f t="shared" si="0"/>
        <v>46.619013157894742</v>
      </c>
      <c r="F13" s="6">
        <f t="shared" si="2"/>
        <v>3.1079342105263161</v>
      </c>
      <c r="G13" s="9">
        <v>5906212281</v>
      </c>
      <c r="H13" s="7">
        <v>25936697</v>
      </c>
      <c r="I13" s="6">
        <f t="shared" si="3"/>
        <v>227.71643902845454</v>
      </c>
      <c r="J13" s="19">
        <f t="shared" si="4"/>
        <v>18356119202.750568</v>
      </c>
      <c r="K13" s="5">
        <f t="shared" si="5"/>
        <v>0.12682191525313163</v>
      </c>
      <c r="L13" s="6">
        <f t="shared" si="6"/>
        <v>3.2144241225095089</v>
      </c>
      <c r="M13" s="6">
        <f t="shared" si="7"/>
        <v>8.0335879139819539</v>
      </c>
      <c r="N13" s="6">
        <f t="shared" si="8"/>
        <v>7.7850429394990117</v>
      </c>
      <c r="O13" s="6">
        <f t="shared" si="9"/>
        <v>17.191320255965636</v>
      </c>
      <c r="P13" s="8">
        <f t="shared" si="13"/>
        <v>707.72771115576393</v>
      </c>
      <c r="Q13" s="14">
        <v>204512737</v>
      </c>
      <c r="R13" s="8">
        <f t="shared" si="10"/>
        <v>144739331259.21072</v>
      </c>
      <c r="S13" s="15">
        <v>16938473.937418211</v>
      </c>
      <c r="T13" s="16">
        <v>1068740352.8715179</v>
      </c>
      <c r="U13" s="16">
        <v>2360045772.3191881</v>
      </c>
      <c r="V13" s="16">
        <v>2287030138.1417432</v>
      </c>
      <c r="W13" s="17">
        <f t="shared" si="11"/>
        <v>5715816263.332449</v>
      </c>
      <c r="Y13" s="18">
        <v>2004</v>
      </c>
      <c r="Z13" s="7">
        <f t="shared" si="12"/>
        <v>25.325563850219353</v>
      </c>
    </row>
    <row r="14" spans="1:46" x14ac:dyDescent="0.3">
      <c r="A14" s="3">
        <v>2005</v>
      </c>
      <c r="B14" s="4">
        <v>54.55</v>
      </c>
      <c r="C14" s="12">
        <v>5.69</v>
      </c>
      <c r="D14" s="12">
        <f t="shared" si="1"/>
        <v>5.6900000000000006E-2</v>
      </c>
      <c r="E14" s="6">
        <f t="shared" si="0"/>
        <v>56.659138840070291</v>
      </c>
      <c r="F14" s="6">
        <f t="shared" si="2"/>
        <v>3.7772759226713526</v>
      </c>
      <c r="G14" s="9">
        <v>6345811205</v>
      </c>
      <c r="H14" s="7">
        <v>28030409</v>
      </c>
      <c r="I14" s="6">
        <f t="shared" si="3"/>
        <v>226.39024657114351</v>
      </c>
      <c r="J14" s="19">
        <f t="shared" si="4"/>
        <v>23969879874.464581</v>
      </c>
      <c r="K14" s="5">
        <f t="shared" si="5"/>
        <v>0.13531017602250231</v>
      </c>
      <c r="L14" s="6">
        <f t="shared" si="6"/>
        <v>1.5970358744488342</v>
      </c>
      <c r="M14" s="6">
        <f t="shared" si="7"/>
        <v>4.053442621783951</v>
      </c>
      <c r="N14" s="6">
        <f t="shared" si="8"/>
        <v>4.4225025068634309</v>
      </c>
      <c r="O14" s="6">
        <f t="shared" si="9"/>
        <v>6.521463490023331</v>
      </c>
      <c r="P14" s="8">
        <f t="shared" si="13"/>
        <v>855.13842750081108</v>
      </c>
      <c r="Q14" s="14">
        <v>207156696</v>
      </c>
      <c r="R14" s="8">
        <f t="shared" si="10"/>
        <v>177147651263.70355</v>
      </c>
      <c r="S14" s="15">
        <v>16697027.917985629</v>
      </c>
      <c r="T14" s="16">
        <v>3678097245.9751902</v>
      </c>
      <c r="U14" s="16">
        <v>5423756541.7220192</v>
      </c>
      <c r="V14" s="16">
        <v>5917581458.6530123</v>
      </c>
      <c r="W14" s="17">
        <f t="shared" si="11"/>
        <v>15019435246.35022</v>
      </c>
      <c r="Y14" s="18">
        <v>2005</v>
      </c>
      <c r="Z14" s="7">
        <f t="shared" si="12"/>
        <v>11.795673098605565</v>
      </c>
    </row>
    <row r="15" spans="1:46" x14ac:dyDescent="0.3">
      <c r="A15" s="3">
        <v>2006</v>
      </c>
      <c r="B15" s="4">
        <v>52.75</v>
      </c>
      <c r="C15" s="12">
        <v>3.14</v>
      </c>
      <c r="D15" s="12">
        <f t="shared" si="1"/>
        <v>3.1400000000000004E-2</v>
      </c>
      <c r="E15" s="6">
        <f t="shared" si="0"/>
        <v>99.28423566878979</v>
      </c>
      <c r="F15" s="6">
        <f t="shared" si="2"/>
        <v>6.6189490445859862</v>
      </c>
      <c r="G15" s="9">
        <v>6478352023</v>
      </c>
      <c r="H15" s="7">
        <v>30373560</v>
      </c>
      <c r="I15" s="6">
        <f t="shared" si="3"/>
        <v>213.28919043404855</v>
      </c>
      <c r="J15" s="19">
        <f t="shared" si="4"/>
        <v>42879881933.127541</v>
      </c>
      <c r="K15" s="5">
        <f t="shared" si="5"/>
        <v>0.14752593184418869</v>
      </c>
      <c r="L15" s="6">
        <f t="shared" si="6"/>
        <v>2.6287997235621203</v>
      </c>
      <c r="M15" s="6">
        <f t="shared" si="7"/>
        <v>6.8731304334189698</v>
      </c>
      <c r="N15" s="6">
        <f t="shared" si="8"/>
        <v>6.1859275686723523</v>
      </c>
      <c r="O15" s="6">
        <f t="shared" si="9"/>
        <v>13.651804466571063</v>
      </c>
      <c r="P15" s="8">
        <f t="shared" si="13"/>
        <v>1411.7502832439641</v>
      </c>
      <c r="Q15" s="14">
        <v>205886244</v>
      </c>
      <c r="R15" s="8">
        <f t="shared" si="10"/>
        <v>290659963283.03589</v>
      </c>
      <c r="S15" s="15">
        <v>16620866.357151281</v>
      </c>
      <c r="T15" s="16">
        <v>3142185555.3619022</v>
      </c>
      <c r="U15" s="16">
        <v>6934530403.6095123</v>
      </c>
      <c r="V15" s="16">
        <v>6241188526.1060381</v>
      </c>
      <c r="W15" s="17">
        <f t="shared" si="11"/>
        <v>16317904485.077454</v>
      </c>
      <c r="Y15" s="18">
        <v>2006</v>
      </c>
      <c r="Z15" s="7">
        <f t="shared" si="12"/>
        <v>17.813352469075525</v>
      </c>
    </row>
    <row r="16" spans="1:46" x14ac:dyDescent="0.3">
      <c r="A16" s="3">
        <v>2007</v>
      </c>
      <c r="B16" s="4">
        <v>60.8</v>
      </c>
      <c r="C16" s="12">
        <v>4.46</v>
      </c>
      <c r="D16" s="12">
        <f t="shared" si="1"/>
        <v>4.4600000000000001E-2</v>
      </c>
      <c r="E16" s="6">
        <f t="shared" si="0"/>
        <v>80.566816143497746</v>
      </c>
      <c r="F16" s="6">
        <f t="shared" si="2"/>
        <v>5.3711210762331829</v>
      </c>
      <c r="G16" s="9">
        <v>7048994658</v>
      </c>
      <c r="H16" s="7">
        <v>30712914</v>
      </c>
      <c r="I16" s="6">
        <f t="shared" si="3"/>
        <v>229.51240178642769</v>
      </c>
      <c r="J16" s="19">
        <f t="shared" si="4"/>
        <v>37861003773.838913</v>
      </c>
      <c r="K16" s="5">
        <f t="shared" si="5"/>
        <v>0.15375521570460862</v>
      </c>
      <c r="L16" s="6">
        <f t="shared" si="6"/>
        <v>2.170414916480996</v>
      </c>
      <c r="M16" s="6">
        <f t="shared" si="7"/>
        <v>5.3114864082310476</v>
      </c>
      <c r="N16" s="6">
        <f t="shared" si="8"/>
        <v>4.7694441453383352</v>
      </c>
      <c r="O16" s="6">
        <f t="shared" si="9"/>
        <v>15.923023564193528</v>
      </c>
      <c r="P16" s="8">
        <f t="shared" si="13"/>
        <v>1232.7388984919801</v>
      </c>
      <c r="Q16" s="14">
        <v>199752014</v>
      </c>
      <c r="R16" s="8">
        <f t="shared" si="10"/>
        <v>246242077709.91458</v>
      </c>
      <c r="S16" s="15">
        <v>19345765.809516195</v>
      </c>
      <c r="T16" s="16">
        <v>2378967121.8493233</v>
      </c>
      <c r="U16" s="16">
        <v>7942298596.0896015</v>
      </c>
      <c r="V16" s="16">
        <v>7131779435.7802391</v>
      </c>
      <c r="W16" s="17">
        <f t="shared" si="11"/>
        <v>17453045153.719162</v>
      </c>
      <c r="Y16" s="18">
        <v>2007</v>
      </c>
      <c r="Z16" s="7">
        <f t="shared" si="12"/>
        <v>14.109940202798761</v>
      </c>
    </row>
    <row r="17" spans="1:26" x14ac:dyDescent="0.3">
      <c r="A17" s="3">
        <v>2008</v>
      </c>
      <c r="B17" s="4">
        <v>84.34</v>
      </c>
      <c r="C17" s="12">
        <v>5.9</v>
      </c>
      <c r="D17" s="12">
        <f t="shared" si="1"/>
        <v>5.9000000000000004E-2</v>
      </c>
      <c r="E17" s="6">
        <f t="shared" si="0"/>
        <v>84.482949152542361</v>
      </c>
      <c r="F17" s="6">
        <f t="shared" si="2"/>
        <v>5.6321966101694905</v>
      </c>
      <c r="G17" s="9">
        <v>6621374461</v>
      </c>
      <c r="H17" s="7">
        <v>28700370</v>
      </c>
      <c r="I17" s="6">
        <f t="shared" si="3"/>
        <v>230.70693726248129</v>
      </c>
      <c r="J17" s="19">
        <f t="shared" si="4"/>
        <v>37292882793.907036</v>
      </c>
      <c r="K17" s="5">
        <f t="shared" si="5"/>
        <v>0.14186562087249582</v>
      </c>
      <c r="L17" s="6">
        <f t="shared" si="6"/>
        <v>1.9565829525749525</v>
      </c>
      <c r="M17" s="6">
        <f t="shared" si="7"/>
        <v>5.0926702026937178</v>
      </c>
      <c r="N17" s="6">
        <f t="shared" si="8"/>
        <v>4.2448248296712903</v>
      </c>
      <c r="O17" s="6">
        <f t="shared" si="9"/>
        <v>12.633680910027646</v>
      </c>
      <c r="P17" s="8">
        <f t="shared" si="13"/>
        <v>1299.3868299923324</v>
      </c>
      <c r="Q17" s="14">
        <v>202306731</v>
      </c>
      <c r="R17" s="8">
        <f t="shared" si="10"/>
        <v>262874701880.20154</v>
      </c>
      <c r="S17" s="15">
        <v>19822762.246845663</v>
      </c>
      <c r="T17" s="16">
        <v>2953431056.3865771</v>
      </c>
      <c r="U17" s="16">
        <v>8790163800.2440948</v>
      </c>
      <c r="V17" s="16">
        <v>7326746887.402545</v>
      </c>
      <c r="W17" s="17">
        <f t="shared" si="11"/>
        <v>19070341744.033218</v>
      </c>
      <c r="Y17" s="18">
        <v>2008</v>
      </c>
      <c r="Z17" s="7">
        <f t="shared" si="12"/>
        <v>13.785517227277984</v>
      </c>
    </row>
    <row r="18" spans="1:26" x14ac:dyDescent="0.3">
      <c r="A18" s="3">
        <v>2009</v>
      </c>
      <c r="B18" s="4">
        <v>78.87</v>
      </c>
      <c r="C18" s="12">
        <v>4.3099999999999996</v>
      </c>
      <c r="D18" s="12">
        <f t="shared" si="1"/>
        <v>4.3099999999999999E-2</v>
      </c>
      <c r="E18" s="6">
        <f t="shared" si="0"/>
        <v>108.14888631090487</v>
      </c>
      <c r="F18" s="6">
        <f t="shared" si="2"/>
        <v>7.2099257540603245</v>
      </c>
      <c r="G18" s="9">
        <v>6661632696</v>
      </c>
      <c r="H18" s="7">
        <v>28062688</v>
      </c>
      <c r="I18" s="6">
        <f t="shared" si="3"/>
        <v>237.38398459905196</v>
      </c>
      <c r="J18" s="19">
        <f t="shared" si="4"/>
        <v>48029877138.980713</v>
      </c>
      <c r="K18" s="5">
        <f t="shared" si="5"/>
        <v>0.13668582952222103</v>
      </c>
      <c r="L18" s="6">
        <f t="shared" si="6"/>
        <v>2.1234911384133555</v>
      </c>
      <c r="M18" s="6">
        <f t="shared" si="7"/>
        <v>5.5200479377872371</v>
      </c>
      <c r="N18" s="6">
        <f t="shared" si="8"/>
        <v>4.5563330047592245</v>
      </c>
      <c r="O18" s="6">
        <f t="shared" si="9"/>
        <v>14.226769046240328</v>
      </c>
      <c r="P18" s="8">
        <f t="shared" si="13"/>
        <v>1711.5209041621642</v>
      </c>
      <c r="Q18" s="14">
        <v>205307954</v>
      </c>
      <c r="R18" s="8">
        <f t="shared" si="10"/>
        <v>351388855061.76404</v>
      </c>
      <c r="S18" s="15">
        <v>20158189.581798024</v>
      </c>
      <c r="T18" s="16">
        <v>3377438346.850831</v>
      </c>
      <c r="U18" s="16">
        <v>10545768994.139109</v>
      </c>
      <c r="V18" s="16">
        <v>8704640950.6044636</v>
      </c>
      <c r="W18" s="17">
        <f t="shared" si="11"/>
        <v>22627848291.594406</v>
      </c>
      <c r="Y18" s="18">
        <v>2009</v>
      </c>
      <c r="Z18" s="7">
        <f t="shared" si="12"/>
        <v>15.529935004111024</v>
      </c>
    </row>
    <row r="19" spans="1:26" x14ac:dyDescent="0.3">
      <c r="A19" s="3">
        <v>2010</v>
      </c>
      <c r="B19" s="4">
        <v>88.51</v>
      </c>
      <c r="C19" s="12">
        <v>5.91</v>
      </c>
      <c r="D19" s="12">
        <f t="shared" si="1"/>
        <v>5.91E-2</v>
      </c>
      <c r="E19" s="6">
        <f t="shared" si="0"/>
        <v>88.51</v>
      </c>
      <c r="F19" s="6">
        <f t="shared" si="2"/>
        <v>5.9006666666666669</v>
      </c>
      <c r="G19" s="9">
        <v>6977484368</v>
      </c>
      <c r="H19" s="7">
        <v>29278095</v>
      </c>
      <c r="I19" s="6">
        <f t="shared" si="3"/>
        <v>238.31756704116165</v>
      </c>
      <c r="J19" s="19">
        <f t="shared" si="4"/>
        <v>41171809427.445335</v>
      </c>
      <c r="K19" s="5">
        <f t="shared" si="5"/>
        <v>0.13972482602447236</v>
      </c>
      <c r="L19" s="6">
        <f t="shared" si="6"/>
        <v>1.6382292518124633</v>
      </c>
      <c r="M19" s="6">
        <f t="shared" si="7"/>
        <v>3.8327989228220196</v>
      </c>
      <c r="N19" s="6">
        <f t="shared" si="8"/>
        <v>3.621038634819012</v>
      </c>
      <c r="O19" s="6">
        <f t="shared" si="9"/>
        <v>13.634123713464186</v>
      </c>
      <c r="P19" s="8">
        <f t="shared" si="13"/>
        <v>1406.2325239208812</v>
      </c>
      <c r="Q19" s="14">
        <v>209541109</v>
      </c>
      <c r="R19" s="8">
        <f t="shared" si="10"/>
        <v>294663522574.25049</v>
      </c>
      <c r="S19" s="15">
        <v>21210354</v>
      </c>
      <c r="T19" s="16">
        <v>3021317735.349999</v>
      </c>
      <c r="U19" s="16">
        <v>11376023272.810028</v>
      </c>
      <c r="V19" s="16">
        <v>10747503485.28998</v>
      </c>
      <c r="W19" s="17">
        <f t="shared" si="11"/>
        <v>25144844493.450005</v>
      </c>
      <c r="Y19" s="18">
        <v>2010</v>
      </c>
      <c r="Z19" s="7">
        <f t="shared" si="12"/>
        <v>11.719489178189711</v>
      </c>
    </row>
    <row r="20" spans="1:26" x14ac:dyDescent="0.3">
      <c r="A20" s="3">
        <v>2011</v>
      </c>
      <c r="B20" s="4">
        <v>101.74</v>
      </c>
      <c r="C20" s="12">
        <v>6.5</v>
      </c>
      <c r="D20" s="12">
        <f t="shared" si="1"/>
        <v>6.5000000000000002E-2</v>
      </c>
      <c r="E20" s="6">
        <f t="shared" si="0"/>
        <v>92.505138461538451</v>
      </c>
      <c r="F20" s="6">
        <f t="shared" si="2"/>
        <v>6.1670092307692297</v>
      </c>
      <c r="G20" s="9">
        <v>6783536946</v>
      </c>
      <c r="H20" s="7">
        <v>28823944</v>
      </c>
      <c r="I20" s="6">
        <f t="shared" si="3"/>
        <v>235.34381505875808</v>
      </c>
      <c r="J20" s="19">
        <f t="shared" si="4"/>
        <v>41834134963.246109</v>
      </c>
      <c r="K20" s="5">
        <f t="shared" si="5"/>
        <v>0.13544111964763664</v>
      </c>
      <c r="L20" s="6">
        <f t="shared" si="6"/>
        <v>1.5544264693818455</v>
      </c>
      <c r="M20" s="6">
        <f t="shared" si="7"/>
        <v>3.6704020374708102</v>
      </c>
      <c r="N20" s="6">
        <f t="shared" si="8"/>
        <v>3.3712761406719971</v>
      </c>
      <c r="O20" s="6">
        <f t="shared" si="9"/>
        <v>13.467869201486774</v>
      </c>
      <c r="P20" s="8">
        <f t="shared" si="13"/>
        <v>1451.3674798718075</v>
      </c>
      <c r="Q20" s="14">
        <v>212815311</v>
      </c>
      <c r="R20" s="8">
        <f t="shared" si="10"/>
        <v>308873221604.20496</v>
      </c>
      <c r="S20" s="15">
        <v>22515507.726255845</v>
      </c>
      <c r="T20" s="16">
        <v>3107889588.5290923</v>
      </c>
      <c r="U20" s="16">
        <v>12415669534.157196</v>
      </c>
      <c r="V20" s="16">
        <v>11403832616.607533</v>
      </c>
      <c r="W20" s="17">
        <f t="shared" si="11"/>
        <v>26927391739.293823</v>
      </c>
      <c r="Y20" s="18">
        <v>2011</v>
      </c>
      <c r="Z20" s="7">
        <f t="shared" si="12"/>
        <v>11.471431771134922</v>
      </c>
    </row>
    <row r="21" spans="1:26" x14ac:dyDescent="0.3">
      <c r="A21" s="3">
        <v>2012</v>
      </c>
      <c r="B21" s="4">
        <v>94.8</v>
      </c>
      <c r="C21" s="12">
        <v>5.84</v>
      </c>
      <c r="D21" s="12">
        <f t="shared" si="1"/>
        <v>5.8400000000000001E-2</v>
      </c>
      <c r="E21" s="6">
        <f t="shared" si="0"/>
        <v>95.936301369863003</v>
      </c>
      <c r="F21" s="6">
        <f t="shared" si="2"/>
        <v>6.3957534246575332</v>
      </c>
      <c r="G21" s="9">
        <v>7351147177</v>
      </c>
      <c r="H21" s="7">
        <v>31118740</v>
      </c>
      <c r="I21" s="6">
        <f t="shared" si="3"/>
        <v>236.22894683396564</v>
      </c>
      <c r="J21" s="19">
        <f t="shared" si="4"/>
        <v>47016124732.459305</v>
      </c>
      <c r="K21" s="5">
        <f t="shared" si="5"/>
        <v>0.14728736846745671</v>
      </c>
      <c r="L21" s="6">
        <f t="shared" si="6"/>
        <v>1.474347685487527</v>
      </c>
      <c r="M21" s="6">
        <f t="shared" si="7"/>
        <v>3.4409782917454317</v>
      </c>
      <c r="N21" s="6">
        <f t="shared" si="8"/>
        <v>3.0763377485698093</v>
      </c>
      <c r="O21" s="6">
        <f t="shared" si="9"/>
        <v>15.977197701730589</v>
      </c>
      <c r="P21" s="8">
        <f t="shared" si="13"/>
        <v>1510.8620957165781</v>
      </c>
      <c r="Q21" s="14">
        <v>211279082</v>
      </c>
      <c r="R21" s="8">
        <f t="shared" si="10"/>
        <v>319213556611.59473</v>
      </c>
      <c r="S21" s="15">
        <v>22919087.100459687</v>
      </c>
      <c r="T21" s="16">
        <v>2944136055.5026913</v>
      </c>
      <c r="U21" s="16">
        <v>15290597998.03459</v>
      </c>
      <c r="V21" s="16">
        <v>13670253001.131044</v>
      </c>
      <c r="W21" s="17">
        <f t="shared" si="11"/>
        <v>31904987054.668327</v>
      </c>
      <c r="Y21" s="18">
        <v>2012</v>
      </c>
      <c r="Z21" s="7">
        <f t="shared" si="12"/>
        <v>10.005848776922935</v>
      </c>
    </row>
    <row r="22" spans="1:26" x14ac:dyDescent="0.3">
      <c r="A22" s="3">
        <v>2013</v>
      </c>
      <c r="B22" s="4">
        <v>102.64</v>
      </c>
      <c r="C22" s="12">
        <v>5.91</v>
      </c>
      <c r="D22" s="12">
        <f t="shared" si="1"/>
        <v>5.91E-2</v>
      </c>
      <c r="E22" s="6">
        <f t="shared" si="0"/>
        <v>102.64</v>
      </c>
      <c r="F22" s="6">
        <f t="shared" si="2"/>
        <v>6.8426666666666671</v>
      </c>
      <c r="G22" s="9">
        <v>8166720207</v>
      </c>
      <c r="H22" s="7">
        <v>34412070</v>
      </c>
      <c r="I22" s="6">
        <f t="shared" si="3"/>
        <v>237.32138772820119</v>
      </c>
      <c r="J22" s="19">
        <f t="shared" si="4"/>
        <v>55882144136.432007</v>
      </c>
      <c r="K22" s="5">
        <f t="shared" si="5"/>
        <v>0.16250175926732729</v>
      </c>
      <c r="L22" s="6">
        <f t="shared" si="6"/>
        <v>1.5682412886179606</v>
      </c>
      <c r="M22" s="6">
        <f t="shared" si="7"/>
        <v>3.4614547445296409</v>
      </c>
      <c r="N22" s="6">
        <f t="shared" si="8"/>
        <v>3.3491178759333051</v>
      </c>
      <c r="O22" s="6">
        <f t="shared" si="9"/>
        <v>19.930238158557479</v>
      </c>
      <c r="P22" s="8">
        <f t="shared" si="13"/>
        <v>1623.911149094838</v>
      </c>
      <c r="Q22" s="14">
        <v>211764292</v>
      </c>
      <c r="R22" s="8">
        <f t="shared" si="10"/>
        <v>343886394758.97479</v>
      </c>
      <c r="S22" s="15">
        <v>25790605.569783129</v>
      </c>
      <c r="T22" s="16">
        <v>2805181468.3406835</v>
      </c>
      <c r="U22" s="16">
        <v>16693331442.21501</v>
      </c>
      <c r="V22" s="16">
        <v>16151571772.058176</v>
      </c>
      <c r="W22" s="17">
        <f t="shared" si="11"/>
        <v>35650084682.613869</v>
      </c>
      <c r="Y22" s="18">
        <v>2013</v>
      </c>
      <c r="Z22" s="7">
        <f t="shared" si="12"/>
        <v>9.6468827052258455</v>
      </c>
    </row>
    <row r="23" spans="1:26" x14ac:dyDescent="0.3">
      <c r="A23" s="3">
        <v>2014</v>
      </c>
      <c r="B23" s="4">
        <v>126.29</v>
      </c>
      <c r="C23" s="12">
        <v>6.41</v>
      </c>
      <c r="D23" s="12">
        <f t="shared" si="1"/>
        <v>6.4100000000000004E-2</v>
      </c>
      <c r="E23" s="6">
        <f t="shared" si="0"/>
        <v>116.43898595943838</v>
      </c>
      <c r="F23" s="6">
        <f t="shared" si="2"/>
        <v>7.7625990639625586</v>
      </c>
      <c r="G23" s="9">
        <v>8063224819</v>
      </c>
      <c r="H23" s="7">
        <v>33907718</v>
      </c>
      <c r="I23" s="6">
        <f t="shared" si="3"/>
        <v>237.79909986864936</v>
      </c>
      <c r="J23" s="19">
        <f t="shared" si="4"/>
        <v>62591581432.489075</v>
      </c>
      <c r="K23" s="5">
        <f t="shared" si="5"/>
        <v>0.15966631628436873</v>
      </c>
      <c r="L23" s="6">
        <f t="shared" si="6"/>
        <v>1.5489146826590789</v>
      </c>
      <c r="M23" s="6">
        <f t="shared" si="7"/>
        <v>3.4133201255970365</v>
      </c>
      <c r="N23" s="6">
        <f t="shared" si="8"/>
        <v>3.3770565397237973</v>
      </c>
      <c r="O23" s="6">
        <f t="shared" si="9"/>
        <v>17.690470613480215</v>
      </c>
      <c r="P23" s="8">
        <f t="shared" si="13"/>
        <v>1845.9390700515166</v>
      </c>
      <c r="Q23" s="14">
        <v>212366132</v>
      </c>
      <c r="R23" s="8">
        <f t="shared" si="10"/>
        <v>392014940214.51764</v>
      </c>
      <c r="S23" s="15">
        <v>24885947.850340836</v>
      </c>
      <c r="T23" s="16">
        <v>3539559164.278275</v>
      </c>
      <c r="U23" s="16">
        <v>18541729060.142029</v>
      </c>
      <c r="V23" s="16">
        <v>18344739161.958019</v>
      </c>
      <c r="W23" s="17">
        <f t="shared" si="11"/>
        <v>40426027386.378326</v>
      </c>
      <c r="Y23" s="18">
        <v>2014</v>
      </c>
      <c r="Z23" s="7">
        <f t="shared" si="12"/>
        <v>9.6977084197609535</v>
      </c>
    </row>
    <row r="24" spans="1:26" x14ac:dyDescent="0.3">
      <c r="A24" s="3">
        <v>2015</v>
      </c>
      <c r="B24" s="4">
        <v>145.41999999999999</v>
      </c>
      <c r="C24" s="12">
        <v>10.67</v>
      </c>
      <c r="D24" s="12">
        <f t="shared" si="1"/>
        <v>0.1067</v>
      </c>
      <c r="E24" s="6">
        <f t="shared" si="0"/>
        <v>80.546597938144316</v>
      </c>
      <c r="F24" s="6">
        <f t="shared" si="2"/>
        <v>5.369773195876288</v>
      </c>
      <c r="G24" s="9">
        <v>7493435357</v>
      </c>
      <c r="H24" s="7">
        <v>30651802</v>
      </c>
      <c r="I24" s="6">
        <f t="shared" si="3"/>
        <v>244.46965163744696</v>
      </c>
      <c r="J24" s="19">
        <f t="shared" si="4"/>
        <v>40238048325.050262</v>
      </c>
      <c r="K24" s="5">
        <f t="shared" si="5"/>
        <v>0.1424204518651169</v>
      </c>
      <c r="L24" s="6">
        <f t="shared" si="6"/>
        <v>1.1621554528402804</v>
      </c>
      <c r="M24" s="6">
        <f t="shared" si="7"/>
        <v>2.8465307472001151</v>
      </c>
      <c r="N24" s="6">
        <f t="shared" si="8"/>
        <v>2.2474665027881882</v>
      </c>
      <c r="O24" s="6">
        <f t="shared" si="9"/>
        <v>15.571521191684232</v>
      </c>
      <c r="P24" s="8">
        <f t="shared" si="13"/>
        <v>1312.7465825679762</v>
      </c>
      <c r="Q24" s="14">
        <v>215220508</v>
      </c>
      <c r="R24" s="8">
        <f t="shared" si="10"/>
        <v>282529986375.54376</v>
      </c>
      <c r="S24" s="15">
        <v>23476125.17444345</v>
      </c>
      <c r="T24" s="16">
        <v>2585587108.32477</v>
      </c>
      <c r="U24" s="16">
        <v>17914182213.740047</v>
      </c>
      <c r="V24" s="16">
        <v>14144067999.20446</v>
      </c>
      <c r="W24" s="17">
        <f t="shared" si="11"/>
        <v>34643837321.269279</v>
      </c>
      <c r="Y24" s="18">
        <v>2015</v>
      </c>
      <c r="Z24" s="7">
        <f t="shared" si="12"/>
        <v>8.1559516597558606</v>
      </c>
    </row>
    <row r="25" spans="1:26" x14ac:dyDescent="0.3">
      <c r="A25" s="3">
        <v>2016</v>
      </c>
      <c r="B25" s="4">
        <v>152.9</v>
      </c>
      <c r="C25" s="12">
        <v>6.29</v>
      </c>
      <c r="D25" s="12">
        <f t="shared" si="1"/>
        <v>6.2899999999999998E-2</v>
      </c>
      <c r="E25" s="6">
        <f t="shared" si="0"/>
        <v>143.66279809220987</v>
      </c>
      <c r="F25" s="6">
        <f t="shared" si="2"/>
        <v>9.5775198728139905</v>
      </c>
      <c r="G25" s="9">
        <v>7358777695</v>
      </c>
      <c r="H25" s="7">
        <v>29702048</v>
      </c>
      <c r="I25" s="6">
        <f t="shared" si="3"/>
        <v>247.75320863396357</v>
      </c>
      <c r="J25" s="19">
        <f t="shared" si="4"/>
        <v>70478839613.482834</v>
      </c>
      <c r="K25" s="5">
        <f t="shared" si="5"/>
        <v>0.13612880266318142</v>
      </c>
      <c r="L25" s="6">
        <f t="shared" si="6"/>
        <v>2.2563694422311933</v>
      </c>
      <c r="M25" s="6">
        <f t="shared" si="7"/>
        <v>6.2185301933432902</v>
      </c>
      <c r="N25" s="6">
        <f t="shared" si="8"/>
        <v>4.1960488091898931</v>
      </c>
      <c r="O25" s="6">
        <f t="shared" si="9"/>
        <v>22.695967161514478</v>
      </c>
      <c r="P25" s="8">
        <f t="shared" si="13"/>
        <v>2372.8612792452168</v>
      </c>
      <c r="Q25" s="14">
        <v>218190768</v>
      </c>
      <c r="R25" s="8">
        <f t="shared" si="10"/>
        <v>517736424875.97632</v>
      </c>
      <c r="S25" s="15">
        <v>25063020.81520056</v>
      </c>
      <c r="T25" s="16">
        <v>3106450680.535501</v>
      </c>
      <c r="U25" s="16">
        <v>16802450552.97863</v>
      </c>
      <c r="V25" s="16">
        <v>11337711716.792803</v>
      </c>
      <c r="W25" s="17">
        <f t="shared" si="11"/>
        <v>31246612950.306931</v>
      </c>
      <c r="Y25" s="18">
        <v>2016</v>
      </c>
      <c r="Z25" s="7">
        <f t="shared" si="12"/>
        <v>16.57016357965626</v>
      </c>
    </row>
    <row r="26" spans="1:26" x14ac:dyDescent="0.3">
      <c r="A26" s="3">
        <v>2017</v>
      </c>
      <c r="B26" s="4">
        <v>138.81</v>
      </c>
      <c r="C26" s="12">
        <v>2.95</v>
      </c>
      <c r="D26" s="12">
        <f t="shared" si="1"/>
        <v>2.9500000000000002E-2</v>
      </c>
      <c r="E26" s="6">
        <f t="shared" si="0"/>
        <v>278.09054237288132</v>
      </c>
      <c r="F26" s="6">
        <f t="shared" si="2"/>
        <v>18.53936949152542</v>
      </c>
      <c r="G26" s="9">
        <v>7681537705</v>
      </c>
      <c r="H26" s="7">
        <v>30866663</v>
      </c>
      <c r="I26" s="6">
        <f t="shared" si="3"/>
        <v>248.86194225141864</v>
      </c>
      <c r="J26" s="19">
        <f t="shared" si="4"/>
        <v>142410865776.07919</v>
      </c>
      <c r="K26" s="5">
        <f t="shared" si="5"/>
        <v>0.14356348525511514</v>
      </c>
      <c r="L26" s="6">
        <f t="shared" si="6"/>
        <v>4.366537553336868</v>
      </c>
      <c r="M26" s="6">
        <f t="shared" si="7"/>
        <v>12.509176312126266</v>
      </c>
      <c r="N26" s="6">
        <f t="shared" si="8"/>
        <v>7.8616830814979801</v>
      </c>
      <c r="O26" s="6">
        <f t="shared" si="9"/>
        <v>45.716658230997226</v>
      </c>
      <c r="P26" s="8">
        <f t="shared" si="13"/>
        <v>4613.7434997777118</v>
      </c>
      <c r="Q26" s="14">
        <v>215003578</v>
      </c>
      <c r="R26" s="8">
        <f t="shared" si="10"/>
        <v>991971360426.4502</v>
      </c>
      <c r="S26" s="15">
        <v>22584397.36329053</v>
      </c>
      <c r="T26" s="16">
        <v>3115570028.1887283</v>
      </c>
      <c r="U26" s="16">
        <v>18117424563.787292</v>
      </c>
      <c r="V26" s="16">
        <v>11386317261.782373</v>
      </c>
      <c r="W26" s="17">
        <f t="shared" si="11"/>
        <v>32619311853.758392</v>
      </c>
      <c r="Y26" s="18">
        <v>2017</v>
      </c>
      <c r="Z26" s="7">
        <f t="shared" si="12"/>
        <v>30.411246848836146</v>
      </c>
    </row>
    <row r="27" spans="1:26" x14ac:dyDescent="0.3">
      <c r="A27" s="3">
        <v>2018</v>
      </c>
      <c r="B27" s="4">
        <v>144.91</v>
      </c>
      <c r="C27" s="12">
        <v>3.75</v>
      </c>
      <c r="D27" s="12">
        <f t="shared" si="1"/>
        <v>3.7499999999999999E-2</v>
      </c>
      <c r="E27" s="6">
        <f t="shared" si="0"/>
        <v>228.37816000000001</v>
      </c>
      <c r="F27" s="6">
        <f t="shared" si="2"/>
        <v>15.225210666666667</v>
      </c>
      <c r="G27" s="9">
        <v>7989515631</v>
      </c>
      <c r="H27" s="7">
        <v>32042688</v>
      </c>
      <c r="I27" s="6">
        <f t="shared" si="3"/>
        <v>249.33974424992061</v>
      </c>
      <c r="J27" s="19">
        <f t="shared" si="4"/>
        <v>121642058606.60127</v>
      </c>
      <c r="K27" s="5">
        <f t="shared" si="5"/>
        <v>0.14986563385915902</v>
      </c>
      <c r="L27" s="6">
        <f t="shared" si="6"/>
        <v>3.7913984418846218</v>
      </c>
      <c r="M27" s="6">
        <f t="shared" si="7"/>
        <v>10.730051361352675</v>
      </c>
      <c r="N27" s="6">
        <f t="shared" si="8"/>
        <v>6.8443398154317423</v>
      </c>
      <c r="O27" s="6">
        <f t="shared" si="9"/>
        <v>40.895457547095326</v>
      </c>
      <c r="P27" s="8">
        <f t="shared" si="13"/>
        <v>3796.2501337778303</v>
      </c>
      <c r="Q27" s="14">
        <v>213809445</v>
      </c>
      <c r="R27" s="8">
        <f t="shared" si="10"/>
        <v>811674134184.21362</v>
      </c>
      <c r="S27" s="15">
        <v>23040364.37327756</v>
      </c>
      <c r="T27" s="16">
        <v>2975027210.0725288</v>
      </c>
      <c r="U27" s="16">
        <v>17776016716.274029</v>
      </c>
      <c r="V27" s="16">
        <v>11338724752.91087</v>
      </c>
      <c r="W27" s="17">
        <f t="shared" si="11"/>
        <v>32089768679.257427</v>
      </c>
      <c r="Y27" s="18">
        <v>2018</v>
      </c>
      <c r="Z27" s="7">
        <f t="shared" si="12"/>
        <v>25.294578551239653</v>
      </c>
    </row>
    <row r="28" spans="1:26" x14ac:dyDescent="0.3">
      <c r="A28" s="3">
        <v>2019</v>
      </c>
      <c r="B28" s="4">
        <v>162.68</v>
      </c>
      <c r="C28" s="12">
        <v>4.3099999999999996</v>
      </c>
      <c r="D28" s="12">
        <f t="shared" si="1"/>
        <v>4.3099999999999999E-2</v>
      </c>
      <c r="E28" s="6">
        <f t="shared" si="0"/>
        <v>223.07164733178655</v>
      </c>
      <c r="F28" s="6">
        <f t="shared" si="2"/>
        <v>14.871443155452436</v>
      </c>
      <c r="G28" s="9">
        <v>8218851226</v>
      </c>
      <c r="H28" s="7">
        <v>32445850</v>
      </c>
      <c r="I28" s="6">
        <f t="shared" si="3"/>
        <v>253.30978310014993</v>
      </c>
      <c r="J28" s="19">
        <f t="shared" si="4"/>
        <v>122226178810.57956</v>
      </c>
      <c r="K28" s="5">
        <f t="shared" si="5"/>
        <v>0.15090464277306995</v>
      </c>
      <c r="L28" s="6">
        <f t="shared" si="6"/>
        <v>3.9238793746881733</v>
      </c>
      <c r="M28" s="6">
        <f t="shared" si="7"/>
        <v>11.264198764280927</v>
      </c>
      <c r="N28" s="6">
        <f t="shared" si="8"/>
        <v>6.9441564469456161</v>
      </c>
      <c r="O28" s="6">
        <f t="shared" si="9"/>
        <v>45.316500178632815</v>
      </c>
      <c r="P28" s="8">
        <f t="shared" si="13"/>
        <v>3767.082040093866</v>
      </c>
      <c r="Q28" s="14">
        <v>215008958</v>
      </c>
      <c r="R28" s="8">
        <f t="shared" si="10"/>
        <v>809956384141.09631</v>
      </c>
      <c r="S28" s="15">
        <v>24239983.792551458</v>
      </c>
      <c r="T28" s="16">
        <v>2697702124.2257013</v>
      </c>
      <c r="U28" s="16">
        <v>17604790405.916603</v>
      </c>
      <c r="V28" s="16">
        <v>10853006179.368162</v>
      </c>
      <c r="W28" s="17">
        <f t="shared" si="11"/>
        <v>31155498709.510468</v>
      </c>
      <c r="Y28" s="18">
        <v>2019</v>
      </c>
      <c r="Z28" s="7">
        <f t="shared" si="12"/>
        <v>25.997998994560653</v>
      </c>
    </row>
    <row r="29" spans="1:26" x14ac:dyDescent="0.3">
      <c r="A29" s="3">
        <v>2020</v>
      </c>
      <c r="B29" s="4">
        <v>226.18</v>
      </c>
      <c r="C29" s="12">
        <v>4.5199999999999996</v>
      </c>
      <c r="D29" s="12">
        <f t="shared" si="1"/>
        <v>4.5199999999999997E-2</v>
      </c>
      <c r="E29" s="6">
        <f t="shared" si="0"/>
        <v>295.73535398230086</v>
      </c>
      <c r="F29" s="6">
        <f t="shared" si="2"/>
        <v>19.715690265486725</v>
      </c>
      <c r="G29" s="9">
        <v>7824888302</v>
      </c>
      <c r="H29" s="7">
        <v>29887036</v>
      </c>
      <c r="I29" s="6">
        <f t="shared" si="3"/>
        <v>261.81546748228897</v>
      </c>
      <c r="J29" s="19">
        <f t="shared" si="4"/>
        <v>154273074124.26233</v>
      </c>
      <c r="K29" s="5">
        <f t="shared" si="5"/>
        <v>0.13700204067564464</v>
      </c>
      <c r="L29" s="6">
        <f t="shared" si="6"/>
        <v>12.970412759789458</v>
      </c>
      <c r="M29" s="6">
        <f t="shared" si="7"/>
        <v>33.814980888316782</v>
      </c>
      <c r="N29" s="6">
        <f t="shared" si="8"/>
        <v>26.571033355510281</v>
      </c>
      <c r="O29" s="6">
        <f t="shared" si="9"/>
        <v>101.10314881735727</v>
      </c>
      <c r="P29" s="8">
        <f t="shared" si="13"/>
        <v>5161.8726635944204</v>
      </c>
      <c r="Q29" s="14">
        <v>218150298</v>
      </c>
      <c r="R29" s="8">
        <f t="shared" si="10"/>
        <v>1126064059801.1765</v>
      </c>
      <c r="S29" s="15">
        <v>29735717.985006969</v>
      </c>
      <c r="T29" s="16">
        <v>1526191930.1939371</v>
      </c>
      <c r="U29" s="16">
        <v>5807181368.437376</v>
      </c>
      <c r="V29" s="16">
        <v>4563149402.6826324</v>
      </c>
      <c r="W29" s="17">
        <f t="shared" si="11"/>
        <v>11896522701.313946</v>
      </c>
      <c r="Y29" s="18">
        <v>2020</v>
      </c>
      <c r="Z29" s="7">
        <f t="shared" si="12"/>
        <v>94.657390549491154</v>
      </c>
    </row>
    <row r="30" spans="1:26" x14ac:dyDescent="0.3">
      <c r="A30" s="3">
        <v>2021</v>
      </c>
      <c r="B30" s="4">
        <v>305.97000000000003</v>
      </c>
      <c r="C30" s="12">
        <v>10.06</v>
      </c>
      <c r="D30" s="12">
        <f t="shared" si="1"/>
        <v>0.10060000000000001</v>
      </c>
      <c r="E30" s="6">
        <f t="shared" si="0"/>
        <v>179.74977137176936</v>
      </c>
      <c r="F30" s="6">
        <f t="shared" si="2"/>
        <v>11.98331809145129</v>
      </c>
      <c r="G30" s="9">
        <v>7456261141</v>
      </c>
      <c r="H30" s="7">
        <v>27704853</v>
      </c>
      <c r="I30" s="6">
        <f t="shared" si="3"/>
        <v>269.13195103399391</v>
      </c>
      <c r="J30" s="19">
        <f t="shared" si="4"/>
        <v>89350749025.530533</v>
      </c>
      <c r="K30" s="5">
        <f t="shared" si="5"/>
        <v>0.12335081248033858</v>
      </c>
      <c r="L30" s="6">
        <f t="shared" si="6"/>
        <v>9.2644861222597914</v>
      </c>
      <c r="M30" s="6">
        <f t="shared" si="7"/>
        <v>26.659372501607184</v>
      </c>
      <c r="N30" s="6">
        <f t="shared" si="8"/>
        <v>19.647526248561398</v>
      </c>
      <c r="O30" s="6">
        <f t="shared" si="9"/>
        <v>51.198518032140029</v>
      </c>
      <c r="P30" s="8">
        <f t="shared" si="13"/>
        <v>3225.093777813242</v>
      </c>
      <c r="Q30" s="14">
        <v>224602112</v>
      </c>
      <c r="R30" s="8">
        <f t="shared" si="10"/>
        <v>724362873894.91284</v>
      </c>
      <c r="S30" s="15">
        <v>32298866.205383707</v>
      </c>
      <c r="T30" s="16">
        <v>1745813186.1477988</v>
      </c>
      <c r="U30" s="16">
        <v>4549328335.8397646</v>
      </c>
      <c r="V30" s="16">
        <v>3352781386.2215767</v>
      </c>
      <c r="W30" s="17">
        <f t="shared" si="11"/>
        <v>9647922908.2091408</v>
      </c>
      <c r="Y30" s="18">
        <v>2021</v>
      </c>
      <c r="Z30" s="7">
        <f t="shared" si="12"/>
        <v>75.083018350483627</v>
      </c>
    </row>
    <row r="31" spans="1:26" x14ac:dyDescent="0.3">
      <c r="A31" s="3">
        <v>2022</v>
      </c>
      <c r="B31" s="4">
        <v>317.74</v>
      </c>
      <c r="C31" s="12">
        <v>5.79</v>
      </c>
      <c r="D31" s="12">
        <f t="shared" si="1"/>
        <v>5.79E-2</v>
      </c>
      <c r="E31" s="6">
        <f t="shared" si="0"/>
        <v>324.32528497409328</v>
      </c>
      <c r="F31" s="6">
        <f t="shared" si="2"/>
        <v>21.621685664939552</v>
      </c>
      <c r="G31" s="9">
        <v>8012319797</v>
      </c>
      <c r="H31" s="7">
        <v>29947584</v>
      </c>
      <c r="I31" s="6">
        <f t="shared" si="3"/>
        <v>267.54478080769388</v>
      </c>
      <c r="J31" s="19">
        <f t="shared" si="4"/>
        <v>173239860097.7063</v>
      </c>
      <c r="K31" s="5">
        <f t="shared" si="5"/>
        <v>0.12778854486086905</v>
      </c>
      <c r="L31" s="6">
        <f t="shared" si="6"/>
        <v>19.301831693659619</v>
      </c>
      <c r="M31" s="6">
        <f t="shared" si="7"/>
        <v>63.241963492445208</v>
      </c>
      <c r="N31" s="6">
        <f t="shared" si="8"/>
        <v>32.362395031104086</v>
      </c>
      <c r="O31" s="6">
        <f t="shared" si="9"/>
        <v>196.22436232159288</v>
      </c>
      <c r="P31" s="8">
        <f t="shared" si="13"/>
        <v>5784.7691519191094</v>
      </c>
      <c r="Q31" s="14">
        <v>234352649</v>
      </c>
      <c r="R31" s="8">
        <f t="shared" si="10"/>
        <v>1355675974605.7268</v>
      </c>
      <c r="S31" s="15">
        <v>34414742.369818717</v>
      </c>
      <c r="T31" s="16">
        <v>883041599.88093746</v>
      </c>
      <c r="U31" s="16">
        <v>5354185766.3358679</v>
      </c>
      <c r="V31" s="16">
        <v>2739862352.0089664</v>
      </c>
      <c r="W31" s="17">
        <f t="shared" si="11"/>
        <v>8977089718.2257729</v>
      </c>
      <c r="Y31" s="18">
        <v>2022</v>
      </c>
      <c r="Z31" s="7">
        <f t="shared" si="12"/>
        <v>151.01891948296563</v>
      </c>
    </row>
    <row r="32" spans="1:26" x14ac:dyDescent="0.3">
      <c r="A32" s="3">
        <v>2023</v>
      </c>
      <c r="B32" s="4">
        <v>254.69</v>
      </c>
      <c r="C32" s="12">
        <v>4.62</v>
      </c>
      <c r="D32" s="12">
        <f t="shared" si="1"/>
        <v>4.6199999999999998E-2</v>
      </c>
      <c r="E32" s="6">
        <f t="shared" si="0"/>
        <v>325.80474025974024</v>
      </c>
      <c r="F32" s="6">
        <f t="shared" si="2"/>
        <v>21.720316017316016</v>
      </c>
      <c r="G32" s="9">
        <v>8962422953</v>
      </c>
      <c r="H32" s="7">
        <v>39274889</v>
      </c>
      <c r="I32" s="6">
        <f t="shared" si="3"/>
        <v>228.19728282363829</v>
      </c>
      <c r="J32" s="19">
        <f t="shared" si="4"/>
        <v>194666658820.00662</v>
      </c>
      <c r="K32" s="5">
        <f t="shared" si="5"/>
        <v>0.16458733018363489</v>
      </c>
      <c r="L32" s="6">
        <f t="shared" si="6"/>
        <v>20.611525163862488</v>
      </c>
      <c r="M32" s="6">
        <f t="shared" si="7"/>
        <v>70.925120862787551</v>
      </c>
      <c r="N32" s="6">
        <f t="shared" si="8"/>
        <v>33.01581979474112</v>
      </c>
      <c r="O32" s="6">
        <f t="shared" si="9"/>
        <v>242.2094268018291</v>
      </c>
      <c r="P32" s="8">
        <f t="shared" si="13"/>
        <v>4956.5170972222641</v>
      </c>
      <c r="Q32" s="14">
        <v>238626442</v>
      </c>
      <c r="R32" s="8">
        <f>P32*Q32</f>
        <v>1182756039622.3169</v>
      </c>
      <c r="S32" s="15">
        <v>32974524.230199646</v>
      </c>
      <c r="T32" s="16">
        <v>803848289.12351191</v>
      </c>
      <c r="U32" s="16">
        <v>5897161862.2430592</v>
      </c>
      <c r="V32" s="16">
        <v>2745143483.3774157</v>
      </c>
      <c r="W32" s="17">
        <f t="shared" si="11"/>
        <v>9446153634.743988</v>
      </c>
      <c r="Y32" s="18">
        <v>2023</v>
      </c>
      <c r="Z32" s="7">
        <f t="shared" si="12"/>
        <v>125.21382351819047</v>
      </c>
    </row>
    <row r="33" spans="1:12" x14ac:dyDescent="0.3">
      <c r="A33" s="3"/>
      <c r="B33" s="3"/>
    </row>
    <row r="34" spans="1:12" x14ac:dyDescent="0.3">
      <c r="L34" s="11" t="s">
        <v>40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S1"/>
    <mergeCell ref="B2:S2"/>
    <mergeCell ref="B3:S3"/>
    <mergeCell ref="M4:O4"/>
  </mergeCells>
  <pageMargins left="0.7" right="0.7" top="0.75" bottom="0.75" header="0.3" footer="0.3"/>
  <pageSetup orientation="portrait" r:id="rId1"/>
  <headerFooter alignWithMargins="0"/>
  <ignoredErrors>
    <ignoredError sqref="W6:W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Ruler="0" zoomScaleNormal="100" workbookViewId="0"/>
  </sheetViews>
  <sheetFormatPr defaultRowHeight="14.4" x14ac:dyDescent="0.3"/>
  <cols>
    <col min="1" max="1" width="9.109375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>
      <selection activeCell="I6" sqref="I6"/>
    </sheetView>
  </sheetViews>
  <sheetFormatPr defaultRowHeight="14.4" x14ac:dyDescent="0.3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ht="28.8" x14ac:dyDescent="0.3">
      <c r="B1" s="21" t="s">
        <v>32</v>
      </c>
      <c r="C1" s="21"/>
      <c r="D1" s="25"/>
      <c r="E1" s="25"/>
      <c r="F1" s="25"/>
    </row>
    <row r="2" spans="2:6" x14ac:dyDescent="0.3">
      <c r="B2" s="21" t="s">
        <v>33</v>
      </c>
      <c r="C2" s="21"/>
      <c r="D2" s="25"/>
      <c r="E2" s="25"/>
      <c r="F2" s="25"/>
    </row>
    <row r="3" spans="2:6" x14ac:dyDescent="0.3">
      <c r="B3" s="22"/>
      <c r="C3" s="22"/>
      <c r="D3" s="26"/>
      <c r="E3" s="26"/>
      <c r="F3" s="26"/>
    </row>
    <row r="4" spans="2:6" ht="43.2" x14ac:dyDescent="0.3">
      <c r="B4" s="22" t="s">
        <v>34</v>
      </c>
      <c r="C4" s="22"/>
      <c r="D4" s="26"/>
      <c r="E4" s="26"/>
      <c r="F4" s="26"/>
    </row>
    <row r="5" spans="2:6" x14ac:dyDescent="0.3">
      <c r="B5" s="22"/>
      <c r="C5" s="22"/>
      <c r="D5" s="26"/>
      <c r="E5" s="26"/>
      <c r="F5" s="26"/>
    </row>
    <row r="6" spans="2:6" ht="28.8" x14ac:dyDescent="0.3">
      <c r="B6" s="21" t="s">
        <v>35</v>
      </c>
      <c r="C6" s="21"/>
      <c r="D6" s="25"/>
      <c r="E6" s="25" t="s">
        <v>36</v>
      </c>
      <c r="F6" s="25" t="s">
        <v>37</v>
      </c>
    </row>
    <row r="7" spans="2:6" ht="15" thickBot="1" x14ac:dyDescent="0.35">
      <c r="B7" s="22"/>
      <c r="C7" s="22"/>
      <c r="D7" s="26"/>
      <c r="E7" s="26"/>
      <c r="F7" s="26"/>
    </row>
    <row r="8" spans="2:6" ht="58.2" thickBot="1" x14ac:dyDescent="0.35">
      <c r="B8" s="23" t="s">
        <v>38</v>
      </c>
      <c r="C8" s="24"/>
      <c r="D8" s="27"/>
      <c r="E8" s="27">
        <v>1</v>
      </c>
      <c r="F8" s="28" t="s">
        <v>39</v>
      </c>
    </row>
    <row r="9" spans="2:6" x14ac:dyDescent="0.3">
      <c r="B9" s="22"/>
      <c r="C9" s="22"/>
      <c r="D9" s="26"/>
      <c r="E9" s="26"/>
      <c r="F9" s="26"/>
    </row>
    <row r="10" spans="2:6" x14ac:dyDescent="0.3">
      <c r="B10" s="22"/>
      <c r="C10" s="22"/>
      <c r="D10" s="26"/>
      <c r="E10" s="26"/>
      <c r="F10" s="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 1</vt:lpstr>
      <vt:lpstr>Worksheet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CEPEA INDICADOR DO BOI GORDO CEPEA/ESALQ - Consulta de Banco de Dados</dc:title>
  <dc:creator>Unknown Creator</dc:creator>
  <cp:lastModifiedBy>Marcus Eduardo Meneghin</cp:lastModifiedBy>
  <dcterms:created xsi:type="dcterms:W3CDTF">2025-03-22T12:57:24Z</dcterms:created>
  <dcterms:modified xsi:type="dcterms:W3CDTF">2025-04-01T18:31:08Z</dcterms:modified>
</cp:coreProperties>
</file>