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ell\Desktop\Github\"/>
    </mc:Choice>
  </mc:AlternateContent>
  <xr:revisionPtr revIDLastSave="0" documentId="13_ncr:1_{827930C5-09D7-4D3E-9736-3A2D1319226D}" xr6:coauthVersionLast="47" xr6:coauthVersionMax="47" xr10:uidLastSave="{00000000-0000-0000-0000-000000000000}"/>
  <bookViews>
    <workbookView xWindow="-110" yWindow="-110" windowWidth="19420" windowHeight="10300" xr2:uid="{1EBDDACC-B2C9-4488-B029-032AD4693A48}"/>
  </bookViews>
  <sheets>
    <sheet name="Practice 1" sheetId="1" r:id="rId1"/>
    <sheet name="Practice 2" sheetId="2" r:id="rId2"/>
    <sheet name="Practice 3" sheetId="3" r:id="rId3"/>
    <sheet name="Practice 4" sheetId="4" r:id="rId4"/>
  </sheets>
  <externalReferences>
    <externalReference r:id="rId5"/>
    <externalReference r:id="rId6"/>
  </externalReferences>
  <definedNames>
    <definedName name="Days_Sick">'Practice 3'!$H$5:$H$39</definedName>
    <definedName name="Department">'Practice 3'!$E$5:$E$39</definedName>
    <definedName name="Departments">'[1]HR Analytics'!$M$5:$M$10</definedName>
    <definedName name="Hourly_Rate">'Practice 3'!$F$5:$F$39</definedName>
    <definedName name="Leave_Allowance">20</definedName>
    <definedName name="Leave_Available">'Practice 3'!$J$5:$J$39</definedName>
    <definedName name="Overtime">'Practice 3'!$G$2</definedName>
    <definedName name="SegmentaciónDeDatos_Department">#N/A</definedName>
    <definedName name="SegmentaciónDeDatos_Status">#N/A</definedName>
    <definedName name="Status">'Practice 3'!$B$5:$B$39</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4" l="1"/>
  <c r="F48" i="4"/>
  <c r="K47" i="4"/>
  <c r="H47" i="4"/>
  <c r="K46" i="4"/>
  <c r="H46" i="4"/>
  <c r="K45" i="4"/>
  <c r="H45" i="4"/>
  <c r="K44" i="4"/>
  <c r="H44" i="4"/>
  <c r="K43" i="4"/>
  <c r="H43" i="4"/>
  <c r="K42" i="4"/>
  <c r="H42" i="4"/>
  <c r="K41" i="4"/>
  <c r="H41" i="4"/>
  <c r="K40" i="4"/>
  <c r="H40" i="4"/>
  <c r="K39" i="4"/>
  <c r="H39" i="4"/>
  <c r="K38" i="4"/>
  <c r="H38" i="4"/>
  <c r="K37" i="4"/>
  <c r="H37" i="4"/>
  <c r="K36" i="4"/>
  <c r="H36" i="4"/>
  <c r="K35" i="4"/>
  <c r="H35" i="4"/>
  <c r="K34" i="4"/>
  <c r="H34" i="4"/>
  <c r="K33" i="4"/>
  <c r="H33" i="4"/>
  <c r="K32" i="4"/>
  <c r="H32" i="4"/>
  <c r="K31" i="4"/>
  <c r="H31" i="4"/>
  <c r="K30" i="4"/>
  <c r="H30" i="4"/>
  <c r="K29" i="4"/>
  <c r="H29" i="4"/>
  <c r="K28" i="4"/>
  <c r="H28" i="4"/>
  <c r="K27" i="4"/>
  <c r="H27" i="4"/>
  <c r="K26" i="4"/>
  <c r="H26" i="4"/>
  <c r="K25" i="4"/>
  <c r="H25" i="4"/>
  <c r="K24" i="4"/>
  <c r="H24" i="4"/>
  <c r="K23" i="4"/>
  <c r="H23" i="4"/>
  <c r="K22" i="4"/>
  <c r="H22" i="4"/>
  <c r="K21" i="4"/>
  <c r="H21" i="4"/>
  <c r="K20" i="4"/>
  <c r="H20" i="4"/>
  <c r="K19" i="4"/>
  <c r="H19" i="4"/>
  <c r="K18" i="4"/>
  <c r="H18" i="4"/>
  <c r="K17" i="4"/>
  <c r="H17" i="4"/>
  <c r="K16" i="4"/>
  <c r="H16" i="4"/>
  <c r="K15" i="4"/>
  <c r="H15" i="4"/>
  <c r="K14" i="4"/>
  <c r="H14" i="4"/>
  <c r="K13" i="4"/>
  <c r="K48" i="4" s="1"/>
  <c r="H13" i="4"/>
  <c r="K10" i="4"/>
  <c r="J10" i="4"/>
  <c r="I10" i="4"/>
  <c r="K9" i="4"/>
  <c r="J9" i="4"/>
  <c r="I9" i="4"/>
  <c r="K8" i="4"/>
  <c r="J8" i="4"/>
  <c r="I8" i="4"/>
  <c r="K7" i="4"/>
  <c r="J7" i="4"/>
  <c r="I7" i="4"/>
  <c r="K6" i="4"/>
  <c r="J6" i="4"/>
  <c r="I6" i="4"/>
  <c r="K5" i="4"/>
  <c r="J5" i="4"/>
  <c r="I5" i="4"/>
  <c r="K4" i="4"/>
  <c r="J4" i="4"/>
  <c r="I4" i="4"/>
  <c r="J39" i="3"/>
  <c r="G39" i="3"/>
  <c r="J38" i="3"/>
  <c r="G38" i="3"/>
  <c r="J37" i="3"/>
  <c r="G37" i="3"/>
  <c r="J36" i="3"/>
  <c r="G36" i="3"/>
  <c r="J35" i="3"/>
  <c r="G35" i="3"/>
  <c r="J34" i="3"/>
  <c r="G34" i="3"/>
  <c r="J33" i="3"/>
  <c r="G33" i="3"/>
  <c r="J32" i="3"/>
  <c r="G32" i="3"/>
  <c r="J31" i="3"/>
  <c r="G31" i="3"/>
  <c r="J30" i="3"/>
  <c r="G30" i="3"/>
  <c r="J29" i="3"/>
  <c r="G29" i="3"/>
  <c r="J28" i="3"/>
  <c r="G28" i="3"/>
  <c r="J27" i="3"/>
  <c r="G27" i="3"/>
  <c r="J26" i="3"/>
  <c r="G26" i="3"/>
  <c r="J25" i="3"/>
  <c r="G25" i="3"/>
  <c r="J24" i="3"/>
  <c r="G24" i="3"/>
  <c r="J23" i="3"/>
  <c r="G23" i="3"/>
  <c r="J22" i="3"/>
  <c r="G22" i="3"/>
  <c r="J21" i="3"/>
  <c r="G21" i="3"/>
  <c r="J20" i="3"/>
  <c r="G20" i="3"/>
  <c r="J19" i="3"/>
  <c r="G19" i="3"/>
  <c r="J18" i="3"/>
  <c r="G18" i="3"/>
  <c r="J17" i="3"/>
  <c r="G17" i="3"/>
  <c r="J16" i="3"/>
  <c r="G16" i="3"/>
  <c r="J15" i="3"/>
  <c r="G15" i="3"/>
  <c r="J14" i="3"/>
  <c r="G14" i="3"/>
  <c r="J13" i="3"/>
  <c r="G13" i="3"/>
  <c r="J12" i="3"/>
  <c r="G12" i="3"/>
  <c r="J11" i="3"/>
  <c r="G11" i="3"/>
  <c r="P10" i="3"/>
  <c r="O10" i="3"/>
  <c r="J10" i="3"/>
  <c r="G10" i="3"/>
  <c r="P9" i="3"/>
  <c r="O9" i="3"/>
  <c r="N9" i="3"/>
  <c r="J9" i="3"/>
  <c r="G9" i="3"/>
  <c r="P8" i="3"/>
  <c r="O8" i="3"/>
  <c r="J8" i="3"/>
  <c r="N8" i="3" s="1"/>
  <c r="G8" i="3"/>
  <c r="P7" i="3"/>
  <c r="O7" i="3"/>
  <c r="N7" i="3"/>
  <c r="J7" i="3"/>
  <c r="G7" i="3"/>
  <c r="P6" i="3"/>
  <c r="O6" i="3"/>
  <c r="J6" i="3"/>
  <c r="N6" i="3" s="1"/>
  <c r="G6" i="3"/>
  <c r="P5" i="3"/>
  <c r="O5" i="3"/>
  <c r="N5" i="3"/>
  <c r="J5" i="3"/>
  <c r="N10" i="3" s="1"/>
  <c r="G5" i="3"/>
  <c r="J2" i="3"/>
  <c r="O39" i="2"/>
  <c r="N39" i="2"/>
  <c r="I39" i="2"/>
  <c r="H39" i="2"/>
  <c r="F39" i="2"/>
  <c r="O38" i="2"/>
  <c r="N38" i="2"/>
  <c r="I38" i="2"/>
  <c r="H38" i="2"/>
  <c r="F38" i="2"/>
  <c r="O37" i="2"/>
  <c r="N37" i="2"/>
  <c r="I37" i="2"/>
  <c r="H37" i="2"/>
  <c r="F37" i="2"/>
  <c r="O36" i="2"/>
  <c r="N36" i="2"/>
  <c r="I36" i="2"/>
  <c r="H36" i="2"/>
  <c r="F36" i="2"/>
  <c r="N35" i="2"/>
  <c r="O35" i="2" s="1"/>
  <c r="I35" i="2"/>
  <c r="H35" i="2"/>
  <c r="F35" i="2"/>
  <c r="O34" i="2"/>
  <c r="N34" i="2"/>
  <c r="I34" i="2"/>
  <c r="H34" i="2"/>
  <c r="F34" i="2"/>
  <c r="N33" i="2"/>
  <c r="O33" i="2" s="1"/>
  <c r="I33" i="2"/>
  <c r="H33" i="2"/>
  <c r="F33" i="2"/>
  <c r="O32" i="2"/>
  <c r="N32" i="2"/>
  <c r="I32" i="2"/>
  <c r="H32" i="2"/>
  <c r="F32" i="2"/>
  <c r="N31" i="2"/>
  <c r="O31" i="2" s="1"/>
  <c r="I31" i="2"/>
  <c r="H31" i="2"/>
  <c r="F31" i="2"/>
  <c r="N30" i="2"/>
  <c r="O30" i="2" s="1"/>
  <c r="I30" i="2"/>
  <c r="H30" i="2"/>
  <c r="F30" i="2"/>
  <c r="N29" i="2"/>
  <c r="O29" i="2" s="1"/>
  <c r="I29" i="2"/>
  <c r="H29" i="2"/>
  <c r="F29" i="2"/>
  <c r="O28" i="2"/>
  <c r="N28" i="2"/>
  <c r="I28" i="2"/>
  <c r="H28" i="2"/>
  <c r="F28" i="2"/>
  <c r="N27" i="2"/>
  <c r="O27" i="2" s="1"/>
  <c r="I27" i="2"/>
  <c r="H27" i="2"/>
  <c r="F27" i="2"/>
  <c r="O26" i="2"/>
  <c r="N26" i="2"/>
  <c r="I26" i="2"/>
  <c r="H26" i="2"/>
  <c r="F26" i="2"/>
  <c r="N25" i="2"/>
  <c r="O25" i="2" s="1"/>
  <c r="I25" i="2"/>
  <c r="H25" i="2"/>
  <c r="F25" i="2"/>
  <c r="O24" i="2"/>
  <c r="N24" i="2"/>
  <c r="I24" i="2"/>
  <c r="H24" i="2"/>
  <c r="F24" i="2"/>
  <c r="N23" i="2"/>
  <c r="O23" i="2" s="1"/>
  <c r="I23" i="2"/>
  <c r="H23" i="2"/>
  <c r="F23" i="2"/>
  <c r="N22" i="2"/>
  <c r="O22" i="2" s="1"/>
  <c r="I22" i="2"/>
  <c r="H22" i="2"/>
  <c r="F22" i="2"/>
  <c r="N21" i="2"/>
  <c r="O21" i="2" s="1"/>
  <c r="I21" i="2"/>
  <c r="H21" i="2"/>
  <c r="F21" i="2"/>
  <c r="O20" i="2"/>
  <c r="N20" i="2"/>
  <c r="I20" i="2"/>
  <c r="H20" i="2"/>
  <c r="F20" i="2"/>
  <c r="N19" i="2"/>
  <c r="O19" i="2" s="1"/>
  <c r="I19" i="2"/>
  <c r="H19" i="2"/>
  <c r="F19" i="2"/>
  <c r="N18" i="2"/>
  <c r="O18" i="2" s="1"/>
  <c r="I18" i="2"/>
  <c r="H18" i="2"/>
  <c r="F18" i="2"/>
  <c r="N17" i="2"/>
  <c r="O17" i="2" s="1"/>
  <c r="I17" i="2"/>
  <c r="H17" i="2"/>
  <c r="F17" i="2"/>
  <c r="O16" i="2"/>
  <c r="N16" i="2"/>
  <c r="I16" i="2"/>
  <c r="H16" i="2"/>
  <c r="F16" i="2"/>
  <c r="N15" i="2"/>
  <c r="O15" i="2" s="1"/>
  <c r="I15" i="2"/>
  <c r="H15" i="2"/>
  <c r="F15" i="2"/>
  <c r="N14" i="2"/>
  <c r="O14" i="2" s="1"/>
  <c r="I14" i="2"/>
  <c r="H14" i="2"/>
  <c r="F14" i="2"/>
  <c r="N13" i="2"/>
  <c r="O13" i="2" s="1"/>
  <c r="I13" i="2"/>
  <c r="H13" i="2"/>
  <c r="F13" i="2"/>
  <c r="O12" i="2"/>
  <c r="N12" i="2"/>
  <c r="I12" i="2"/>
  <c r="H12" i="2"/>
  <c r="F12" i="2"/>
  <c r="N11" i="2"/>
  <c r="O11" i="2" s="1"/>
  <c r="I11" i="2"/>
  <c r="H11" i="2"/>
  <c r="F11" i="2"/>
  <c r="N10" i="2"/>
  <c r="O10" i="2" s="1"/>
  <c r="I10" i="2"/>
  <c r="H10" i="2"/>
  <c r="F10" i="2"/>
  <c r="N9" i="2"/>
  <c r="O9" i="2" s="1"/>
  <c r="I9" i="2"/>
  <c r="H9" i="2"/>
  <c r="F9" i="2"/>
  <c r="O8" i="2"/>
  <c r="N8" i="2"/>
  <c r="I8" i="2"/>
  <c r="H8" i="2"/>
  <c r="F8" i="2"/>
  <c r="N7" i="2"/>
  <c r="O7" i="2" s="1"/>
  <c r="I7" i="2"/>
  <c r="H7" i="2"/>
  <c r="F7" i="2"/>
  <c r="N6" i="2"/>
  <c r="O6" i="2" s="1"/>
  <c r="I6" i="2"/>
  <c r="H6" i="2"/>
  <c r="F6" i="2"/>
  <c r="N5" i="2"/>
  <c r="O5" i="2" s="1"/>
  <c r="I5" i="2"/>
  <c r="H5" i="2"/>
  <c r="F5" i="2"/>
  <c r="F2" i="2" s="1"/>
  <c r="I2" i="2"/>
  <c r="L37" i="2" s="1"/>
  <c r="N38" i="1"/>
  <c r="M38" i="1"/>
  <c r="L38" i="1"/>
  <c r="H38" i="1"/>
  <c r="G38" i="1"/>
  <c r="D38" i="1"/>
  <c r="C38" i="1"/>
  <c r="N37" i="1"/>
  <c r="M37" i="1"/>
  <c r="L37" i="1"/>
  <c r="H37" i="1"/>
  <c r="G37" i="1"/>
  <c r="D37" i="1"/>
  <c r="C37" i="1"/>
  <c r="N36" i="1"/>
  <c r="M36" i="1"/>
  <c r="L36" i="1"/>
  <c r="H36" i="1"/>
  <c r="G36" i="1"/>
  <c r="D36" i="1"/>
  <c r="C36" i="1"/>
  <c r="N35" i="1"/>
  <c r="M35" i="1"/>
  <c r="L35" i="1"/>
  <c r="H35" i="1"/>
  <c r="G35" i="1"/>
  <c r="D35" i="1"/>
  <c r="C35" i="1"/>
  <c r="N34" i="1"/>
  <c r="M34" i="1"/>
  <c r="L34" i="1"/>
  <c r="H34" i="1"/>
  <c r="G34" i="1"/>
  <c r="D34" i="1"/>
  <c r="C34" i="1"/>
  <c r="N33" i="1"/>
  <c r="M33" i="1"/>
  <c r="L33" i="1"/>
  <c r="H33" i="1"/>
  <c r="G33" i="1"/>
  <c r="D33" i="1"/>
  <c r="C33" i="1"/>
  <c r="N32" i="1"/>
  <c r="M32" i="1"/>
  <c r="L32" i="1"/>
  <c r="H32" i="1"/>
  <c r="G32" i="1"/>
  <c r="D32" i="1"/>
  <c r="C32" i="1"/>
  <c r="N31" i="1"/>
  <c r="M31" i="1"/>
  <c r="L31" i="1"/>
  <c r="H31" i="1"/>
  <c r="G31" i="1"/>
  <c r="D31" i="1"/>
  <c r="C31" i="1"/>
  <c r="N30" i="1"/>
  <c r="M30" i="1"/>
  <c r="L30" i="1"/>
  <c r="H30" i="1"/>
  <c r="G30" i="1"/>
  <c r="D30" i="1"/>
  <c r="C30" i="1"/>
  <c r="N29" i="1"/>
  <c r="M29" i="1"/>
  <c r="L29" i="1"/>
  <c r="H29" i="1"/>
  <c r="G29" i="1"/>
  <c r="D29" i="1"/>
  <c r="C29" i="1"/>
  <c r="N28" i="1"/>
  <c r="M28" i="1"/>
  <c r="L28" i="1"/>
  <c r="H28" i="1"/>
  <c r="G28" i="1"/>
  <c r="D28" i="1"/>
  <c r="C28" i="1"/>
  <c r="N27" i="1"/>
  <c r="M27" i="1"/>
  <c r="L27" i="1"/>
  <c r="H27" i="1"/>
  <c r="G27" i="1"/>
  <c r="D27" i="1"/>
  <c r="C27" i="1"/>
  <c r="N26" i="1"/>
  <c r="M26" i="1"/>
  <c r="L26" i="1"/>
  <c r="H26" i="1"/>
  <c r="G26" i="1"/>
  <c r="D26" i="1"/>
  <c r="C26" i="1"/>
  <c r="N25" i="1"/>
  <c r="M25" i="1"/>
  <c r="L25" i="1"/>
  <c r="H25" i="1"/>
  <c r="G25" i="1"/>
  <c r="D25" i="1"/>
  <c r="C25" i="1"/>
  <c r="N24" i="1"/>
  <c r="M24" i="1"/>
  <c r="L24" i="1"/>
  <c r="H24" i="1"/>
  <c r="G24" i="1"/>
  <c r="D24" i="1"/>
  <c r="C24" i="1"/>
  <c r="N23" i="1"/>
  <c r="M23" i="1"/>
  <c r="L23" i="1"/>
  <c r="H23" i="1"/>
  <c r="G23" i="1"/>
  <c r="D23" i="1"/>
  <c r="C23" i="1"/>
  <c r="N22" i="1"/>
  <c r="M22" i="1"/>
  <c r="L22" i="1"/>
  <c r="H22" i="1"/>
  <c r="G22" i="1"/>
  <c r="D22" i="1"/>
  <c r="C22" i="1"/>
  <c r="N21" i="1"/>
  <c r="M21" i="1"/>
  <c r="L21" i="1"/>
  <c r="H21" i="1"/>
  <c r="G21" i="1"/>
  <c r="D21" i="1"/>
  <c r="C21" i="1"/>
  <c r="N20" i="1"/>
  <c r="M20" i="1"/>
  <c r="L20" i="1"/>
  <c r="H20" i="1"/>
  <c r="G20" i="1"/>
  <c r="D20" i="1"/>
  <c r="C20" i="1"/>
  <c r="N19" i="1"/>
  <c r="M19" i="1"/>
  <c r="L19" i="1"/>
  <c r="H19" i="1"/>
  <c r="G19" i="1"/>
  <c r="D19" i="1"/>
  <c r="C19" i="1"/>
  <c r="N18" i="1"/>
  <c r="M18" i="1"/>
  <c r="L18" i="1"/>
  <c r="H18" i="1"/>
  <c r="G18" i="1"/>
  <c r="D18" i="1"/>
  <c r="C18" i="1"/>
  <c r="N17" i="1"/>
  <c r="M17" i="1"/>
  <c r="L17" i="1"/>
  <c r="H17" i="1"/>
  <c r="G17" i="1"/>
  <c r="D17" i="1"/>
  <c r="C17" i="1"/>
  <c r="N16" i="1"/>
  <c r="M16" i="1"/>
  <c r="L16" i="1"/>
  <c r="H16" i="1"/>
  <c r="G16" i="1"/>
  <c r="D16" i="1"/>
  <c r="C16" i="1"/>
  <c r="N15" i="1"/>
  <c r="M15" i="1"/>
  <c r="L15" i="1"/>
  <c r="H15" i="1"/>
  <c r="G15" i="1"/>
  <c r="D15" i="1"/>
  <c r="C15" i="1"/>
  <c r="N14" i="1"/>
  <c r="M14" i="1"/>
  <c r="L14" i="1"/>
  <c r="H14" i="1"/>
  <c r="G14" i="1"/>
  <c r="D14" i="1"/>
  <c r="C14" i="1"/>
  <c r="N13" i="1"/>
  <c r="M13" i="1"/>
  <c r="L13" i="1"/>
  <c r="H13" i="1"/>
  <c r="G13" i="1"/>
  <c r="D13" i="1"/>
  <c r="C13" i="1"/>
  <c r="N12" i="1"/>
  <c r="M12" i="1"/>
  <c r="L12" i="1"/>
  <c r="H12" i="1"/>
  <c r="G12" i="1"/>
  <c r="D12" i="1"/>
  <c r="C12" i="1"/>
  <c r="N11" i="1"/>
  <c r="M11" i="1"/>
  <c r="L11" i="1"/>
  <c r="H11" i="1"/>
  <c r="G11" i="1"/>
  <c r="D11" i="1"/>
  <c r="C11" i="1"/>
  <c r="N10" i="1"/>
  <c r="M10" i="1"/>
  <c r="L10" i="1"/>
  <c r="H10" i="1"/>
  <c r="G10" i="1"/>
  <c r="D10" i="1"/>
  <c r="C10" i="1"/>
  <c r="N9" i="1"/>
  <c r="M9" i="1"/>
  <c r="L9" i="1"/>
  <c r="H9" i="1"/>
  <c r="G9" i="1"/>
  <c r="D9" i="1"/>
  <c r="C9" i="1"/>
  <c r="N8" i="1"/>
  <c r="M8" i="1"/>
  <c r="L8" i="1"/>
  <c r="H8" i="1"/>
  <c r="G8" i="1"/>
  <c r="D8" i="1"/>
  <c r="C8" i="1"/>
  <c r="N7" i="1"/>
  <c r="M7" i="1"/>
  <c r="L7" i="1"/>
  <c r="H7" i="1"/>
  <c r="G7" i="1"/>
  <c r="D7" i="1"/>
  <c r="C7" i="1"/>
  <c r="N6" i="1"/>
  <c r="M6" i="1"/>
  <c r="L6" i="1"/>
  <c r="H6" i="1"/>
  <c r="G6" i="1"/>
  <c r="D6" i="1"/>
  <c r="C6" i="1"/>
  <c r="N5" i="1"/>
  <c r="M5" i="1"/>
  <c r="L5" i="1"/>
  <c r="H5" i="1"/>
  <c r="G5" i="1"/>
  <c r="D5" i="1"/>
  <c r="C5" i="1"/>
  <c r="N4" i="1"/>
  <c r="M4" i="1"/>
  <c r="L4" i="1"/>
  <c r="H4" i="1"/>
  <c r="G4" i="1"/>
  <c r="D4" i="1"/>
  <c r="C4" i="1"/>
  <c r="H48" i="4" l="1"/>
  <c r="B10" i="4"/>
  <c r="L9" i="2"/>
  <c r="J8" i="2"/>
  <c r="L22" i="2"/>
  <c r="J5" i="2"/>
  <c r="J9" i="2"/>
  <c r="J21" i="2"/>
  <c r="L6" i="2"/>
  <c r="J12" i="2"/>
  <c r="L5" i="2"/>
  <c r="L21" i="2"/>
  <c r="L14" i="2"/>
  <c r="J20" i="2"/>
  <c r="L18" i="2"/>
  <c r="J7" i="2"/>
  <c r="J17" i="2"/>
  <c r="L30" i="2"/>
  <c r="J37" i="2"/>
  <c r="J13" i="2"/>
  <c r="J16" i="2"/>
  <c r="L17" i="2"/>
  <c r="L8" i="2"/>
  <c r="L10" i="2"/>
  <c r="L13" i="2"/>
  <c r="L16" i="2"/>
  <c r="J29" i="2"/>
  <c r="J15" i="2"/>
  <c r="J19" i="2"/>
  <c r="L20" i="2"/>
  <c r="J27" i="2"/>
  <c r="L28" i="2"/>
  <c r="J35" i="2"/>
  <c r="L36" i="2"/>
  <c r="J11" i="2"/>
  <c r="L12" i="2"/>
  <c r="L2" i="2"/>
  <c r="O2" i="2" s="1"/>
  <c r="J10" i="2"/>
  <c r="L11" i="2"/>
  <c r="J18" i="2"/>
  <c r="L19" i="2"/>
  <c r="J26" i="2"/>
  <c r="L27" i="2"/>
  <c r="J34" i="2"/>
  <c r="L35" i="2"/>
  <c r="J25" i="2"/>
  <c r="L26" i="2"/>
  <c r="J33" i="2"/>
  <c r="L34" i="2"/>
  <c r="J24" i="2"/>
  <c r="L25" i="2"/>
  <c r="J32" i="2"/>
  <c r="L33" i="2"/>
  <c r="J31" i="2"/>
  <c r="L32" i="2"/>
  <c r="J39" i="2"/>
  <c r="J23" i="2"/>
  <c r="L24" i="2"/>
  <c r="J6" i="2"/>
  <c r="L7" i="2"/>
  <c r="J14" i="2"/>
  <c r="L15" i="2"/>
  <c r="J22" i="2"/>
  <c r="L23" i="2"/>
  <c r="J30" i="2"/>
  <c r="L31" i="2"/>
  <c r="J38" i="2"/>
  <c r="L39" i="2"/>
  <c r="L38" i="2"/>
  <c r="J28" i="2"/>
  <c r="L29" i="2"/>
  <c r="J36" i="2"/>
</calcChain>
</file>

<file path=xl/sharedStrings.xml><?xml version="1.0" encoding="utf-8"?>
<sst xmlns="http://schemas.openxmlformats.org/spreadsheetml/2006/main" count="784" uniqueCount="280">
  <si>
    <t>Emp No.</t>
  </si>
  <si>
    <t>Full/Part Time</t>
  </si>
  <si>
    <t>Full Employee ID</t>
  </si>
  <si>
    <t>Last Name</t>
  </si>
  <si>
    <t>First Name</t>
  </si>
  <si>
    <t>Full NAME</t>
  </si>
  <si>
    <t>Email</t>
  </si>
  <si>
    <t>Date of Hire</t>
  </si>
  <si>
    <t>Department</t>
  </si>
  <si>
    <t>Location</t>
  </si>
  <si>
    <t>Floor No.</t>
  </si>
  <si>
    <t>Wing</t>
  </si>
  <si>
    <t>Pincode</t>
  </si>
  <si>
    <t>F</t>
  </si>
  <si>
    <t>Bacata</t>
  </si>
  <si>
    <t>Stevie</t>
  </si>
  <si>
    <t>Sales</t>
  </si>
  <si>
    <t>02-West-2635 </t>
  </si>
  <si>
    <t>BARRY</t>
  </si>
  <si>
    <t>Adam</t>
  </si>
  <si>
    <t>Customer Service</t>
  </si>
  <si>
    <t>02-West-2018 </t>
  </si>
  <si>
    <t>Betts</t>
  </si>
  <si>
    <t>Connor</t>
  </si>
  <si>
    <t>02-NorthEast-2347 </t>
  </si>
  <si>
    <t>P</t>
  </si>
  <si>
    <t>BINGA</t>
  </si>
  <si>
    <t>Fred</t>
  </si>
  <si>
    <t>Human Resources</t>
  </si>
  <si>
    <t>03-West-2764 </t>
  </si>
  <si>
    <t>Biti</t>
  </si>
  <si>
    <t>Yvette</t>
  </si>
  <si>
    <t>02-West-2589 _x001F_</t>
  </si>
  <si>
    <t>BOLLER</t>
  </si>
  <si>
    <t>Jim</t>
  </si>
  <si>
    <t>Accounting</t>
  </si>
  <si>
    <t>03-East-2318 </t>
  </si>
  <si>
    <t>Bui</t>
  </si>
  <si>
    <t>Charlie</t>
  </si>
  <si>
    <t>02-East-2694 </t>
  </si>
  <si>
    <t>Carlton</t>
  </si>
  <si>
    <t>Barbara</t>
  </si>
  <si>
    <t>02-West-2699 </t>
  </si>
  <si>
    <t>CAROL</t>
  </si>
  <si>
    <t>Joe</t>
  </si>
  <si>
    <t>Executive</t>
  </si>
  <si>
    <t>01-East-2321 </t>
  </si>
  <si>
    <t>CHAFFEE</t>
  </si>
  <si>
    <t>Facilities</t>
  </si>
  <si>
    <t>03-West-2432 </t>
  </si>
  <si>
    <t>Chairs</t>
  </si>
  <si>
    <t>Samantha</t>
  </si>
  <si>
    <t>02-West-2962 </t>
  </si>
  <si>
    <t>CHAUDRI</t>
  </si>
  <si>
    <t>Uma</t>
  </si>
  <si>
    <t>03-East-2134 _x001F_</t>
  </si>
  <si>
    <t>CHU</t>
  </si>
  <si>
    <t>Elizabeth</t>
  </si>
  <si>
    <t>IT</t>
  </si>
  <si>
    <t>01-West-2425 </t>
  </si>
  <si>
    <t>CHUNG</t>
  </si>
  <si>
    <t>Eric</t>
  </si>
  <si>
    <t>03-West-2796 </t>
  </si>
  <si>
    <t>CLARK</t>
  </si>
  <si>
    <t>ANNA</t>
  </si>
  <si>
    <t>03-West-2601 </t>
  </si>
  <si>
    <t>elizabeth</t>
  </si>
  <si>
    <t>02-NorthEast-2414 </t>
  </si>
  <si>
    <t>COLE</t>
  </si>
  <si>
    <t>Sabrina</t>
  </si>
  <si>
    <t>02-West-2537 </t>
  </si>
  <si>
    <t>COMUNTZIS</t>
  </si>
  <si>
    <t>Janet</t>
  </si>
  <si>
    <t>02-West-2286 </t>
  </si>
  <si>
    <t>DECKER</t>
  </si>
  <si>
    <t>Bob</t>
  </si>
  <si>
    <t>01-East-2086 _x001F_</t>
  </si>
  <si>
    <t>DESIATO</t>
  </si>
  <si>
    <t>Tina</t>
  </si>
  <si>
    <t>01-East-2358 </t>
  </si>
  <si>
    <t>DONNELL</t>
  </si>
  <si>
    <t>Alexandra</t>
  </si>
  <si>
    <t>03-West-2082 </t>
  </si>
  <si>
    <t>ELLIS</t>
  </si>
  <si>
    <t>Mark</t>
  </si>
  <si>
    <t>03-NorthEast-2482 </t>
  </si>
  <si>
    <t>Fernandes</t>
  </si>
  <si>
    <t>Nicholas</t>
  </si>
  <si>
    <t>02-East-2372 </t>
  </si>
  <si>
    <t>FERRIS</t>
  </si>
  <si>
    <t>Mary</t>
  </si>
  <si>
    <t>03-East-2392 </t>
  </si>
  <si>
    <t>FILOSA</t>
  </si>
  <si>
    <t>Susan</t>
  </si>
  <si>
    <t>02-West-2279 </t>
  </si>
  <si>
    <t>FLANDERS</t>
  </si>
  <si>
    <t>Daniel</t>
  </si>
  <si>
    <t>02-East-2639 </t>
  </si>
  <si>
    <t>Forrest</t>
  </si>
  <si>
    <t>Leighton</t>
  </si>
  <si>
    <t>02-East-2284 </t>
  </si>
  <si>
    <t>Gour</t>
  </si>
  <si>
    <t>Phoebe</t>
  </si>
  <si>
    <t>02-East-2910 </t>
  </si>
  <si>
    <t>Khan</t>
  </si>
  <si>
    <t>Mihael</t>
  </si>
  <si>
    <t>02-NorthEast-2294 </t>
  </si>
  <si>
    <t>SANDERS</t>
  </si>
  <si>
    <t>Sean</t>
  </si>
  <si>
    <t>03-West-2765 </t>
  </si>
  <si>
    <t>Senome</t>
  </si>
  <si>
    <t>Preston</t>
  </si>
  <si>
    <t>02-East-2260 </t>
  </si>
  <si>
    <t>Song</t>
  </si>
  <si>
    <t>Natasha</t>
  </si>
  <si>
    <t>02-East-2578 </t>
  </si>
  <si>
    <t>Staples</t>
  </si>
  <si>
    <t>Radhya</t>
  </si>
  <si>
    <t>02-East-2654 </t>
  </si>
  <si>
    <t>WANG</t>
  </si>
  <si>
    <t>Mei</t>
  </si>
  <si>
    <t>01-West-2783 </t>
  </si>
  <si>
    <t>Zhang</t>
  </si>
  <si>
    <t>Aanya</t>
  </si>
  <si>
    <t>02-East-2793 </t>
  </si>
  <si>
    <t>ZenCo Performance Reviews</t>
  </si>
  <si>
    <t>Average Rating:</t>
  </si>
  <si>
    <t>Current Date:</t>
  </si>
  <si>
    <t>Start of Year:</t>
  </si>
  <si>
    <t>Workdays :</t>
  </si>
  <si>
    <t>Emp ID</t>
  </si>
  <si>
    <t>Full Name</t>
  </si>
  <si>
    <t>Last Rating</t>
  </si>
  <si>
    <t>Rating Conv</t>
  </si>
  <si>
    <t>Birthdate</t>
  </si>
  <si>
    <t>Birth Month</t>
  </si>
  <si>
    <t>Birth Year</t>
  </si>
  <si>
    <t>Age</t>
  </si>
  <si>
    <t>Years Service</t>
  </si>
  <si>
    <t>Last Review</t>
  </si>
  <si>
    <t>Next Review</t>
  </si>
  <si>
    <t>Reminder</t>
  </si>
  <si>
    <t>F1180</t>
  </si>
  <si>
    <t>Stevie Bacata</t>
  </si>
  <si>
    <t>sbacata@zenco.com</t>
  </si>
  <si>
    <t>7 out of 10</t>
  </si>
  <si>
    <t>F1110</t>
  </si>
  <si>
    <t>Adam Barry</t>
  </si>
  <si>
    <t>abarry@zenco.com</t>
  </si>
  <si>
    <t>4 out of 10</t>
  </si>
  <si>
    <t>F1232</t>
  </si>
  <si>
    <t>Connor Betts</t>
  </si>
  <si>
    <t>cbetts@zenco.com</t>
  </si>
  <si>
    <t>10 out of 10</t>
  </si>
  <si>
    <t>P1243</t>
  </si>
  <si>
    <t>Fred Binga</t>
  </si>
  <si>
    <t>fbinga@zenco.com</t>
  </si>
  <si>
    <t>8 out of 10</t>
  </si>
  <si>
    <t>P1248</t>
  </si>
  <si>
    <t>Yvette Biti</t>
  </si>
  <si>
    <t>ybiti@zenco.com</t>
  </si>
  <si>
    <t>P1227</t>
  </si>
  <si>
    <t>Jim Boller</t>
  </si>
  <si>
    <t>jboller@zenco.com</t>
  </si>
  <si>
    <t>3 out of 10</t>
  </si>
  <si>
    <t>P1230</t>
  </si>
  <si>
    <t>Charlie Bui</t>
  </si>
  <si>
    <t>cbui@zenco.com</t>
  </si>
  <si>
    <t>6 out of 10</t>
  </si>
  <si>
    <t>F1162</t>
  </si>
  <si>
    <t>Barbara Carlton</t>
  </si>
  <si>
    <t>bcarlton@zenco.com</t>
  </si>
  <si>
    <t>5 out of 10</t>
  </si>
  <si>
    <t>P1001</t>
  </si>
  <si>
    <t>Joe Carol</t>
  </si>
  <si>
    <t>jcarol@zenco.com</t>
  </si>
  <si>
    <t>F1224</t>
  </si>
  <si>
    <t>Jim Chaffee</t>
  </si>
  <si>
    <t>jchaffee@zenco.com</t>
  </si>
  <si>
    <t>P1203</t>
  </si>
  <si>
    <t>Samantha Chairs</t>
  </si>
  <si>
    <t>schairs@zenco.com</t>
  </si>
  <si>
    <t>P1211</t>
  </si>
  <si>
    <t>Uma Chaudri</t>
  </si>
  <si>
    <t>uchaudri@zenco.com</t>
  </si>
  <si>
    <t>P1198</t>
  </si>
  <si>
    <t>Elizabeth Chu</t>
  </si>
  <si>
    <t>echu@zenco.com</t>
  </si>
  <si>
    <t>F1003</t>
  </si>
  <si>
    <t>Eric Chung</t>
  </si>
  <si>
    <t>echung@zenco.com</t>
  </si>
  <si>
    <t>F1235</t>
  </si>
  <si>
    <t>Anna Clark</t>
  </si>
  <si>
    <t>aclark@zenco.com</t>
  </si>
  <si>
    <t>P1253</t>
  </si>
  <si>
    <t>Elizabeth Clark</t>
  </si>
  <si>
    <t>eclark@zenco.com</t>
  </si>
  <si>
    <t>P1221</t>
  </si>
  <si>
    <t>Sabrina Cole</t>
  </si>
  <si>
    <t>scole@zenco.com</t>
  </si>
  <si>
    <t>F1186</t>
  </si>
  <si>
    <t>Janet Comuntzis</t>
  </si>
  <si>
    <t>jcomuntzis@zenco.com</t>
  </si>
  <si>
    <t>P1218</t>
  </si>
  <si>
    <t>Bob Decker</t>
  </si>
  <si>
    <t>bdecker@zenco.com</t>
  </si>
  <si>
    <t>9 out of 10</t>
  </si>
  <si>
    <t>F1215</t>
  </si>
  <si>
    <t>Tina Desiato</t>
  </si>
  <si>
    <t>tdesiato@zenco.com</t>
  </si>
  <si>
    <t>P1241</t>
  </si>
  <si>
    <t>Alexandra Donnell</t>
  </si>
  <si>
    <t>adonnell@zenco.com</t>
  </si>
  <si>
    <t>F1246</t>
  </si>
  <si>
    <t>Mark Ellis</t>
  </si>
  <si>
    <t>mellis@zenco.com</t>
  </si>
  <si>
    <t>F1172</t>
  </si>
  <si>
    <t>Nicholas Fernandes</t>
  </si>
  <si>
    <t>nfernandes@zenco.com</t>
  </si>
  <si>
    <t>F1134</t>
  </si>
  <si>
    <t>Mary Ferris</t>
  </si>
  <si>
    <t>mferris@zenco.com</t>
  </si>
  <si>
    <t>F1150</t>
  </si>
  <si>
    <t>Susan Filosa</t>
  </si>
  <si>
    <t>sfilosa@zenco.com</t>
  </si>
  <si>
    <t>P1004</t>
  </si>
  <si>
    <t>Daniel Flanders</t>
  </si>
  <si>
    <t>dflanders@zenco.com</t>
  </si>
  <si>
    <t>F1239</t>
  </si>
  <si>
    <t>Leighton Forrest</t>
  </si>
  <si>
    <t>lforrest@zenco.com</t>
  </si>
  <si>
    <t>F1250</t>
  </si>
  <si>
    <t>Phoebe Gour</t>
  </si>
  <si>
    <t>pgour@zenco.com</t>
  </si>
  <si>
    <t>P1192</t>
  </si>
  <si>
    <t>Mihael Khan</t>
  </si>
  <si>
    <t>mkhan@zenco.com</t>
  </si>
  <si>
    <t>P1249</t>
  </si>
  <si>
    <t>Sean Sanders</t>
  </si>
  <si>
    <t>ssanders@zenco.com</t>
  </si>
  <si>
    <t>P1245</t>
  </si>
  <si>
    <t>Preston Senome</t>
  </si>
  <si>
    <t>psenome@zenco.com</t>
  </si>
  <si>
    <t>P1207</t>
  </si>
  <si>
    <t>Natasha Song</t>
  </si>
  <si>
    <t>nsong@zenco.com</t>
  </si>
  <si>
    <t>P1244</t>
  </si>
  <si>
    <t>Radhya Staples</t>
  </si>
  <si>
    <t>rstaples@zenco.com</t>
  </si>
  <si>
    <t>F1252</t>
  </si>
  <si>
    <t>Mei Wang</t>
  </si>
  <si>
    <t>mwang@zenco.com</t>
  </si>
  <si>
    <t>F1237</t>
  </si>
  <si>
    <t>Aanya Zhang</t>
  </si>
  <si>
    <t>azhang@zenco.com</t>
  </si>
  <si>
    <t>ZenCo Staff Analytics</t>
  </si>
  <si>
    <t>Overtime:</t>
  </si>
  <si>
    <t>Total Sick Days:</t>
  </si>
  <si>
    <t>Total Leave</t>
  </si>
  <si>
    <t>Average Rate</t>
  </si>
  <si>
    <t>Status</t>
  </si>
  <si>
    <t>Hourly Rate</t>
  </si>
  <si>
    <t>Overtime Rate</t>
  </si>
  <si>
    <t>Days Sick</t>
  </si>
  <si>
    <t>Leave Taken</t>
  </si>
  <si>
    <t>Leave Available</t>
  </si>
  <si>
    <t>Departments</t>
  </si>
  <si>
    <t>Available</t>
  </si>
  <si>
    <t>Part Time</t>
  </si>
  <si>
    <t>Full Time</t>
  </si>
  <si>
    <t>ZenCo Staff Wages</t>
  </si>
  <si>
    <t>Staff Number</t>
  </si>
  <si>
    <t>Total Days Sick</t>
  </si>
  <si>
    <t>Total Leave Taken</t>
  </si>
  <si>
    <t>Total Pay</t>
  </si>
  <si>
    <t>Marketing</t>
  </si>
  <si>
    <t>Hours</t>
  </si>
  <si>
    <t>Pay</t>
  </si>
  <si>
    <t>Total</t>
  </si>
  <si>
    <t>Full or Part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</si>
</sst>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4" x14ac:knownFonts="1">
    <font>
      <sz val="11"/>
      <color theme="1"/>
      <name val="Aptos Narrow"/>
      <family val="2"/>
      <scheme val="minor"/>
    </font>
    <font>
      <sz val="11"/>
      <color theme="1"/>
      <name val="Aptos Narrow"/>
      <family val="2"/>
      <scheme val="minor"/>
    </font>
    <font>
      <sz val="18"/>
      <color theme="3"/>
      <name val="Aptos Display"/>
      <family val="2"/>
      <scheme val="maj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0"/>
      <name val="Aptos Narrow"/>
      <family val="2"/>
      <scheme val="minor"/>
    </font>
    <font>
      <sz val="12"/>
      <color rgb="FFFFFF00"/>
      <name val="Aptos Narrow"/>
      <family val="2"/>
      <scheme val="minor"/>
    </font>
    <font>
      <sz val="11"/>
      <color rgb="FF000000"/>
      <name val="Aptos Narrow"/>
      <family val="2"/>
      <scheme val="minor"/>
    </font>
    <font>
      <sz val="11"/>
      <name val="Aptos Narrow"/>
      <family val="2"/>
      <scheme val="minor"/>
    </font>
    <font>
      <sz val="11"/>
      <color rgb="FFFFFF00"/>
      <name val="Aptos Narrow"/>
      <family val="2"/>
      <scheme val="minor"/>
    </font>
    <font>
      <sz val="11"/>
      <color theme="3"/>
      <name val="Aptos Display"/>
      <family val="2"/>
      <scheme val="major"/>
    </font>
    <font>
      <b/>
      <sz val="11"/>
      <name val="Aptos Narrow"/>
      <family val="2"/>
      <scheme val="minor"/>
    </font>
  </fonts>
  <fills count="5">
    <fill>
      <patternFill patternType="none"/>
    </fill>
    <fill>
      <patternFill patternType="gray125"/>
    </fill>
    <fill>
      <patternFill patternType="solid">
        <fgColor theme="4"/>
      </patternFill>
    </fill>
    <fill>
      <patternFill patternType="solid">
        <fgColor theme="7" tint="0.79998168889431442"/>
        <bgColor indexed="65"/>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theme="1"/>
      </top>
      <bottom style="medium">
        <color theme="1"/>
      </bottom>
      <diagonal/>
    </border>
  </borders>
  <cellStyleXfs count="4">
    <xf numFmtId="0" fontId="0" fillId="0" borderId="0"/>
    <xf numFmtId="0" fontId="2" fillId="0" borderId="0" applyNumberFormat="0" applyFill="0" applyBorder="0" applyAlignment="0" applyProtection="0"/>
    <xf numFmtId="0" fontId="6" fillId="2" borderId="0" applyNumberFormat="0" applyBorder="0" applyAlignment="0" applyProtection="0"/>
    <xf numFmtId="0" fontId="1" fillId="3" borderId="0" applyNumberFormat="0" applyBorder="0" applyAlignment="0" applyProtection="0"/>
  </cellStyleXfs>
  <cellXfs count="38">
    <xf numFmtId="0" fontId="0" fillId="0" borderId="0" xfId="0"/>
    <xf numFmtId="0" fontId="7" fillId="2" borderId="0" xfId="2" applyFont="1" applyBorder="1" applyAlignment="1">
      <alignment horizontal="left" wrapText="1"/>
    </xf>
    <xf numFmtId="0" fontId="8" fillId="2" borderId="0" xfId="2" applyFont="1" applyBorder="1" applyAlignment="1">
      <alignment horizontal="left" wrapText="1"/>
    </xf>
    <xf numFmtId="0" fontId="0" fillId="0" borderId="0" xfId="0" applyAlignment="1">
      <alignment horizontal="left"/>
    </xf>
    <xf numFmtId="0" fontId="9" fillId="0" borderId="0" xfId="0" applyFont="1" applyAlignment="1">
      <alignment wrapText="1"/>
    </xf>
    <xf numFmtId="14" fontId="0" fillId="0" borderId="0" xfId="0" applyNumberFormat="1"/>
    <xf numFmtId="0" fontId="10" fillId="0" borderId="0" xfId="0" applyFont="1" applyAlignment="1">
      <alignment horizontal="left" wrapText="1"/>
    </xf>
    <xf numFmtId="0" fontId="2" fillId="0" borderId="0" xfId="1" applyAlignment="1">
      <alignment horizontal="left"/>
    </xf>
    <xf numFmtId="0" fontId="6" fillId="0" borderId="0" xfId="2" applyFill="1"/>
    <xf numFmtId="0" fontId="6" fillId="2" borderId="0" xfId="2"/>
    <xf numFmtId="164" fontId="0" fillId="0" borderId="1" xfId="0" applyNumberFormat="1" applyBorder="1"/>
    <xf numFmtId="0" fontId="11" fillId="2" borderId="0" xfId="2" applyFont="1"/>
    <xf numFmtId="14" fontId="0" fillId="0" borderId="1" xfId="0" applyNumberFormat="1" applyBorder="1"/>
    <xf numFmtId="0" fontId="0" fillId="0" borderId="1" xfId="0" applyBorder="1"/>
    <xf numFmtId="0" fontId="8" fillId="2" borderId="0" xfId="2" applyFont="1" applyBorder="1" applyAlignment="1">
      <alignment wrapText="1"/>
    </xf>
    <xf numFmtId="0" fontId="10" fillId="0" borderId="0" xfId="0" applyFont="1" applyAlignment="1">
      <alignment wrapText="1"/>
    </xf>
    <xf numFmtId="14" fontId="10" fillId="0" borderId="0" xfId="0" applyNumberFormat="1" applyFont="1" applyAlignment="1">
      <alignment horizontal="left" wrapText="1"/>
    </xf>
    <xf numFmtId="0" fontId="12" fillId="0" borderId="0" xfId="1" applyFont="1" applyAlignment="1">
      <alignment horizontal="left"/>
    </xf>
    <xf numFmtId="0" fontId="1" fillId="0" borderId="0" xfId="0" applyFont="1"/>
    <xf numFmtId="164" fontId="1" fillId="0" borderId="1" xfId="0" applyNumberFormat="1" applyFont="1" applyBorder="1"/>
    <xf numFmtId="0" fontId="1" fillId="0" borderId="1" xfId="0" applyFont="1" applyBorder="1"/>
    <xf numFmtId="0" fontId="11" fillId="2" borderId="0" xfId="2" applyFont="1" applyAlignment="1">
      <alignment horizontal="center"/>
    </xf>
    <xf numFmtId="0" fontId="11" fillId="2" borderId="0" xfId="2" applyFont="1" applyAlignment="1">
      <alignment horizontal="center"/>
    </xf>
    <xf numFmtId="0" fontId="6" fillId="2" borderId="0" xfId="2" applyBorder="1" applyAlignment="1">
      <alignment horizontal="left" wrapText="1"/>
    </xf>
    <xf numFmtId="0" fontId="6" fillId="2" borderId="0" xfId="2" applyBorder="1" applyAlignment="1">
      <alignment horizontal="right" wrapText="1"/>
    </xf>
    <xf numFmtId="0" fontId="11" fillId="2" borderId="0" xfId="2" applyFont="1" applyBorder="1" applyAlignment="1">
      <alignment horizontal="right" wrapText="1"/>
    </xf>
    <xf numFmtId="0" fontId="11" fillId="2" borderId="0" xfId="2" applyFont="1" applyBorder="1" applyAlignment="1">
      <alignment horizontal="center" wrapText="1"/>
    </xf>
    <xf numFmtId="165" fontId="10" fillId="0" borderId="0" xfId="0" applyNumberFormat="1" applyFont="1" applyAlignment="1">
      <alignment wrapText="1"/>
    </xf>
    <xf numFmtId="0" fontId="1" fillId="3" borderId="0" xfId="3" applyBorder="1" applyAlignment="1">
      <alignment horizontal="left" wrapText="1"/>
    </xf>
    <xf numFmtId="1" fontId="1" fillId="0" borderId="0" xfId="0" applyNumberFormat="1" applyFont="1"/>
    <xf numFmtId="165" fontId="1" fillId="0" borderId="0" xfId="0" applyNumberFormat="1" applyFont="1"/>
    <xf numFmtId="0" fontId="5" fillId="0" borderId="0" xfId="0" applyFont="1"/>
    <xf numFmtId="165" fontId="1" fillId="0" borderId="1" xfId="0" applyNumberFormat="1" applyFont="1" applyBorder="1"/>
    <xf numFmtId="1" fontId="0" fillId="0" borderId="0" xfId="0" applyNumberFormat="1"/>
    <xf numFmtId="0" fontId="5" fillId="0" borderId="0" xfId="0" applyFont="1" applyAlignment="1">
      <alignment horizontal="left"/>
    </xf>
    <xf numFmtId="0" fontId="13" fillId="0" borderId="0" xfId="0" applyFont="1"/>
    <xf numFmtId="0" fontId="3" fillId="4" borderId="2" xfId="0" applyFont="1" applyFill="1" applyBorder="1"/>
    <xf numFmtId="0" fontId="4" fillId="0" borderId="0" xfId="0" applyFont="1" applyFill="1"/>
  </cellXfs>
  <cellStyles count="4">
    <cellStyle name="20% - Accent4" xfId="3" builtinId="42"/>
    <cellStyle name="Accent1" xfId="2" builtinId="29"/>
    <cellStyle name="Normal" xfId="0" builtinId="0"/>
    <cellStyle name="Title" xfId="1" builtinId="15"/>
  </cellStyles>
  <dxfs count="37">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1" formatCode="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auto="1"/>
        <name val="Aptos Narrow"/>
        <family val="2"/>
        <scheme val="minor"/>
      </font>
      <numFmt numFmtId="165"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numFmt numFmtId="165"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numFmt numFmtId="165"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numFmt numFmtId="165"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auto="1"/>
        <name val="Aptos Narrow"/>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left" vertical="bottom" textRotation="0" wrapText="1" indent="0" justifyLastLine="0" shrinkToFit="0" readingOrder="0"/>
    </dxf>
    <dxf>
      <numFmt numFmtId="19" formatCode="dd/mm/yyyy"/>
    </dxf>
    <dxf>
      <numFmt numFmtId="0" formatCode="General"/>
    </dxf>
    <dxf>
      <numFmt numFmtId="0" formatCode="General"/>
    </dxf>
    <dxf>
      <font>
        <b val="0"/>
        <i val="0"/>
        <strike val="0"/>
        <condense val="0"/>
        <extend val="0"/>
        <outline val="0"/>
        <shadow val="0"/>
        <u val="none"/>
        <vertAlign val="baseline"/>
        <sz val="11"/>
        <color rgb="FF000000"/>
        <name val="Aptos Narrow"/>
        <family val="2"/>
        <scheme val="minor"/>
      </font>
      <alignment horizontal="general" vertical="bottom"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12"/>
        <color rgb="FFFFFF00"/>
        <name val="Aptos Narrow"/>
        <family val="2"/>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613410</xdr:colOff>
      <xdr:row>2</xdr:row>
      <xdr:rowOff>167641</xdr:rowOff>
    </xdr:from>
    <xdr:to>
      <xdr:col>2</xdr:col>
      <xdr:colOff>1084580</xdr:colOff>
      <xdr:row>8</xdr:row>
      <xdr:rowOff>30481</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491CE032-5EDA-4CA8-BAFE-5F8051014E2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35710" y="574041"/>
              <a:ext cx="1258570" cy="101219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1106170</xdr:colOff>
      <xdr:row>2</xdr:row>
      <xdr:rowOff>83820</xdr:rowOff>
    </xdr:from>
    <xdr:to>
      <xdr:col>5</xdr:col>
      <xdr:colOff>114300</xdr:colOff>
      <xdr:row>10</xdr:row>
      <xdr:rowOff>101600</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A72F0210-6597-4024-8881-D871561FCC8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515870" y="490220"/>
              <a:ext cx="2805430" cy="154813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ownloads\C1W3-Practice-Challenge.xlsx" TargetMode="External"/><Relationship Id="rId1" Type="http://schemas.openxmlformats.org/officeDocument/2006/relationships/externalLinkPath" Target="/Users/dell/Downloads/C1W3-Practice-Challeng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ell\Downloads\C1W4-Practice-Challenge.xlsx" TargetMode="External"/><Relationship Id="rId1" Type="http://schemas.openxmlformats.org/officeDocument/2006/relationships/externalLinkPath" Target="/Users/dell/Downloads/C1W4-Practice-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HR Analytics"/>
    </sheetNames>
    <sheetDataSet>
      <sheetData sheetId="0"/>
      <sheetData sheetId="1">
        <row r="5">
          <cell r="M5" t="str">
            <v>Accounting</v>
          </cell>
        </row>
        <row r="6">
          <cell r="M6" t="str">
            <v>Customer Service</v>
          </cell>
        </row>
        <row r="7">
          <cell r="M7" t="str">
            <v>Executive</v>
          </cell>
        </row>
        <row r="8">
          <cell r="M8" t="str">
            <v>Human Resources</v>
          </cell>
        </row>
        <row r="9">
          <cell r="M9" t="str">
            <v>IT</v>
          </cell>
        </row>
        <row r="10">
          <cell r="M10" t="str">
            <v>Sales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HR Wages"/>
    </sheetNames>
    <sheetDataSet>
      <sheetData sheetId="0"/>
      <sheetData sheetId="1">
        <row r="13">
          <cell r="G13">
            <v>1</v>
          </cell>
        </row>
        <row r="14">
          <cell r="G14">
            <v>20</v>
          </cell>
        </row>
        <row r="15">
          <cell r="G15">
            <v>16</v>
          </cell>
        </row>
        <row r="16">
          <cell r="G16">
            <v>9</v>
          </cell>
        </row>
        <row r="17">
          <cell r="G17">
            <v>17</v>
          </cell>
        </row>
        <row r="18">
          <cell r="G18">
            <v>12</v>
          </cell>
        </row>
        <row r="19">
          <cell r="G19">
            <v>12</v>
          </cell>
        </row>
        <row r="20">
          <cell r="G20">
            <v>17</v>
          </cell>
        </row>
        <row r="21">
          <cell r="G21">
            <v>16</v>
          </cell>
        </row>
        <row r="22">
          <cell r="G22">
            <v>18</v>
          </cell>
        </row>
        <row r="23">
          <cell r="G23">
            <v>4</v>
          </cell>
        </row>
        <row r="24">
          <cell r="G24">
            <v>18</v>
          </cell>
        </row>
        <row r="25">
          <cell r="G25">
            <v>13</v>
          </cell>
        </row>
        <row r="26">
          <cell r="G26">
            <v>14</v>
          </cell>
        </row>
        <row r="27">
          <cell r="G27">
            <v>14</v>
          </cell>
        </row>
        <row r="28">
          <cell r="G28">
            <v>20</v>
          </cell>
        </row>
        <row r="29">
          <cell r="G29">
            <v>15</v>
          </cell>
        </row>
        <row r="30">
          <cell r="G30">
            <v>1</v>
          </cell>
        </row>
        <row r="31">
          <cell r="G31">
            <v>19</v>
          </cell>
        </row>
        <row r="32">
          <cell r="G32">
            <v>8</v>
          </cell>
        </row>
        <row r="33">
          <cell r="G33">
            <v>15</v>
          </cell>
        </row>
        <row r="34">
          <cell r="G34">
            <v>15</v>
          </cell>
        </row>
        <row r="35">
          <cell r="G35">
            <v>3</v>
          </cell>
        </row>
        <row r="36">
          <cell r="G36">
            <v>7</v>
          </cell>
        </row>
        <row r="37">
          <cell r="G37">
            <v>9</v>
          </cell>
        </row>
        <row r="38">
          <cell r="G38">
            <v>12</v>
          </cell>
        </row>
        <row r="39">
          <cell r="G39">
            <v>6</v>
          </cell>
        </row>
        <row r="40">
          <cell r="G40">
            <v>15</v>
          </cell>
        </row>
        <row r="41">
          <cell r="G41">
            <v>4</v>
          </cell>
        </row>
        <row r="42">
          <cell r="G42">
            <v>18</v>
          </cell>
        </row>
        <row r="43">
          <cell r="G43">
            <v>2</v>
          </cell>
        </row>
        <row r="44">
          <cell r="G44">
            <v>5</v>
          </cell>
        </row>
        <row r="45">
          <cell r="G45">
            <v>9</v>
          </cell>
        </row>
        <row r="46">
          <cell r="G46">
            <v>17</v>
          </cell>
        </row>
        <row r="47">
          <cell r="G47">
            <v>18</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tatus" xr10:uid="{2ED03236-1E7F-49DA-BF02-82B5F4965D9B}" sourceName="Statu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partment" xr10:uid="{12B1D35E-30C2-4CE1-B3C0-9A09887E400D}" sourceName="Department">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9DEA9D42-B695-455F-B45B-C204BCA8834D}" cache="SegmentaciónDeDatos_Status" caption="Status" style="SlicerStyleDark1" rowHeight="234950"/>
  <slicer name="Department" xr10:uid="{AB561E50-F9A8-45C4-B255-8DB638482453}" cache="SegmentaciónDeDatos_Department" caption="Department"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607EFF-675F-4396-A1CD-C9454C3580B2}" name="Table1" displayName="Table1" ref="A3:N38" totalsRowShown="0" headerRowDxfId="36" dataDxfId="35" headerRowCellStyle="Accent1">
  <autoFilter ref="A3:N38" xr:uid="{40607EFF-675F-4396-A1CD-C9454C3580B2}"/>
  <tableColumns count="14">
    <tableColumn id="1" xr3:uid="{F1E56DC3-65A8-403D-9A64-51590D7EEF9E}" name="Emp No." dataDxfId="34"/>
    <tableColumn id="2" xr3:uid="{97E423B2-7F86-4B10-9EC2-ACACDEF5487F}" name="Full/Part Time"/>
    <tableColumn id="3" xr3:uid="{69B1D0FF-70C1-4E07-A0AE-043A29D889C3}" name="Full or Part Time" dataDxfId="33">
      <calculatedColumnFormula>IF(Table1[[#This Row],[Full/Part Time]]="F","Full-Time","Part-Time")</calculatedColumnFormula>
    </tableColumn>
    <tableColumn id="14" xr3:uid="{B97C6C71-11CC-475A-B466-DB1DDB7C340B}" name="Full Employee ID" dataDxfId="32">
      <calculatedColumnFormula>_xlfn.CONCAT(Table1[[#This Row],[Full/Part Time]],Table1[[#This Row],[Emp No.]])</calculatedColumnFormula>
    </tableColumn>
    <tableColumn id="4" xr3:uid="{EC67CD3F-336F-4B59-887D-5DA13B06C0D1}" name="Last Name"/>
    <tableColumn id="5" xr3:uid="{B72599E3-08B4-42F6-AFF4-8E302FB69B14}" name="First Name" dataDxfId="31"/>
    <tableColumn id="6" xr3:uid="{E5A15557-BEF3-4D0C-89FB-E458F60D74FB}" name="Full NAME" dataDxfId="30">
      <calculatedColumnFormula>PROPER(_xlfn.TEXTJOIN(" ",TRUE,Table1[[#This Row],[First Name]],Table1[[#This Row],[Last Name]]))</calculatedColumnFormula>
    </tableColumn>
    <tableColumn id="7" xr3:uid="{AEF7E51E-86B9-4A46-9C7E-628EBDD76FEB}" name="Email" dataDxfId="29">
      <calculatedColumnFormula>LOWER(LEFT(Table1[[#This Row],[First Name]],1)&amp;Table1[[#This Row],[Last Name]]&amp;"@zenco.com")</calculatedColumnFormula>
    </tableColumn>
    <tableColumn id="8" xr3:uid="{D67775E4-D56A-4E45-9EBD-B825306FC361}" name="Date of Hire" dataDxfId="28"/>
    <tableColumn id="9" xr3:uid="{74C3E9A5-2FD1-4CB5-85D0-962D362D861E}" name="Department" dataDxfId="27"/>
    <tableColumn id="10" xr3:uid="{B7199E25-E23E-4C65-88E3-AF68F8486CC1}" name="Location" dataDxfId="26"/>
    <tableColumn id="11" xr3:uid="{EF158C75-2F48-470D-9892-963604EB4818}" name="Floor No." dataDxfId="25">
      <calculatedColumnFormula>LEFT(Table1[[#This Row],[Location]],2)</calculatedColumnFormula>
    </tableColumn>
    <tableColumn id="12" xr3:uid="{CA224142-2D98-48B1-8F66-5F88CF63FA90}" name="Wing" dataDxfId="24">
      <calculatedColumnFormula>MID(Table1[[#This Row],[Location]],4,4)</calculatedColumnFormula>
    </tableColumn>
    <tableColumn id="13" xr3:uid="{1D49D754-0308-44EB-BBEC-176576EF8151}" name="Pincode" dataDxfId="23">
      <calculatedColumnFormula>MID(Table1[[#This Row],[Location]],FIND("-",Table1[[#This Row],[Location]],4)+1,4)</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9ABEC-DC61-43EB-A21E-C2A9FE0CFB77}" name="tblStaff" displayName="tblStaff" ref="A12:K48" totalsRowCount="1" headerRowDxfId="22">
  <autoFilter ref="A12:K47" xr:uid="{13B9ABEC-DC61-43EB-A21E-C2A9FE0CFB77}"/>
  <tableColumns count="11">
    <tableColumn id="1" xr3:uid="{392DA9E4-71DC-48C3-BDDA-F82152661138}" name="Emp ID" totalsRowLabel="Total" dataDxfId="21"/>
    <tableColumn id="2" xr3:uid="{1FCAACD6-5E67-480A-AEF8-4DFF2AF4D3D0}" name="Status" dataDxfId="20"/>
    <tableColumn id="3" xr3:uid="{A904A959-A362-43D3-B287-6DB8C1511651}" name="Full Name" dataDxfId="19"/>
    <tableColumn id="4" xr3:uid="{283A870E-B12B-462F-83B0-CD1E366094C5}" name="Email" dataDxfId="18"/>
    <tableColumn id="5" xr3:uid="{3B1EC57E-52E2-4870-AEA8-82C76C08850C}" name="Department" dataDxfId="16" totalsRowDxfId="17"/>
    <tableColumn id="6" xr3:uid="{870C7578-630D-472A-98FE-A213D14CC82C}" name="Days Sick" totalsRowFunction="sum" dataDxfId="14" totalsRowDxfId="15"/>
    <tableColumn id="7" xr3:uid="{859A4D85-5ABA-4747-A560-F1C0271914A8}" name="Leave Taken" dataDxfId="12" totalsRowDxfId="13"/>
    <tableColumn id="8" xr3:uid="{23382797-3F34-4155-BCCB-980C7484239E}" name="Leave Available" totalsRowFunction="sum" dataDxfId="11">
      <calculatedColumnFormula>Leave_Allowance-G13</calculatedColumnFormula>
    </tableColumn>
    <tableColumn id="9" xr3:uid="{76A8BF22-9EAA-473D-8963-6606D401CDA8}" name="Hours" dataDxfId="9" totalsRowDxfId="10"/>
    <tableColumn id="10" xr3:uid="{C2BFDB40-9DD3-41F5-BCD6-F6478DF5D23E}" name="Hourly Rate" totalsRowFunction="average" dataDxfId="7" totalsRowDxfId="8"/>
    <tableColumn id="11" xr3:uid="{6CF1BD34-9F47-455B-8E1F-D75A4C819AD8}" name="Pay" totalsRowFunction="sum" dataDxfId="5" totalsRowDxfId="6">
      <calculatedColumnFormula>tblStaff[[#This Row],[Hours]]*tblStaff[[#This Row],[Hourly Rate]]</calculatedColumnFormula>
    </tableColumn>
  </tableColumns>
  <tableStyleInfo name="TableStyleMedium16"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AE7124-E803-4076-9247-7C69F555BBD9}" name="tblSummary" displayName="tblSummary" ref="H3:K10" totalsRowShown="0" headerRowDxfId="4" dataDxfId="3">
  <autoFilter ref="H3:K10" xr:uid="{80AE7124-E803-4076-9247-7C69F555BBD9}"/>
  <tableColumns count="4">
    <tableColumn id="1" xr3:uid="{59BB982B-D10D-4DBD-9BB1-4CC241F42039}" name="Departments"/>
    <tableColumn id="2" xr3:uid="{53E4B209-FFF7-4A63-B34D-FE17C24CB8F4}" name="Staff Number" dataDxfId="2">
      <calculatedColumnFormula>COUNTIFS(Department,$H4)</calculatedColumnFormula>
    </tableColumn>
    <tableColumn id="3" xr3:uid="{A26D6D05-491B-421A-8282-C3DD4629EAF6}" name="Total Days Sick" dataDxfId="1">
      <calculatedColumnFormula>SUMIFS(tblStaff[Days Sick],Department,$H4)</calculatedColumnFormula>
    </tableColumn>
    <tableColumn id="4" xr3:uid="{83C9CFF4-5902-4B3F-A50A-7094984152D4}" name="Total Leave Taken" dataDxfId="0">
      <calculatedColumnFormula>SUMIFS('[2]HR Wages'!$G$13:$G$47,Department,$H4)</calculatedColumnFormula>
    </tableColumn>
  </tableColumns>
  <tableStyleInfo name="TableStyleMedium2"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F58C-0327-4575-8989-032F80C5BB66}">
  <dimension ref="A3:N38"/>
  <sheetViews>
    <sheetView tabSelected="1" workbookViewId="0">
      <selection activeCell="E2" sqref="E2"/>
    </sheetView>
  </sheetViews>
  <sheetFormatPr defaultRowHeight="14.5" x14ac:dyDescent="0.35"/>
  <cols>
    <col min="1" max="1" width="10.453125" customWidth="1"/>
    <col min="2" max="2" width="15.453125" customWidth="1"/>
    <col min="3" max="3" width="17.7265625" bestFit="1" customWidth="1"/>
    <col min="4" max="4" width="16.26953125" customWidth="1"/>
    <col min="5" max="5" width="12.1796875" customWidth="1"/>
    <col min="6" max="6" width="12.453125" customWidth="1"/>
    <col min="7" max="7" width="17.1796875" bestFit="1" customWidth="1"/>
    <col min="8" max="8" width="21.36328125" bestFit="1" customWidth="1"/>
    <col min="9" max="9" width="13.54296875" customWidth="1"/>
    <col min="10" max="10" width="15.90625" bestFit="1" customWidth="1"/>
    <col min="11" max="11" width="17" bestFit="1" customWidth="1"/>
    <col min="12" max="14" width="10.90625" customWidth="1"/>
  </cols>
  <sheetData>
    <row r="3" spans="1:14" ht="16" x14ac:dyDescent="0.4">
      <c r="A3" s="1" t="s">
        <v>0</v>
      </c>
      <c r="B3" s="1" t="s">
        <v>1</v>
      </c>
      <c r="C3" s="2" t="s">
        <v>279</v>
      </c>
      <c r="D3" s="2" t="s">
        <v>2</v>
      </c>
      <c r="E3" s="1" t="s">
        <v>3</v>
      </c>
      <c r="F3" s="1" t="s">
        <v>4</v>
      </c>
      <c r="G3" s="2" t="s">
        <v>5</v>
      </c>
      <c r="H3" s="2" t="s">
        <v>6</v>
      </c>
      <c r="I3" s="1" t="s">
        <v>7</v>
      </c>
      <c r="J3" s="1" t="s">
        <v>8</v>
      </c>
      <c r="K3" s="1" t="s">
        <v>9</v>
      </c>
      <c r="L3" s="2" t="s">
        <v>10</v>
      </c>
      <c r="M3" s="2" t="s">
        <v>11</v>
      </c>
      <c r="N3" s="2" t="s">
        <v>12</v>
      </c>
    </row>
    <row r="4" spans="1:14" x14ac:dyDescent="0.35">
      <c r="A4" s="3">
        <v>1180</v>
      </c>
      <c r="B4" t="s">
        <v>13</v>
      </c>
      <c r="C4" t="str">
        <f>IF(Table1[[#This Row],[Full/Part Time]]="F","Full-Time","Part-Time")</f>
        <v>Full-Time</v>
      </c>
      <c r="D4" t="str">
        <f>_xlfn.CONCAT(Table1[[#This Row],[Full/Part Time]],Table1[[#This Row],[Emp No.]])</f>
        <v>F1180</v>
      </c>
      <c r="E4" t="s">
        <v>14</v>
      </c>
      <c r="F4" s="4" t="s">
        <v>15</v>
      </c>
      <c r="G4" t="str">
        <f>PROPER(_xlfn.TEXTJOIN(" ",TRUE,Table1[[#This Row],[First Name]],Table1[[#This Row],[Last Name]]))</f>
        <v>Stevie Bacata</v>
      </c>
      <c r="H4" t="str">
        <f>LOWER(LEFT(Table1[[#This Row],[First Name]],1)&amp;Table1[[#This Row],[Last Name]]&amp;"@zenco.com")</f>
        <v>sbacata@zenco.com</v>
      </c>
      <c r="I4" s="5">
        <v>39551</v>
      </c>
      <c r="J4" s="6" t="s">
        <v>16</v>
      </c>
      <c r="K4" s="6" t="s">
        <v>17</v>
      </c>
      <c r="L4" s="6" t="str">
        <f>LEFT(Table1[[#This Row],[Location]],2)</f>
        <v>02</v>
      </c>
      <c r="M4" t="str">
        <f>MID(Table1[[#This Row],[Location]],4,4)</f>
        <v>West</v>
      </c>
      <c r="N4" t="str">
        <f>MID(Table1[[#This Row],[Location]],FIND("-",Table1[[#This Row],[Location]],4)+1,4)</f>
        <v>2635</v>
      </c>
    </row>
    <row r="5" spans="1:14" x14ac:dyDescent="0.35">
      <c r="A5" s="3">
        <v>1110</v>
      </c>
      <c r="B5" t="s">
        <v>13</v>
      </c>
      <c r="C5" t="str">
        <f>IF(Table1[[#This Row],[Full/Part Time]]="F","Full-Time","Part-Time")</f>
        <v>Full-Time</v>
      </c>
      <c r="D5" t="str">
        <f>_xlfn.CONCAT(Table1[[#This Row],[Full/Part Time]],Table1[[#This Row],[Emp No.]])</f>
        <v>F1110</v>
      </c>
      <c r="E5" t="s">
        <v>18</v>
      </c>
      <c r="F5" s="4" t="s">
        <v>19</v>
      </c>
      <c r="G5" t="str">
        <f>PROPER(_xlfn.TEXTJOIN(" ",TRUE,Table1[[#This Row],[First Name]],Table1[[#This Row],[Last Name]]))</f>
        <v>Adam Barry</v>
      </c>
      <c r="H5" t="str">
        <f>LOWER(LEFT(Table1[[#This Row],[First Name]],1)&amp;Table1[[#This Row],[Last Name]]&amp;"@zenco.com")</f>
        <v>abarry@zenco.com</v>
      </c>
      <c r="I5" s="5">
        <v>38099</v>
      </c>
      <c r="J5" s="6" t="s">
        <v>20</v>
      </c>
      <c r="K5" s="6" t="s">
        <v>21</v>
      </c>
      <c r="L5" s="6" t="str">
        <f>LEFT(Table1[[#This Row],[Location]],2)</f>
        <v>02</v>
      </c>
      <c r="M5" t="str">
        <f>MID(Table1[[#This Row],[Location]],4,4)</f>
        <v>West</v>
      </c>
      <c r="N5" t="str">
        <f>MID(Table1[[#This Row],[Location]],FIND("-",Table1[[#This Row],[Location]],4)+1,4)</f>
        <v>2018</v>
      </c>
    </row>
    <row r="6" spans="1:14" x14ac:dyDescent="0.35">
      <c r="A6" s="3">
        <v>1232</v>
      </c>
      <c r="B6" t="s">
        <v>13</v>
      </c>
      <c r="C6" t="str">
        <f>IF(Table1[[#This Row],[Full/Part Time]]="F","Full-Time","Part-Time")</f>
        <v>Full-Time</v>
      </c>
      <c r="D6" t="str">
        <f>_xlfn.CONCAT(Table1[[#This Row],[Full/Part Time]],Table1[[#This Row],[Emp No.]])</f>
        <v>F1232</v>
      </c>
      <c r="E6" t="s">
        <v>22</v>
      </c>
      <c r="F6" s="4" t="s">
        <v>23</v>
      </c>
      <c r="G6" t="str">
        <f>PROPER(_xlfn.TEXTJOIN(" ",TRUE,Table1[[#This Row],[First Name]],Table1[[#This Row],[Last Name]]))</f>
        <v>Connor Betts</v>
      </c>
      <c r="H6" t="str">
        <f>LOWER(LEFT(Table1[[#This Row],[First Name]],1)&amp;Table1[[#This Row],[Last Name]]&amp;"@zenco.com")</f>
        <v>cbetts@zenco.com</v>
      </c>
      <c r="I6" s="5">
        <v>41956</v>
      </c>
      <c r="J6" s="6" t="s">
        <v>16</v>
      </c>
      <c r="K6" s="6" t="s">
        <v>24</v>
      </c>
      <c r="L6" s="6" t="str">
        <f>LEFT(Table1[[#This Row],[Location]],2)</f>
        <v>02</v>
      </c>
      <c r="M6" t="str">
        <f>MID(Table1[[#This Row],[Location]],4,4)</f>
        <v>Nort</v>
      </c>
      <c r="N6" t="str">
        <f>MID(Table1[[#This Row],[Location]],FIND("-",Table1[[#This Row],[Location]],4)+1,4)</f>
        <v>2347</v>
      </c>
    </row>
    <row r="7" spans="1:14" x14ac:dyDescent="0.35">
      <c r="A7" s="3">
        <v>1243</v>
      </c>
      <c r="B7" t="s">
        <v>25</v>
      </c>
      <c r="C7" t="str">
        <f>IF(Table1[[#This Row],[Full/Part Time]]="F","Full-Time","Part-Time")</f>
        <v>Part-Time</v>
      </c>
      <c r="D7" t="str">
        <f>_xlfn.CONCAT(Table1[[#This Row],[Full/Part Time]],Table1[[#This Row],[Emp No.]])</f>
        <v>P1243</v>
      </c>
      <c r="E7" t="s">
        <v>26</v>
      </c>
      <c r="F7" s="4" t="s">
        <v>27</v>
      </c>
      <c r="G7" t="str">
        <f>PROPER(_xlfn.TEXTJOIN(" ",TRUE,Table1[[#This Row],[First Name]],Table1[[#This Row],[Last Name]]))</f>
        <v>Fred Binga</v>
      </c>
      <c r="H7" t="str">
        <f>LOWER(LEFT(Table1[[#This Row],[First Name]],1)&amp;Table1[[#This Row],[Last Name]]&amp;"@zenco.com")</f>
        <v>fbinga@zenco.com</v>
      </c>
      <c r="I7" s="5">
        <v>42229</v>
      </c>
      <c r="J7" s="6" t="s">
        <v>28</v>
      </c>
      <c r="K7" s="6" t="s">
        <v>29</v>
      </c>
      <c r="L7" s="6" t="str">
        <f>LEFT(Table1[[#This Row],[Location]],2)</f>
        <v>03</v>
      </c>
      <c r="M7" t="str">
        <f>MID(Table1[[#This Row],[Location]],4,4)</f>
        <v>West</v>
      </c>
      <c r="N7" t="str">
        <f>MID(Table1[[#This Row],[Location]],FIND("-",Table1[[#This Row],[Location]],4)+1,4)</f>
        <v>2764</v>
      </c>
    </row>
    <row r="8" spans="1:14" x14ac:dyDescent="0.35">
      <c r="A8" s="3">
        <v>1248</v>
      </c>
      <c r="B8" t="s">
        <v>25</v>
      </c>
      <c r="C8" t="str">
        <f>IF(Table1[[#This Row],[Full/Part Time]]="F","Full-Time","Part-Time")</f>
        <v>Part-Time</v>
      </c>
      <c r="D8" t="str">
        <f>_xlfn.CONCAT(Table1[[#This Row],[Full/Part Time]],Table1[[#This Row],[Emp No.]])</f>
        <v>P1248</v>
      </c>
      <c r="E8" t="s">
        <v>30</v>
      </c>
      <c r="F8" s="4" t="s">
        <v>31</v>
      </c>
      <c r="G8" t="str">
        <f>PROPER(_xlfn.TEXTJOIN(" ",TRUE,Table1[[#This Row],[First Name]],Table1[[#This Row],[Last Name]]))</f>
        <v>Yvette Biti</v>
      </c>
      <c r="H8" t="str">
        <f>LOWER(LEFT(Table1[[#This Row],[First Name]],1)&amp;Table1[[#This Row],[Last Name]]&amp;"@zenco.com")</f>
        <v>ybiti@zenco.com</v>
      </c>
      <c r="I8" s="5">
        <v>42384</v>
      </c>
      <c r="J8" s="6" t="s">
        <v>16</v>
      </c>
      <c r="K8" s="6" t="s">
        <v>32</v>
      </c>
      <c r="L8" s="6" t="str">
        <f>LEFT(Table1[[#This Row],[Location]],2)</f>
        <v>02</v>
      </c>
      <c r="M8" t="str">
        <f>MID(Table1[[#This Row],[Location]],4,4)</f>
        <v>West</v>
      </c>
      <c r="N8" t="str">
        <f>MID(Table1[[#This Row],[Location]],FIND("-",Table1[[#This Row],[Location]],4)+1,4)</f>
        <v>2589</v>
      </c>
    </row>
    <row r="9" spans="1:14" x14ac:dyDescent="0.35">
      <c r="A9" s="3">
        <v>1227</v>
      </c>
      <c r="B9" t="s">
        <v>25</v>
      </c>
      <c r="C9" t="str">
        <f>IF(Table1[[#This Row],[Full/Part Time]]="F","Full-Time","Part-Time")</f>
        <v>Part-Time</v>
      </c>
      <c r="D9" t="str">
        <f>_xlfn.CONCAT(Table1[[#This Row],[Full/Part Time]],Table1[[#This Row],[Emp No.]])</f>
        <v>P1227</v>
      </c>
      <c r="E9" t="s">
        <v>33</v>
      </c>
      <c r="F9" s="4" t="s">
        <v>34</v>
      </c>
      <c r="G9" t="str">
        <f>PROPER(_xlfn.TEXTJOIN(" ",TRUE,Table1[[#This Row],[First Name]],Table1[[#This Row],[Last Name]]))</f>
        <v>Jim Boller</v>
      </c>
      <c r="H9" t="str">
        <f>LOWER(LEFT(Table1[[#This Row],[First Name]],1)&amp;Table1[[#This Row],[Last Name]]&amp;"@zenco.com")</f>
        <v>jboller@zenco.com</v>
      </c>
      <c r="I9" s="5">
        <v>41893</v>
      </c>
      <c r="J9" s="6" t="s">
        <v>35</v>
      </c>
      <c r="K9" s="6" t="s">
        <v>36</v>
      </c>
      <c r="L9" s="6" t="str">
        <f>LEFT(Table1[[#This Row],[Location]],2)</f>
        <v>03</v>
      </c>
      <c r="M9" t="str">
        <f>MID(Table1[[#This Row],[Location]],4,4)</f>
        <v>East</v>
      </c>
      <c r="N9" t="str">
        <f>MID(Table1[[#This Row],[Location]],FIND("-",Table1[[#This Row],[Location]],4)+1,4)</f>
        <v>2318</v>
      </c>
    </row>
    <row r="10" spans="1:14" x14ac:dyDescent="0.35">
      <c r="A10" s="3">
        <v>1230</v>
      </c>
      <c r="B10" t="s">
        <v>25</v>
      </c>
      <c r="C10" t="str">
        <f>IF(Table1[[#This Row],[Full/Part Time]]="F","Full-Time","Part-Time")</f>
        <v>Part-Time</v>
      </c>
      <c r="D10" t="str">
        <f>_xlfn.CONCAT(Table1[[#This Row],[Full/Part Time]],Table1[[#This Row],[Emp No.]])</f>
        <v>P1230</v>
      </c>
      <c r="E10" t="s">
        <v>37</v>
      </c>
      <c r="F10" s="4" t="s">
        <v>38</v>
      </c>
      <c r="G10" t="str">
        <f>PROPER(_xlfn.TEXTJOIN(" ",TRUE,Table1[[#This Row],[First Name]],Table1[[#This Row],[Last Name]]))</f>
        <v>Charlie Bui</v>
      </c>
      <c r="H10" t="str">
        <f>LOWER(LEFT(Table1[[#This Row],[First Name]],1)&amp;Table1[[#This Row],[Last Name]]&amp;"@zenco.com")</f>
        <v>cbui@zenco.com</v>
      </c>
      <c r="I10" s="5">
        <v>41903</v>
      </c>
      <c r="J10" s="6" t="s">
        <v>16</v>
      </c>
      <c r="K10" s="6" t="s">
        <v>39</v>
      </c>
      <c r="L10" s="6" t="str">
        <f>LEFT(Table1[[#This Row],[Location]],2)</f>
        <v>02</v>
      </c>
      <c r="M10" t="str">
        <f>MID(Table1[[#This Row],[Location]],4,4)</f>
        <v>East</v>
      </c>
      <c r="N10" t="str">
        <f>MID(Table1[[#This Row],[Location]],FIND("-",Table1[[#This Row],[Location]],4)+1,4)</f>
        <v>2694</v>
      </c>
    </row>
    <row r="11" spans="1:14" x14ac:dyDescent="0.35">
      <c r="A11" s="3">
        <v>1162</v>
      </c>
      <c r="B11" t="s">
        <v>13</v>
      </c>
      <c r="C11" t="str">
        <f>IF(Table1[[#This Row],[Full/Part Time]]="F","Full-Time","Part-Time")</f>
        <v>Full-Time</v>
      </c>
      <c r="D11" t="str">
        <f>_xlfn.CONCAT(Table1[[#This Row],[Full/Part Time]],Table1[[#This Row],[Emp No.]])</f>
        <v>F1162</v>
      </c>
      <c r="E11" t="s">
        <v>40</v>
      </c>
      <c r="F11" s="4" t="s">
        <v>41</v>
      </c>
      <c r="G11" t="str">
        <f>PROPER(_xlfn.TEXTJOIN(" ",TRUE,Table1[[#This Row],[First Name]],Table1[[#This Row],[Last Name]]))</f>
        <v>Barbara Carlton</v>
      </c>
      <c r="H11" t="str">
        <f>LOWER(LEFT(Table1[[#This Row],[First Name]],1)&amp;Table1[[#This Row],[Last Name]]&amp;"@zenco.com")</f>
        <v>bcarlton@zenco.com</v>
      </c>
      <c r="I11" s="5">
        <v>38798</v>
      </c>
      <c r="J11" s="6" t="s">
        <v>16</v>
      </c>
      <c r="K11" s="6" t="s">
        <v>42</v>
      </c>
      <c r="L11" s="6" t="str">
        <f>LEFT(Table1[[#This Row],[Location]],2)</f>
        <v>02</v>
      </c>
      <c r="M11" t="str">
        <f>MID(Table1[[#This Row],[Location]],4,4)</f>
        <v>West</v>
      </c>
      <c r="N11" t="str">
        <f>MID(Table1[[#This Row],[Location]],FIND("-",Table1[[#This Row],[Location]],4)+1,4)</f>
        <v>2699</v>
      </c>
    </row>
    <row r="12" spans="1:14" x14ac:dyDescent="0.35">
      <c r="A12" s="3">
        <v>1001</v>
      </c>
      <c r="B12" t="s">
        <v>25</v>
      </c>
      <c r="C12" t="str">
        <f>IF(Table1[[#This Row],[Full/Part Time]]="F","Full-Time","Part-Time")</f>
        <v>Part-Time</v>
      </c>
      <c r="D12" t="str">
        <f>_xlfn.CONCAT(Table1[[#This Row],[Full/Part Time]],Table1[[#This Row],[Emp No.]])</f>
        <v>P1001</v>
      </c>
      <c r="E12" t="s">
        <v>43</v>
      </c>
      <c r="F12" s="4" t="s">
        <v>44</v>
      </c>
      <c r="G12" t="str">
        <f>PROPER(_xlfn.TEXTJOIN(" ",TRUE,Table1[[#This Row],[First Name]],Table1[[#This Row],[Last Name]]))</f>
        <v>Joe Carol</v>
      </c>
      <c r="H12" t="str">
        <f>LOWER(LEFT(Table1[[#This Row],[First Name]],1)&amp;Table1[[#This Row],[Last Name]]&amp;"@zenco.com")</f>
        <v>jcarol@zenco.com</v>
      </c>
      <c r="I12" s="5">
        <v>36923</v>
      </c>
      <c r="J12" s="6" t="s">
        <v>45</v>
      </c>
      <c r="K12" s="6" t="s">
        <v>46</v>
      </c>
      <c r="L12" s="6" t="str">
        <f>LEFT(Table1[[#This Row],[Location]],2)</f>
        <v>01</v>
      </c>
      <c r="M12" t="str">
        <f>MID(Table1[[#This Row],[Location]],4,4)</f>
        <v>East</v>
      </c>
      <c r="N12" t="str">
        <f>MID(Table1[[#This Row],[Location]],FIND("-",Table1[[#This Row],[Location]],4)+1,4)</f>
        <v>2321</v>
      </c>
    </row>
    <row r="13" spans="1:14" x14ac:dyDescent="0.35">
      <c r="A13" s="3">
        <v>1224</v>
      </c>
      <c r="B13" t="s">
        <v>13</v>
      </c>
      <c r="C13" t="str">
        <f>IF(Table1[[#This Row],[Full/Part Time]]="F","Full-Time","Part-Time")</f>
        <v>Full-Time</v>
      </c>
      <c r="D13" t="str">
        <f>_xlfn.CONCAT(Table1[[#This Row],[Full/Part Time]],Table1[[#This Row],[Emp No.]])</f>
        <v>F1224</v>
      </c>
      <c r="E13" t="s">
        <v>47</v>
      </c>
      <c r="F13" s="4" t="s">
        <v>34</v>
      </c>
      <c r="G13" t="str">
        <f>PROPER(_xlfn.TEXTJOIN(" ",TRUE,Table1[[#This Row],[First Name]],Table1[[#This Row],[Last Name]]))</f>
        <v>Jim Chaffee</v>
      </c>
      <c r="H13" t="str">
        <f>LOWER(LEFT(Table1[[#This Row],[First Name]],1)&amp;Table1[[#This Row],[Last Name]]&amp;"@zenco.com")</f>
        <v>jchaffee@zenco.com</v>
      </c>
      <c r="I13" s="5">
        <v>41787</v>
      </c>
      <c r="J13" s="6" t="s">
        <v>48</v>
      </c>
      <c r="K13" s="6" t="s">
        <v>49</v>
      </c>
      <c r="L13" s="6" t="str">
        <f>LEFT(Table1[[#This Row],[Location]],2)</f>
        <v>03</v>
      </c>
      <c r="M13" t="str">
        <f>MID(Table1[[#This Row],[Location]],4,4)</f>
        <v>West</v>
      </c>
      <c r="N13" t="str">
        <f>MID(Table1[[#This Row],[Location]],FIND("-",Table1[[#This Row],[Location]],4)+1,4)</f>
        <v>2432</v>
      </c>
    </row>
    <row r="14" spans="1:14" x14ac:dyDescent="0.35">
      <c r="A14" s="3">
        <v>1203</v>
      </c>
      <c r="B14" t="s">
        <v>25</v>
      </c>
      <c r="C14" t="str">
        <f>IF(Table1[[#This Row],[Full/Part Time]]="F","Full-Time","Part-Time")</f>
        <v>Part-Time</v>
      </c>
      <c r="D14" t="str">
        <f>_xlfn.CONCAT(Table1[[#This Row],[Full/Part Time]],Table1[[#This Row],[Emp No.]])</f>
        <v>P1203</v>
      </c>
      <c r="E14" t="s">
        <v>50</v>
      </c>
      <c r="F14" s="4" t="s">
        <v>51</v>
      </c>
      <c r="G14" t="str">
        <f>PROPER(_xlfn.TEXTJOIN(" ",TRUE,Table1[[#This Row],[First Name]],Table1[[#This Row],[Last Name]]))</f>
        <v>Samantha Chairs</v>
      </c>
      <c r="H14" t="str">
        <f>LOWER(LEFT(Table1[[#This Row],[First Name]],1)&amp;Table1[[#This Row],[Last Name]]&amp;"@zenco.com")</f>
        <v>schairs@zenco.com</v>
      </c>
      <c r="I14" s="5">
        <v>40595</v>
      </c>
      <c r="J14" s="6" t="s">
        <v>16</v>
      </c>
      <c r="K14" s="6" t="s">
        <v>52</v>
      </c>
      <c r="L14" s="6" t="str">
        <f>LEFT(Table1[[#This Row],[Location]],2)</f>
        <v>02</v>
      </c>
      <c r="M14" t="str">
        <f>MID(Table1[[#This Row],[Location]],4,4)</f>
        <v>West</v>
      </c>
      <c r="N14" t="str">
        <f>MID(Table1[[#This Row],[Location]],FIND("-",Table1[[#This Row],[Location]],4)+1,4)</f>
        <v>2962</v>
      </c>
    </row>
    <row r="15" spans="1:14" x14ac:dyDescent="0.35">
      <c r="A15" s="3">
        <v>1211</v>
      </c>
      <c r="B15" t="s">
        <v>25</v>
      </c>
      <c r="C15" t="str">
        <f>IF(Table1[[#This Row],[Full/Part Time]]="F","Full-Time","Part-Time")</f>
        <v>Part-Time</v>
      </c>
      <c r="D15" t="str">
        <f>_xlfn.CONCAT(Table1[[#This Row],[Full/Part Time]],Table1[[#This Row],[Emp No.]])</f>
        <v>P1211</v>
      </c>
      <c r="E15" t="s">
        <v>53</v>
      </c>
      <c r="F15" s="4" t="s">
        <v>54</v>
      </c>
      <c r="G15" t="str">
        <f>PROPER(_xlfn.TEXTJOIN(" ",TRUE,Table1[[#This Row],[First Name]],Table1[[#This Row],[Last Name]]))</f>
        <v>Uma Chaudri</v>
      </c>
      <c r="H15" t="str">
        <f>LOWER(LEFT(Table1[[#This Row],[First Name]],1)&amp;Table1[[#This Row],[Last Name]]&amp;"@zenco.com")</f>
        <v>uchaudri@zenco.com</v>
      </c>
      <c r="I15" s="5">
        <v>40994</v>
      </c>
      <c r="J15" s="6" t="s">
        <v>28</v>
      </c>
      <c r="K15" s="6" t="s">
        <v>55</v>
      </c>
      <c r="L15" s="6" t="str">
        <f>LEFT(Table1[[#This Row],[Location]],2)</f>
        <v>03</v>
      </c>
      <c r="M15" t="str">
        <f>MID(Table1[[#This Row],[Location]],4,4)</f>
        <v>East</v>
      </c>
      <c r="N15" t="str">
        <f>MID(Table1[[#This Row],[Location]],FIND("-",Table1[[#This Row],[Location]],4)+1,4)</f>
        <v>2134</v>
      </c>
    </row>
    <row r="16" spans="1:14" x14ac:dyDescent="0.35">
      <c r="A16" s="3">
        <v>1198</v>
      </c>
      <c r="B16" t="s">
        <v>25</v>
      </c>
      <c r="C16" t="str">
        <f>IF(Table1[[#This Row],[Full/Part Time]]="F","Full-Time","Part-Time")</f>
        <v>Part-Time</v>
      </c>
      <c r="D16" t="str">
        <f>_xlfn.CONCAT(Table1[[#This Row],[Full/Part Time]],Table1[[#This Row],[Emp No.]])</f>
        <v>P1198</v>
      </c>
      <c r="E16" t="s">
        <v>56</v>
      </c>
      <c r="F16" s="4" t="s">
        <v>57</v>
      </c>
      <c r="G16" t="str">
        <f>PROPER(_xlfn.TEXTJOIN(" ",TRUE,Table1[[#This Row],[First Name]],Table1[[#This Row],[Last Name]]))</f>
        <v>Elizabeth Chu</v>
      </c>
      <c r="H16" t="str">
        <f>LOWER(LEFT(Table1[[#This Row],[First Name]],1)&amp;Table1[[#This Row],[Last Name]]&amp;"@zenco.com")</f>
        <v>echu@zenco.com</v>
      </c>
      <c r="I16" s="5">
        <v>40220</v>
      </c>
      <c r="J16" s="6" t="s">
        <v>58</v>
      </c>
      <c r="K16" s="6" t="s">
        <v>59</v>
      </c>
      <c r="L16" s="6" t="str">
        <f>LEFT(Table1[[#This Row],[Location]],2)</f>
        <v>01</v>
      </c>
      <c r="M16" t="str">
        <f>MID(Table1[[#This Row],[Location]],4,4)</f>
        <v>West</v>
      </c>
      <c r="N16" t="str">
        <f>MID(Table1[[#This Row],[Location]],FIND("-",Table1[[#This Row],[Location]],4)+1,4)</f>
        <v>2425</v>
      </c>
    </row>
    <row r="17" spans="1:14" x14ac:dyDescent="0.35">
      <c r="A17" s="3">
        <v>1003</v>
      </c>
      <c r="B17" t="s">
        <v>13</v>
      </c>
      <c r="C17" t="str">
        <f>IF(Table1[[#This Row],[Full/Part Time]]="F","Full-Time","Part-Time")</f>
        <v>Full-Time</v>
      </c>
      <c r="D17" t="str">
        <f>_xlfn.CONCAT(Table1[[#This Row],[Full/Part Time]],Table1[[#This Row],[Emp No.]])</f>
        <v>F1003</v>
      </c>
      <c r="E17" t="s">
        <v>60</v>
      </c>
      <c r="F17" s="4" t="s">
        <v>61</v>
      </c>
      <c r="G17" t="str">
        <f>PROPER(_xlfn.TEXTJOIN(" ",TRUE,Table1[[#This Row],[First Name]],Table1[[#This Row],[Last Name]]))</f>
        <v>Eric Chung</v>
      </c>
      <c r="H17" t="str">
        <f>LOWER(LEFT(Table1[[#This Row],[First Name]],1)&amp;Table1[[#This Row],[Last Name]]&amp;"@zenco.com")</f>
        <v>echung@zenco.com</v>
      </c>
      <c r="I17" s="5">
        <v>36949</v>
      </c>
      <c r="J17" s="6" t="s">
        <v>58</v>
      </c>
      <c r="K17" s="6" t="s">
        <v>62</v>
      </c>
      <c r="L17" s="6" t="str">
        <f>LEFT(Table1[[#This Row],[Location]],2)</f>
        <v>03</v>
      </c>
      <c r="M17" t="str">
        <f>MID(Table1[[#This Row],[Location]],4,4)</f>
        <v>West</v>
      </c>
      <c r="N17" t="str">
        <f>MID(Table1[[#This Row],[Location]],FIND("-",Table1[[#This Row],[Location]],4)+1,4)</f>
        <v>2796</v>
      </c>
    </row>
    <row r="18" spans="1:14" x14ac:dyDescent="0.35">
      <c r="A18" s="3">
        <v>1235</v>
      </c>
      <c r="B18" t="s">
        <v>13</v>
      </c>
      <c r="C18" t="str">
        <f>IF(Table1[[#This Row],[Full/Part Time]]="F","Full-Time","Part-Time")</f>
        <v>Full-Time</v>
      </c>
      <c r="D18" t="str">
        <f>_xlfn.CONCAT(Table1[[#This Row],[Full/Part Time]],Table1[[#This Row],[Emp No.]])</f>
        <v>F1235</v>
      </c>
      <c r="E18" t="s">
        <v>63</v>
      </c>
      <c r="F18" s="4" t="s">
        <v>64</v>
      </c>
      <c r="G18" t="str">
        <f>PROPER(_xlfn.TEXTJOIN(" ",TRUE,Table1[[#This Row],[First Name]],Table1[[#This Row],[Last Name]]))</f>
        <v>Anna Clark</v>
      </c>
      <c r="H18" t="str">
        <f>LOWER(LEFT(Table1[[#This Row],[First Name]],1)&amp;Table1[[#This Row],[Last Name]]&amp;"@zenco.com")</f>
        <v>aclark@zenco.com</v>
      </c>
      <c r="I18" s="5">
        <v>41989</v>
      </c>
      <c r="J18" s="6" t="s">
        <v>35</v>
      </c>
      <c r="K18" s="6" t="s">
        <v>65</v>
      </c>
      <c r="L18" s="6" t="str">
        <f>LEFT(Table1[[#This Row],[Location]],2)</f>
        <v>03</v>
      </c>
      <c r="M18" t="str">
        <f>MID(Table1[[#This Row],[Location]],4,4)</f>
        <v>West</v>
      </c>
      <c r="N18" t="str">
        <f>MID(Table1[[#This Row],[Location]],FIND("-",Table1[[#This Row],[Location]],4)+1,4)</f>
        <v>2601</v>
      </c>
    </row>
    <row r="19" spans="1:14" x14ac:dyDescent="0.35">
      <c r="A19" s="3">
        <v>1253</v>
      </c>
      <c r="B19" t="s">
        <v>25</v>
      </c>
      <c r="C19" t="str">
        <f>IF(Table1[[#This Row],[Full/Part Time]]="F","Full-Time","Part-Time")</f>
        <v>Part-Time</v>
      </c>
      <c r="D19" t="str">
        <f>_xlfn.CONCAT(Table1[[#This Row],[Full/Part Time]],Table1[[#This Row],[Emp No.]])</f>
        <v>P1253</v>
      </c>
      <c r="E19" t="s">
        <v>63</v>
      </c>
      <c r="F19" s="4" t="s">
        <v>66</v>
      </c>
      <c r="G19" t="str">
        <f>PROPER(_xlfn.TEXTJOIN(" ",TRUE,Table1[[#This Row],[First Name]],Table1[[#This Row],[Last Name]]))</f>
        <v>Elizabeth Clark</v>
      </c>
      <c r="H19" t="str">
        <f>LOWER(LEFT(Table1[[#This Row],[First Name]],1)&amp;Table1[[#This Row],[Last Name]]&amp;"@zenco.com")</f>
        <v>eclark@zenco.com</v>
      </c>
      <c r="I19" s="5">
        <v>42905</v>
      </c>
      <c r="J19" s="6" t="s">
        <v>20</v>
      </c>
      <c r="K19" s="6" t="s">
        <v>67</v>
      </c>
      <c r="L19" s="6" t="str">
        <f>LEFT(Table1[[#This Row],[Location]],2)</f>
        <v>02</v>
      </c>
      <c r="M19" t="str">
        <f>MID(Table1[[#This Row],[Location]],4,4)</f>
        <v>Nort</v>
      </c>
      <c r="N19" t="str">
        <f>MID(Table1[[#This Row],[Location]],FIND("-",Table1[[#This Row],[Location]],4)+1,4)</f>
        <v>2414</v>
      </c>
    </row>
    <row r="20" spans="1:14" x14ac:dyDescent="0.35">
      <c r="A20" s="3">
        <v>1221</v>
      </c>
      <c r="B20" t="s">
        <v>25</v>
      </c>
      <c r="C20" t="str">
        <f>IF(Table1[[#This Row],[Full/Part Time]]="F","Full-Time","Part-Time")</f>
        <v>Part-Time</v>
      </c>
      <c r="D20" t="str">
        <f>_xlfn.CONCAT(Table1[[#This Row],[Full/Part Time]],Table1[[#This Row],[Emp No.]])</f>
        <v>P1221</v>
      </c>
      <c r="E20" t="s">
        <v>68</v>
      </c>
      <c r="F20" s="4" t="s">
        <v>69</v>
      </c>
      <c r="G20" t="str">
        <f>PROPER(_xlfn.TEXTJOIN(" ",TRUE,Table1[[#This Row],[First Name]],Table1[[#This Row],[Last Name]]))</f>
        <v>Sabrina Cole</v>
      </c>
      <c r="H20" t="str">
        <f>LOWER(LEFT(Table1[[#This Row],[First Name]],1)&amp;Table1[[#This Row],[Last Name]]&amp;"@zenco.com")</f>
        <v>scole@zenco.com</v>
      </c>
      <c r="I20" s="5">
        <v>41401</v>
      </c>
      <c r="J20" s="6" t="s">
        <v>20</v>
      </c>
      <c r="K20" s="6" t="s">
        <v>70</v>
      </c>
      <c r="L20" s="6" t="str">
        <f>LEFT(Table1[[#This Row],[Location]],2)</f>
        <v>02</v>
      </c>
      <c r="M20" t="str">
        <f>MID(Table1[[#This Row],[Location]],4,4)</f>
        <v>West</v>
      </c>
      <c r="N20" t="str">
        <f>MID(Table1[[#This Row],[Location]],FIND("-",Table1[[#This Row],[Location]],4)+1,4)</f>
        <v>2537</v>
      </c>
    </row>
    <row r="21" spans="1:14" x14ac:dyDescent="0.35">
      <c r="A21" s="3">
        <v>1186</v>
      </c>
      <c r="B21" t="s">
        <v>13</v>
      </c>
      <c r="C21" t="str">
        <f>IF(Table1[[#This Row],[Full/Part Time]]="F","Full-Time","Part-Time")</f>
        <v>Full-Time</v>
      </c>
      <c r="D21" t="str">
        <f>_xlfn.CONCAT(Table1[[#This Row],[Full/Part Time]],Table1[[#This Row],[Emp No.]])</f>
        <v>F1186</v>
      </c>
      <c r="E21" t="s">
        <v>71</v>
      </c>
      <c r="F21" s="4" t="s">
        <v>72</v>
      </c>
      <c r="G21" t="str">
        <f>PROPER(_xlfn.TEXTJOIN(" ",TRUE,Table1[[#This Row],[First Name]],Table1[[#This Row],[Last Name]]))</f>
        <v>Janet Comuntzis</v>
      </c>
      <c r="H21" t="str">
        <f>LOWER(LEFT(Table1[[#This Row],[First Name]],1)&amp;Table1[[#This Row],[Last Name]]&amp;"@zenco.com")</f>
        <v>jcomuntzis@zenco.com</v>
      </c>
      <c r="I21" s="5">
        <v>39686</v>
      </c>
      <c r="J21" s="6" t="s">
        <v>20</v>
      </c>
      <c r="K21" s="6" t="s">
        <v>73</v>
      </c>
      <c r="L21" s="6" t="str">
        <f>LEFT(Table1[[#This Row],[Location]],2)</f>
        <v>02</v>
      </c>
      <c r="M21" t="str">
        <f>MID(Table1[[#This Row],[Location]],4,4)</f>
        <v>West</v>
      </c>
      <c r="N21" t="str">
        <f>MID(Table1[[#This Row],[Location]],FIND("-",Table1[[#This Row],[Location]],4)+1,4)</f>
        <v>2286</v>
      </c>
    </row>
    <row r="22" spans="1:14" x14ac:dyDescent="0.35">
      <c r="A22" s="3">
        <v>1218</v>
      </c>
      <c r="B22" t="s">
        <v>25</v>
      </c>
      <c r="C22" t="str">
        <f>IF(Table1[[#This Row],[Full/Part Time]]="F","Full-Time","Part-Time")</f>
        <v>Part-Time</v>
      </c>
      <c r="D22" t="str">
        <f>_xlfn.CONCAT(Table1[[#This Row],[Full/Part Time]],Table1[[#This Row],[Emp No.]])</f>
        <v>P1218</v>
      </c>
      <c r="E22" t="s">
        <v>74</v>
      </c>
      <c r="F22" s="4" t="s">
        <v>75</v>
      </c>
      <c r="G22" t="str">
        <f>PROPER(_xlfn.TEXTJOIN(" ",TRUE,Table1[[#This Row],[First Name]],Table1[[#This Row],[Last Name]]))</f>
        <v>Bob Decker</v>
      </c>
      <c r="H22" t="str">
        <f>LOWER(LEFT(Table1[[#This Row],[First Name]],1)&amp;Table1[[#This Row],[Last Name]]&amp;"@zenco.com")</f>
        <v>bdecker@zenco.com</v>
      </c>
      <c r="I22" s="5">
        <v>41210</v>
      </c>
      <c r="J22" s="6" t="s">
        <v>58</v>
      </c>
      <c r="K22" s="6" t="s">
        <v>76</v>
      </c>
      <c r="L22" s="6" t="str">
        <f>LEFT(Table1[[#This Row],[Location]],2)</f>
        <v>01</v>
      </c>
      <c r="M22" t="str">
        <f>MID(Table1[[#This Row],[Location]],4,4)</f>
        <v>East</v>
      </c>
      <c r="N22" t="str">
        <f>MID(Table1[[#This Row],[Location]],FIND("-",Table1[[#This Row],[Location]],4)+1,4)</f>
        <v>2086</v>
      </c>
    </row>
    <row r="23" spans="1:14" x14ac:dyDescent="0.35">
      <c r="A23" s="3">
        <v>1215</v>
      </c>
      <c r="B23" t="s">
        <v>13</v>
      </c>
      <c r="C23" t="str">
        <f>IF(Table1[[#This Row],[Full/Part Time]]="F","Full-Time","Part-Time")</f>
        <v>Full-Time</v>
      </c>
      <c r="D23" t="str">
        <f>_xlfn.CONCAT(Table1[[#This Row],[Full/Part Time]],Table1[[#This Row],[Emp No.]])</f>
        <v>F1215</v>
      </c>
      <c r="E23" t="s">
        <v>77</v>
      </c>
      <c r="F23" s="4" t="s">
        <v>78</v>
      </c>
      <c r="G23" t="str">
        <f>PROPER(_xlfn.TEXTJOIN(" ",TRUE,Table1[[#This Row],[First Name]],Table1[[#This Row],[Last Name]]))</f>
        <v>Tina Desiato</v>
      </c>
      <c r="H23" t="str">
        <f>LOWER(LEFT(Table1[[#This Row],[First Name]],1)&amp;Table1[[#This Row],[Last Name]]&amp;"@zenco.com")</f>
        <v>tdesiato@zenco.com</v>
      </c>
      <c r="I23" s="5">
        <v>41175</v>
      </c>
      <c r="J23" t="s">
        <v>58</v>
      </c>
      <c r="K23" s="6" t="s">
        <v>79</v>
      </c>
      <c r="L23" s="6" t="str">
        <f>LEFT(Table1[[#This Row],[Location]],2)</f>
        <v>01</v>
      </c>
      <c r="M23" t="str">
        <f>MID(Table1[[#This Row],[Location]],4,4)</f>
        <v>East</v>
      </c>
      <c r="N23" t="str">
        <f>MID(Table1[[#This Row],[Location]],FIND("-",Table1[[#This Row],[Location]],4)+1,4)</f>
        <v>2358</v>
      </c>
    </row>
    <row r="24" spans="1:14" x14ac:dyDescent="0.35">
      <c r="A24" s="3">
        <v>1241</v>
      </c>
      <c r="B24" t="s">
        <v>25</v>
      </c>
      <c r="C24" t="str">
        <f>IF(Table1[[#This Row],[Full/Part Time]]="F","Full-Time","Part-Time")</f>
        <v>Part-Time</v>
      </c>
      <c r="D24" t="str">
        <f>_xlfn.CONCAT(Table1[[#This Row],[Full/Part Time]],Table1[[#This Row],[Emp No.]])</f>
        <v>P1241</v>
      </c>
      <c r="E24" t="s">
        <v>80</v>
      </c>
      <c r="F24" s="4" t="s">
        <v>81</v>
      </c>
      <c r="G24" t="str">
        <f>PROPER(_xlfn.TEXTJOIN(" ",TRUE,Table1[[#This Row],[First Name]],Table1[[#This Row],[Last Name]]))</f>
        <v>Alexandra Donnell</v>
      </c>
      <c r="H24" t="str">
        <f>LOWER(LEFT(Table1[[#This Row],[First Name]],1)&amp;Table1[[#This Row],[Last Name]]&amp;"@zenco.com")</f>
        <v>adonnell@zenco.com</v>
      </c>
      <c r="I24" s="5">
        <v>42228</v>
      </c>
      <c r="J24" s="6" t="s">
        <v>35</v>
      </c>
      <c r="K24" s="6" t="s">
        <v>82</v>
      </c>
      <c r="L24" s="6" t="str">
        <f>LEFT(Table1[[#This Row],[Location]],2)</f>
        <v>03</v>
      </c>
      <c r="M24" t="str">
        <f>MID(Table1[[#This Row],[Location]],4,4)</f>
        <v>West</v>
      </c>
      <c r="N24" t="str">
        <f>MID(Table1[[#This Row],[Location]],FIND("-",Table1[[#This Row],[Location]],4)+1,4)</f>
        <v>2082</v>
      </c>
    </row>
    <row r="25" spans="1:14" x14ac:dyDescent="0.35">
      <c r="A25" s="3">
        <v>1246</v>
      </c>
      <c r="B25" t="s">
        <v>13</v>
      </c>
      <c r="C25" t="str">
        <f>IF(Table1[[#This Row],[Full/Part Time]]="F","Full-Time","Part-Time")</f>
        <v>Full-Time</v>
      </c>
      <c r="D25" t="str">
        <f>_xlfn.CONCAT(Table1[[#This Row],[Full/Part Time]],Table1[[#This Row],[Emp No.]])</f>
        <v>F1246</v>
      </c>
      <c r="E25" t="s">
        <v>83</v>
      </c>
      <c r="F25" s="4" t="s">
        <v>84</v>
      </c>
      <c r="G25" t="str">
        <f>PROPER(_xlfn.TEXTJOIN(" ",TRUE,Table1[[#This Row],[First Name]],Table1[[#This Row],[Last Name]]))</f>
        <v>Mark Ellis</v>
      </c>
      <c r="H25" t="str">
        <f>LOWER(LEFT(Table1[[#This Row],[First Name]],1)&amp;Table1[[#This Row],[Last Name]]&amp;"@zenco.com")</f>
        <v>mellis@zenco.com</v>
      </c>
      <c r="I25" s="5">
        <v>42371</v>
      </c>
      <c r="J25" s="6" t="s">
        <v>58</v>
      </c>
      <c r="K25" s="6" t="s">
        <v>85</v>
      </c>
      <c r="L25" s="6" t="str">
        <f>LEFT(Table1[[#This Row],[Location]],2)</f>
        <v>03</v>
      </c>
      <c r="M25" t="str">
        <f>MID(Table1[[#This Row],[Location]],4,4)</f>
        <v>Nort</v>
      </c>
      <c r="N25" t="str">
        <f>MID(Table1[[#This Row],[Location]],FIND("-",Table1[[#This Row],[Location]],4)+1,4)</f>
        <v>2482</v>
      </c>
    </row>
    <row r="26" spans="1:14" x14ac:dyDescent="0.35">
      <c r="A26" s="3">
        <v>1172</v>
      </c>
      <c r="B26" t="s">
        <v>13</v>
      </c>
      <c r="C26" t="str">
        <f>IF(Table1[[#This Row],[Full/Part Time]]="F","Full-Time","Part-Time")</f>
        <v>Full-Time</v>
      </c>
      <c r="D26" t="str">
        <f>_xlfn.CONCAT(Table1[[#This Row],[Full/Part Time]],Table1[[#This Row],[Emp No.]])</f>
        <v>F1172</v>
      </c>
      <c r="E26" t="s">
        <v>86</v>
      </c>
      <c r="F26" s="4" t="s">
        <v>87</v>
      </c>
      <c r="G26" t="str">
        <f>PROPER(_xlfn.TEXTJOIN(" ",TRUE,Table1[[#This Row],[First Name]],Table1[[#This Row],[Last Name]]))</f>
        <v>Nicholas Fernandes</v>
      </c>
      <c r="H26" t="str">
        <f>LOWER(LEFT(Table1[[#This Row],[First Name]],1)&amp;Table1[[#This Row],[Last Name]]&amp;"@zenco.com")</f>
        <v>nfernandes@zenco.com</v>
      </c>
      <c r="I26" s="5">
        <v>39023</v>
      </c>
      <c r="J26" s="6" t="s">
        <v>35</v>
      </c>
      <c r="K26" s="6" t="s">
        <v>88</v>
      </c>
      <c r="L26" s="6" t="str">
        <f>LEFT(Table1[[#This Row],[Location]],2)</f>
        <v>02</v>
      </c>
      <c r="M26" t="str">
        <f>MID(Table1[[#This Row],[Location]],4,4)</f>
        <v>East</v>
      </c>
      <c r="N26" t="str">
        <f>MID(Table1[[#This Row],[Location]],FIND("-",Table1[[#This Row],[Location]],4)+1,4)</f>
        <v>2372</v>
      </c>
    </row>
    <row r="27" spans="1:14" x14ac:dyDescent="0.35">
      <c r="A27" s="3">
        <v>1134</v>
      </c>
      <c r="B27" t="s">
        <v>13</v>
      </c>
      <c r="C27" t="str">
        <f>IF(Table1[[#This Row],[Full/Part Time]]="F","Full-Time","Part-Time")</f>
        <v>Full-Time</v>
      </c>
      <c r="D27" t="str">
        <f>_xlfn.CONCAT(Table1[[#This Row],[Full/Part Time]],Table1[[#This Row],[Emp No.]])</f>
        <v>F1134</v>
      </c>
      <c r="E27" t="s">
        <v>89</v>
      </c>
      <c r="F27" s="4" t="s">
        <v>90</v>
      </c>
      <c r="G27" t="str">
        <f>PROPER(_xlfn.TEXTJOIN(" ",TRUE,Table1[[#This Row],[First Name]],Table1[[#This Row],[Last Name]]))</f>
        <v>Mary Ferris</v>
      </c>
      <c r="H27" t="str">
        <f>LOWER(LEFT(Table1[[#This Row],[First Name]],1)&amp;Table1[[#This Row],[Last Name]]&amp;"@zenco.com")</f>
        <v>mferris@zenco.com</v>
      </c>
      <c r="I27" s="5">
        <v>38548</v>
      </c>
      <c r="J27" s="6" t="s">
        <v>16</v>
      </c>
      <c r="K27" s="6" t="s">
        <v>91</v>
      </c>
      <c r="L27" s="6" t="str">
        <f>LEFT(Table1[[#This Row],[Location]],2)</f>
        <v>03</v>
      </c>
      <c r="M27" t="str">
        <f>MID(Table1[[#This Row],[Location]],4,4)</f>
        <v>East</v>
      </c>
      <c r="N27" t="str">
        <f>MID(Table1[[#This Row],[Location]],FIND("-",Table1[[#This Row],[Location]],4)+1,4)</f>
        <v>2392</v>
      </c>
    </row>
    <row r="28" spans="1:14" x14ac:dyDescent="0.35">
      <c r="A28" s="3">
        <v>1150</v>
      </c>
      <c r="B28" t="s">
        <v>13</v>
      </c>
      <c r="C28" t="str">
        <f>IF(Table1[[#This Row],[Full/Part Time]]="F","Full-Time","Part-Time")</f>
        <v>Full-Time</v>
      </c>
      <c r="D28" t="str">
        <f>_xlfn.CONCAT(Table1[[#This Row],[Full/Part Time]],Table1[[#This Row],[Emp No.]])</f>
        <v>F1150</v>
      </c>
      <c r="E28" t="s">
        <v>92</v>
      </c>
      <c r="F28" s="4" t="s">
        <v>93</v>
      </c>
      <c r="G28" t="str">
        <f>PROPER(_xlfn.TEXTJOIN(" ",TRUE,Table1[[#This Row],[First Name]],Table1[[#This Row],[Last Name]]))</f>
        <v>Susan Filosa</v>
      </c>
      <c r="H28" t="str">
        <f>LOWER(LEFT(Table1[[#This Row],[First Name]],1)&amp;Table1[[#This Row],[Last Name]]&amp;"@zenco.com")</f>
        <v>sfilosa@zenco.com</v>
      </c>
      <c r="I28" s="5">
        <v>38744</v>
      </c>
      <c r="J28" s="6" t="s">
        <v>20</v>
      </c>
      <c r="K28" s="6" t="s">
        <v>94</v>
      </c>
      <c r="L28" s="6" t="str">
        <f>LEFT(Table1[[#This Row],[Location]],2)</f>
        <v>02</v>
      </c>
      <c r="M28" t="str">
        <f>MID(Table1[[#This Row],[Location]],4,4)</f>
        <v>West</v>
      </c>
      <c r="N28" t="str">
        <f>MID(Table1[[#This Row],[Location]],FIND("-",Table1[[#This Row],[Location]],4)+1,4)</f>
        <v>2279</v>
      </c>
    </row>
    <row r="29" spans="1:14" x14ac:dyDescent="0.35">
      <c r="A29" s="3">
        <v>1004</v>
      </c>
      <c r="B29" t="s">
        <v>25</v>
      </c>
      <c r="C29" t="str">
        <f>IF(Table1[[#This Row],[Full/Part Time]]="F","Full-Time","Part-Time")</f>
        <v>Part-Time</v>
      </c>
      <c r="D29" t="str">
        <f>_xlfn.CONCAT(Table1[[#This Row],[Full/Part Time]],Table1[[#This Row],[Emp No.]])</f>
        <v>P1004</v>
      </c>
      <c r="E29" t="s">
        <v>95</v>
      </c>
      <c r="F29" s="4" t="s">
        <v>96</v>
      </c>
      <c r="G29" t="str">
        <f>PROPER(_xlfn.TEXTJOIN(" ",TRUE,Table1[[#This Row],[First Name]],Table1[[#This Row],[Last Name]]))</f>
        <v>Daniel Flanders</v>
      </c>
      <c r="H29" t="str">
        <f>LOWER(LEFT(Table1[[#This Row],[First Name]],1)&amp;Table1[[#This Row],[Last Name]]&amp;"@zenco.com")</f>
        <v>dflanders@zenco.com</v>
      </c>
      <c r="I29" s="5">
        <v>37510</v>
      </c>
      <c r="J29" s="6" t="s">
        <v>16</v>
      </c>
      <c r="K29" s="6" t="s">
        <v>97</v>
      </c>
      <c r="L29" s="6" t="str">
        <f>LEFT(Table1[[#This Row],[Location]],2)</f>
        <v>02</v>
      </c>
      <c r="M29" t="str">
        <f>MID(Table1[[#This Row],[Location]],4,4)</f>
        <v>East</v>
      </c>
      <c r="N29" t="str">
        <f>MID(Table1[[#This Row],[Location]],FIND("-",Table1[[#This Row],[Location]],4)+1,4)</f>
        <v>2639</v>
      </c>
    </row>
    <row r="30" spans="1:14" x14ac:dyDescent="0.35">
      <c r="A30" s="3">
        <v>1239</v>
      </c>
      <c r="B30" t="s">
        <v>13</v>
      </c>
      <c r="C30" t="str">
        <f>IF(Table1[[#This Row],[Full/Part Time]]="F","Full-Time","Part-Time")</f>
        <v>Full-Time</v>
      </c>
      <c r="D30" t="str">
        <f>_xlfn.CONCAT(Table1[[#This Row],[Full/Part Time]],Table1[[#This Row],[Emp No.]])</f>
        <v>F1239</v>
      </c>
      <c r="E30" t="s">
        <v>98</v>
      </c>
      <c r="F30" s="4" t="s">
        <v>99</v>
      </c>
      <c r="G30" t="str">
        <f>PROPER(_xlfn.TEXTJOIN(" ",TRUE,Table1[[#This Row],[First Name]],Table1[[#This Row],[Last Name]]))</f>
        <v>Leighton Forrest</v>
      </c>
      <c r="H30" t="str">
        <f>LOWER(LEFT(Table1[[#This Row],[First Name]],1)&amp;Table1[[#This Row],[Last Name]]&amp;"@zenco.com")</f>
        <v>lforrest@zenco.com</v>
      </c>
      <c r="I30" s="5">
        <v>42120</v>
      </c>
      <c r="J30" s="6" t="s">
        <v>16</v>
      </c>
      <c r="K30" s="6" t="s">
        <v>100</v>
      </c>
      <c r="L30" s="6" t="str">
        <f>LEFT(Table1[[#This Row],[Location]],2)</f>
        <v>02</v>
      </c>
      <c r="M30" t="str">
        <f>MID(Table1[[#This Row],[Location]],4,4)</f>
        <v>East</v>
      </c>
      <c r="N30" t="str">
        <f>MID(Table1[[#This Row],[Location]],FIND("-",Table1[[#This Row],[Location]],4)+1,4)</f>
        <v>2284</v>
      </c>
    </row>
    <row r="31" spans="1:14" x14ac:dyDescent="0.35">
      <c r="A31" s="3">
        <v>1250</v>
      </c>
      <c r="B31" t="s">
        <v>13</v>
      </c>
      <c r="C31" t="str">
        <f>IF(Table1[[#This Row],[Full/Part Time]]="F","Full-Time","Part-Time")</f>
        <v>Full-Time</v>
      </c>
      <c r="D31" t="str">
        <f>_xlfn.CONCAT(Table1[[#This Row],[Full/Part Time]],Table1[[#This Row],[Emp No.]])</f>
        <v>F1250</v>
      </c>
      <c r="E31" t="s">
        <v>101</v>
      </c>
      <c r="F31" s="4" t="s">
        <v>102</v>
      </c>
      <c r="G31" t="str">
        <f>PROPER(_xlfn.TEXTJOIN(" ",TRUE,Table1[[#This Row],[First Name]],Table1[[#This Row],[Last Name]]))</f>
        <v>Phoebe Gour</v>
      </c>
      <c r="H31" t="str">
        <f>LOWER(LEFT(Table1[[#This Row],[First Name]],1)&amp;Table1[[#This Row],[Last Name]]&amp;"@zenco.com")</f>
        <v>pgour@zenco.com</v>
      </c>
      <c r="I31" s="5">
        <v>42721</v>
      </c>
      <c r="J31" s="6" t="s">
        <v>16</v>
      </c>
      <c r="K31" s="6" t="s">
        <v>103</v>
      </c>
      <c r="L31" s="6" t="str">
        <f>LEFT(Table1[[#This Row],[Location]],2)</f>
        <v>02</v>
      </c>
      <c r="M31" t="str">
        <f>MID(Table1[[#This Row],[Location]],4,4)</f>
        <v>East</v>
      </c>
      <c r="N31" t="str">
        <f>MID(Table1[[#This Row],[Location]],FIND("-",Table1[[#This Row],[Location]],4)+1,4)</f>
        <v>2910</v>
      </c>
    </row>
    <row r="32" spans="1:14" x14ac:dyDescent="0.35">
      <c r="A32" s="3">
        <v>1192</v>
      </c>
      <c r="B32" t="s">
        <v>25</v>
      </c>
      <c r="C32" t="str">
        <f>IF(Table1[[#This Row],[Full/Part Time]]="F","Full-Time","Part-Time")</f>
        <v>Part-Time</v>
      </c>
      <c r="D32" t="str">
        <f>_xlfn.CONCAT(Table1[[#This Row],[Full/Part Time]],Table1[[#This Row],[Emp No.]])</f>
        <v>P1192</v>
      </c>
      <c r="E32" t="s">
        <v>104</v>
      </c>
      <c r="F32" s="4" t="s">
        <v>105</v>
      </c>
      <c r="G32" t="str">
        <f>PROPER(_xlfn.TEXTJOIN(" ",TRUE,Table1[[#This Row],[First Name]],Table1[[#This Row],[Last Name]]))</f>
        <v>Mihael Khan</v>
      </c>
      <c r="H32" t="str">
        <f>LOWER(LEFT(Table1[[#This Row],[First Name]],1)&amp;Table1[[#This Row],[Last Name]]&amp;"@zenco.com")</f>
        <v>mkhan@zenco.com</v>
      </c>
      <c r="I32" s="5">
        <v>40160</v>
      </c>
      <c r="J32" s="6" t="s">
        <v>16</v>
      </c>
      <c r="K32" s="6" t="s">
        <v>106</v>
      </c>
      <c r="L32" s="6" t="str">
        <f>LEFT(Table1[[#This Row],[Location]],2)</f>
        <v>02</v>
      </c>
      <c r="M32" t="str">
        <f>MID(Table1[[#This Row],[Location]],4,4)</f>
        <v>Nort</v>
      </c>
      <c r="N32" t="str">
        <f>MID(Table1[[#This Row],[Location]],FIND("-",Table1[[#This Row],[Location]],4)+1,4)</f>
        <v>2294</v>
      </c>
    </row>
    <row r="33" spans="1:14" x14ac:dyDescent="0.35">
      <c r="A33" s="3">
        <v>1249</v>
      </c>
      <c r="B33" t="s">
        <v>25</v>
      </c>
      <c r="C33" t="str">
        <f>IF(Table1[[#This Row],[Full/Part Time]]="F","Full-Time","Part-Time")</f>
        <v>Part-Time</v>
      </c>
      <c r="D33" t="str">
        <f>_xlfn.CONCAT(Table1[[#This Row],[Full/Part Time]],Table1[[#This Row],[Emp No.]])</f>
        <v>P1249</v>
      </c>
      <c r="E33" t="s">
        <v>107</v>
      </c>
      <c r="F33" s="4" t="s">
        <v>108</v>
      </c>
      <c r="G33" t="str">
        <f>PROPER(_xlfn.TEXTJOIN(" ",TRUE,Table1[[#This Row],[First Name]],Table1[[#This Row],[Last Name]]))</f>
        <v>Sean Sanders</v>
      </c>
      <c r="H33" t="str">
        <f>LOWER(LEFT(Table1[[#This Row],[First Name]],1)&amp;Table1[[#This Row],[Last Name]]&amp;"@zenco.com")</f>
        <v>ssanders@zenco.com</v>
      </c>
      <c r="I33" s="5">
        <v>42691</v>
      </c>
      <c r="J33" s="6" t="s">
        <v>28</v>
      </c>
      <c r="K33" s="6" t="s">
        <v>109</v>
      </c>
      <c r="L33" s="6" t="str">
        <f>LEFT(Table1[[#This Row],[Location]],2)</f>
        <v>03</v>
      </c>
      <c r="M33" t="str">
        <f>MID(Table1[[#This Row],[Location]],4,4)</f>
        <v>West</v>
      </c>
      <c r="N33" t="str">
        <f>MID(Table1[[#This Row],[Location]],FIND("-",Table1[[#This Row],[Location]],4)+1,4)</f>
        <v>2765</v>
      </c>
    </row>
    <row r="34" spans="1:14" x14ac:dyDescent="0.35">
      <c r="A34" s="3">
        <v>1245</v>
      </c>
      <c r="B34" t="s">
        <v>25</v>
      </c>
      <c r="C34" t="str">
        <f>IF(Table1[[#This Row],[Full/Part Time]]="F","Full-Time","Part-Time")</f>
        <v>Part-Time</v>
      </c>
      <c r="D34" t="str">
        <f>_xlfn.CONCAT(Table1[[#This Row],[Full/Part Time]],Table1[[#This Row],[Emp No.]])</f>
        <v>P1245</v>
      </c>
      <c r="E34" t="s">
        <v>110</v>
      </c>
      <c r="F34" s="4" t="s">
        <v>111</v>
      </c>
      <c r="G34" t="str">
        <f>PROPER(_xlfn.TEXTJOIN(" ",TRUE,Table1[[#This Row],[First Name]],Table1[[#This Row],[Last Name]]))</f>
        <v>Preston Senome</v>
      </c>
      <c r="H34" t="str">
        <f>LOWER(LEFT(Table1[[#This Row],[First Name]],1)&amp;Table1[[#This Row],[Last Name]]&amp;"@zenco.com")</f>
        <v>psenome@zenco.com</v>
      </c>
      <c r="I34" s="5">
        <v>42324</v>
      </c>
      <c r="J34" s="6" t="s">
        <v>16</v>
      </c>
      <c r="K34" s="6" t="s">
        <v>112</v>
      </c>
      <c r="L34" s="6" t="str">
        <f>LEFT(Table1[[#This Row],[Location]],2)</f>
        <v>02</v>
      </c>
      <c r="M34" t="str">
        <f>MID(Table1[[#This Row],[Location]],4,4)</f>
        <v>East</v>
      </c>
      <c r="N34" t="str">
        <f>MID(Table1[[#This Row],[Location]],FIND("-",Table1[[#This Row],[Location]],4)+1,4)</f>
        <v>2260</v>
      </c>
    </row>
    <row r="35" spans="1:14" x14ac:dyDescent="0.35">
      <c r="A35" s="3">
        <v>1207</v>
      </c>
      <c r="B35" t="s">
        <v>25</v>
      </c>
      <c r="C35" t="str">
        <f>IF(Table1[[#This Row],[Full/Part Time]]="F","Full-Time","Part-Time")</f>
        <v>Part-Time</v>
      </c>
      <c r="D35" t="str">
        <f>_xlfn.CONCAT(Table1[[#This Row],[Full/Part Time]],Table1[[#This Row],[Emp No.]])</f>
        <v>P1207</v>
      </c>
      <c r="E35" t="s">
        <v>113</v>
      </c>
      <c r="F35" s="4" t="s">
        <v>114</v>
      </c>
      <c r="G35" t="str">
        <f>PROPER(_xlfn.TEXTJOIN(" ",TRUE,Table1[[#This Row],[First Name]],Table1[[#This Row],[Last Name]]))</f>
        <v>Natasha Song</v>
      </c>
      <c r="H35" t="str">
        <f>LOWER(LEFT(Table1[[#This Row],[First Name]],1)&amp;Table1[[#This Row],[Last Name]]&amp;"@zenco.com")</f>
        <v>nsong@zenco.com</v>
      </c>
      <c r="I35" s="5">
        <v>40713</v>
      </c>
      <c r="J35" s="6" t="s">
        <v>16</v>
      </c>
      <c r="K35" s="6" t="s">
        <v>115</v>
      </c>
      <c r="L35" s="6" t="str">
        <f>LEFT(Table1[[#This Row],[Location]],2)</f>
        <v>02</v>
      </c>
      <c r="M35" t="str">
        <f>MID(Table1[[#This Row],[Location]],4,4)</f>
        <v>East</v>
      </c>
      <c r="N35" t="str">
        <f>MID(Table1[[#This Row],[Location]],FIND("-",Table1[[#This Row],[Location]],4)+1,4)</f>
        <v>2578</v>
      </c>
    </row>
    <row r="36" spans="1:14" x14ac:dyDescent="0.35">
      <c r="A36" s="3">
        <v>1244</v>
      </c>
      <c r="B36" t="s">
        <v>25</v>
      </c>
      <c r="C36" t="str">
        <f>IF(Table1[[#This Row],[Full/Part Time]]="F","Full-Time","Part-Time")</f>
        <v>Part-Time</v>
      </c>
      <c r="D36" t="str">
        <f>_xlfn.CONCAT(Table1[[#This Row],[Full/Part Time]],Table1[[#This Row],[Emp No.]])</f>
        <v>P1244</v>
      </c>
      <c r="E36" t="s">
        <v>116</v>
      </c>
      <c r="F36" s="4" t="s">
        <v>117</v>
      </c>
      <c r="G36" t="str">
        <f>PROPER(_xlfn.TEXTJOIN(" ",TRUE,Table1[[#This Row],[First Name]],Table1[[#This Row],[Last Name]]))</f>
        <v>Radhya Staples</v>
      </c>
      <c r="H36" t="str">
        <f>LOWER(LEFT(Table1[[#This Row],[First Name]],1)&amp;Table1[[#This Row],[Last Name]]&amp;"@zenco.com")</f>
        <v>rstaples@zenco.com</v>
      </c>
      <c r="I36" s="5">
        <v>42321</v>
      </c>
      <c r="J36" s="6" t="s">
        <v>16</v>
      </c>
      <c r="K36" s="6" t="s">
        <v>118</v>
      </c>
      <c r="L36" s="6" t="str">
        <f>LEFT(Table1[[#This Row],[Location]],2)</f>
        <v>02</v>
      </c>
      <c r="M36" t="str">
        <f>MID(Table1[[#This Row],[Location]],4,4)</f>
        <v>East</v>
      </c>
      <c r="N36" t="str">
        <f>MID(Table1[[#This Row],[Location]],FIND("-",Table1[[#This Row],[Location]],4)+1,4)</f>
        <v>2654</v>
      </c>
    </row>
    <row r="37" spans="1:14" x14ac:dyDescent="0.35">
      <c r="A37" s="3">
        <v>1252</v>
      </c>
      <c r="B37" t="s">
        <v>13</v>
      </c>
      <c r="C37" t="str">
        <f>IF(Table1[[#This Row],[Full/Part Time]]="F","Full-Time","Part-Time")</f>
        <v>Full-Time</v>
      </c>
      <c r="D37" t="str">
        <f>_xlfn.CONCAT(Table1[[#This Row],[Full/Part Time]],Table1[[#This Row],[Emp No.]])</f>
        <v>F1252</v>
      </c>
      <c r="E37" t="s">
        <v>119</v>
      </c>
      <c r="F37" s="4" t="s">
        <v>120</v>
      </c>
      <c r="G37" t="str">
        <f>PROPER(_xlfn.TEXTJOIN(" ",TRUE,Table1[[#This Row],[First Name]],Table1[[#This Row],[Last Name]]))</f>
        <v>Mei Wang</v>
      </c>
      <c r="H37" t="str">
        <f>LOWER(LEFT(Table1[[#This Row],[First Name]],1)&amp;Table1[[#This Row],[Last Name]]&amp;"@zenco.com")</f>
        <v>mwang@zenco.com</v>
      </c>
      <c r="I37" s="5">
        <v>40188</v>
      </c>
      <c r="J37" s="6" t="s">
        <v>45</v>
      </c>
      <c r="K37" s="6" t="s">
        <v>121</v>
      </c>
      <c r="L37" s="6" t="str">
        <f>LEFT(Table1[[#This Row],[Location]],2)</f>
        <v>01</v>
      </c>
      <c r="M37" t="str">
        <f>MID(Table1[[#This Row],[Location]],4,4)</f>
        <v>West</v>
      </c>
      <c r="N37" t="str">
        <f>MID(Table1[[#This Row],[Location]],FIND("-",Table1[[#This Row],[Location]],4)+1,4)</f>
        <v>2783</v>
      </c>
    </row>
    <row r="38" spans="1:14" x14ac:dyDescent="0.35">
      <c r="A38" s="3">
        <v>1237</v>
      </c>
      <c r="B38" t="s">
        <v>13</v>
      </c>
      <c r="C38" t="str">
        <f>IF(Table1[[#This Row],[Full/Part Time]]="F","Full-Time","Part-Time")</f>
        <v>Full-Time</v>
      </c>
      <c r="D38" t="str">
        <f>_xlfn.CONCAT(Table1[[#This Row],[Full/Part Time]],Table1[[#This Row],[Emp No.]])</f>
        <v>F1237</v>
      </c>
      <c r="E38" t="s">
        <v>122</v>
      </c>
      <c r="F38" s="4" t="s">
        <v>123</v>
      </c>
      <c r="G38" t="str">
        <f>PROPER(_xlfn.TEXTJOIN(" ",TRUE,Table1[[#This Row],[First Name]],Table1[[#This Row],[Last Name]]))</f>
        <v>Aanya Zhang</v>
      </c>
      <c r="H38" t="str">
        <f>LOWER(LEFT(Table1[[#This Row],[First Name]],1)&amp;Table1[[#This Row],[Last Name]]&amp;"@zenco.com")</f>
        <v>azhang@zenco.com</v>
      </c>
      <c r="I38" s="5">
        <v>42002</v>
      </c>
      <c r="J38" s="6" t="s">
        <v>16</v>
      </c>
      <c r="K38" s="6" t="s">
        <v>124</v>
      </c>
      <c r="L38" s="6" t="str">
        <f>LEFT(Table1[[#This Row],[Location]],2)</f>
        <v>02</v>
      </c>
      <c r="M38" t="str">
        <f>MID(Table1[[#This Row],[Location]],4,4)</f>
        <v>East</v>
      </c>
      <c r="N38" t="str">
        <f>MID(Table1[[#This Row],[Location]],FIND("-",Table1[[#This Row],[Location]],4)+1,4)</f>
        <v>2793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9C78-E951-431D-843E-668FCE556FBF}">
  <dimension ref="A1:O39"/>
  <sheetViews>
    <sheetView workbookViewId="0">
      <selection activeCell="B3" sqref="B3"/>
    </sheetView>
  </sheetViews>
  <sheetFormatPr defaultColWidth="8.90625" defaultRowHeight="14.5" x14ac:dyDescent="0.35"/>
  <cols>
    <col min="1" max="1" width="10" customWidth="1"/>
    <col min="2" max="2" width="18.90625" customWidth="1"/>
    <col min="3" max="3" width="22.453125" customWidth="1"/>
    <col min="4" max="4" width="17.6328125" customWidth="1"/>
    <col min="5" max="5" width="14.453125" customWidth="1"/>
    <col min="6" max="6" width="12.453125" customWidth="1"/>
    <col min="7" max="8" width="14.453125" customWidth="1"/>
    <col min="9" max="9" width="12.08984375" customWidth="1"/>
    <col min="10" max="10" width="13.81640625" customWidth="1"/>
    <col min="11" max="11" width="14" customWidth="1"/>
    <col min="12" max="12" width="13.36328125" customWidth="1"/>
    <col min="13" max="13" width="12.54296875" customWidth="1"/>
    <col min="14" max="14" width="12.6328125" customWidth="1"/>
    <col min="15" max="15" width="12.08984375" customWidth="1"/>
    <col min="17" max="17" width="10.08984375" bestFit="1" customWidth="1"/>
  </cols>
  <sheetData>
    <row r="1" spans="1:15" ht="23.5" x14ac:dyDescent="0.55000000000000004">
      <c r="A1" s="7" t="s">
        <v>125</v>
      </c>
      <c r="H1" s="8"/>
      <c r="I1" s="5"/>
      <c r="K1" s="8"/>
      <c r="L1" s="5"/>
      <c r="N1" s="8"/>
    </row>
    <row r="2" spans="1:15" x14ac:dyDescent="0.35">
      <c r="E2" s="9" t="s">
        <v>126</v>
      </c>
      <c r="F2" s="10">
        <f>AVERAGE(F5:F39)</f>
        <v>7</v>
      </c>
      <c r="H2" s="11" t="s">
        <v>127</v>
      </c>
      <c r="I2" s="12">
        <f ca="1">NOW()</f>
        <v>45676.598867592591</v>
      </c>
      <c r="K2" s="11" t="s">
        <v>128</v>
      </c>
      <c r="L2" s="12">
        <f ca="1">DATE(YEAR(I2),1,1)</f>
        <v>45658</v>
      </c>
      <c r="N2" s="11" t="s">
        <v>129</v>
      </c>
      <c r="O2" s="13">
        <f ca="1">NETWORKDAYS(L2,I2)</f>
        <v>13</v>
      </c>
    </row>
    <row r="4" spans="1:15" ht="16" x14ac:dyDescent="0.4">
      <c r="A4" s="1" t="s">
        <v>130</v>
      </c>
      <c r="B4" s="1" t="s">
        <v>131</v>
      </c>
      <c r="C4" s="1" t="s">
        <v>6</v>
      </c>
      <c r="D4" s="1" t="s">
        <v>8</v>
      </c>
      <c r="E4" s="1" t="s">
        <v>132</v>
      </c>
      <c r="F4" s="14" t="s">
        <v>133</v>
      </c>
      <c r="G4" s="1" t="s">
        <v>134</v>
      </c>
      <c r="H4" s="2" t="s">
        <v>135</v>
      </c>
      <c r="I4" s="2" t="s">
        <v>136</v>
      </c>
      <c r="J4" s="2" t="s">
        <v>137</v>
      </c>
      <c r="K4" s="1" t="s">
        <v>7</v>
      </c>
      <c r="L4" s="2" t="s">
        <v>138</v>
      </c>
      <c r="M4" s="1" t="s">
        <v>139</v>
      </c>
      <c r="N4" s="2" t="s">
        <v>140</v>
      </c>
      <c r="O4" s="2" t="s">
        <v>141</v>
      </c>
    </row>
    <row r="5" spans="1:15" x14ac:dyDescent="0.35">
      <c r="A5" t="s">
        <v>142</v>
      </c>
      <c r="B5" t="s">
        <v>143</v>
      </c>
      <c r="C5" t="s">
        <v>144</v>
      </c>
      <c r="D5" s="6" t="s">
        <v>16</v>
      </c>
      <c r="E5" s="6" t="s">
        <v>145</v>
      </c>
      <c r="F5" s="15">
        <f>VALUE(TRIM(LEFT(E5,2)))</f>
        <v>7</v>
      </c>
      <c r="G5" s="16">
        <v>32138</v>
      </c>
      <c r="H5" t="str">
        <f>TEXT(G5,"MMMM")</f>
        <v>December</v>
      </c>
      <c r="I5">
        <f>YEAR(G5)</f>
        <v>1987</v>
      </c>
      <c r="J5" s="6">
        <f ca="1">ROUNDDOWN(($I$2-G5)/365,0)</f>
        <v>37</v>
      </c>
      <c r="K5" s="5">
        <v>42838</v>
      </c>
      <c r="L5" s="15">
        <f ca="1">ROUND(($I$2-K5)/365,2)</f>
        <v>7.78</v>
      </c>
      <c r="M5" s="5">
        <v>44040</v>
      </c>
      <c r="N5" s="5">
        <f>DATE(YEAR(M5)+1,MONTH(M5),DAY(M5))</f>
        <v>44405</v>
      </c>
      <c r="O5" s="5">
        <f>N5-DAY(N5)+1</f>
        <v>44378</v>
      </c>
    </row>
    <row r="6" spans="1:15" x14ac:dyDescent="0.35">
      <c r="A6" t="s">
        <v>146</v>
      </c>
      <c r="B6" t="s">
        <v>147</v>
      </c>
      <c r="C6" t="s">
        <v>148</v>
      </c>
      <c r="D6" s="6" t="s">
        <v>20</v>
      </c>
      <c r="E6" s="6" t="s">
        <v>149</v>
      </c>
      <c r="F6" s="15">
        <f t="shared" ref="F6:F39" si="0">VALUE(TRIM(LEFT(E6,2)))</f>
        <v>4</v>
      </c>
      <c r="G6" s="16">
        <v>34979</v>
      </c>
      <c r="H6" t="str">
        <f t="shared" ref="H6:H39" si="1">TEXT(G6,"MMMM")</f>
        <v>October</v>
      </c>
      <c r="I6">
        <f t="shared" ref="I6:I39" si="2">YEAR(G6)</f>
        <v>1995</v>
      </c>
      <c r="J6" s="6">
        <f t="shared" ref="J6:J39" ca="1" si="3">ROUNDDOWN(($I$2-G6)/365,0)</f>
        <v>29</v>
      </c>
      <c r="K6" s="5">
        <v>41751</v>
      </c>
      <c r="L6" s="15">
        <f t="shared" ref="L6:L39" ca="1" si="4">ROUND(($I$2-K6)/365,2)</f>
        <v>10.76</v>
      </c>
      <c r="M6" s="5">
        <v>43764</v>
      </c>
      <c r="N6" s="5">
        <f t="shared" ref="N6:N39" si="5">DATE(YEAR(M6)+1,MONTH(M6),DAY(M6))</f>
        <v>44130</v>
      </c>
      <c r="O6" s="5">
        <f t="shared" ref="O6:O39" si="6">N6-DAY(N6)+1</f>
        <v>44105</v>
      </c>
    </row>
    <row r="7" spans="1:15" x14ac:dyDescent="0.35">
      <c r="A7" t="s">
        <v>150</v>
      </c>
      <c r="B7" t="s">
        <v>151</v>
      </c>
      <c r="C7" t="s">
        <v>152</v>
      </c>
      <c r="D7" s="6" t="s">
        <v>16</v>
      </c>
      <c r="E7" s="6" t="s">
        <v>153</v>
      </c>
      <c r="F7" s="15">
        <f t="shared" si="0"/>
        <v>10</v>
      </c>
      <c r="G7" s="16">
        <v>30089</v>
      </c>
      <c r="H7" t="str">
        <f t="shared" si="1"/>
        <v>May</v>
      </c>
      <c r="I7">
        <f t="shared" si="2"/>
        <v>1982</v>
      </c>
      <c r="J7" s="6">
        <f t="shared" ca="1" si="3"/>
        <v>42</v>
      </c>
      <c r="K7" s="5">
        <v>43782</v>
      </c>
      <c r="L7" s="15">
        <f t="shared" ca="1" si="4"/>
        <v>5.19</v>
      </c>
      <c r="M7" s="5">
        <v>43782</v>
      </c>
      <c r="N7" s="5">
        <f t="shared" si="5"/>
        <v>44148</v>
      </c>
      <c r="O7" s="5">
        <f t="shared" si="6"/>
        <v>44136</v>
      </c>
    </row>
    <row r="8" spans="1:15" x14ac:dyDescent="0.35">
      <c r="A8" t="s">
        <v>154</v>
      </c>
      <c r="B8" t="s">
        <v>155</v>
      </c>
      <c r="C8" t="s">
        <v>156</v>
      </c>
      <c r="D8" s="6" t="s">
        <v>28</v>
      </c>
      <c r="E8" s="6" t="s">
        <v>157</v>
      </c>
      <c r="F8" s="15">
        <f t="shared" si="0"/>
        <v>8</v>
      </c>
      <c r="G8" s="16">
        <v>28830</v>
      </c>
      <c r="H8" t="str">
        <f t="shared" si="1"/>
        <v>December</v>
      </c>
      <c r="I8">
        <f t="shared" si="2"/>
        <v>1978</v>
      </c>
      <c r="J8" s="6">
        <f t="shared" ca="1" si="3"/>
        <v>46</v>
      </c>
      <c r="K8" s="5">
        <v>42229</v>
      </c>
      <c r="L8" s="15">
        <f t="shared" ca="1" si="4"/>
        <v>9.4499999999999993</v>
      </c>
      <c r="M8" s="5">
        <v>43895</v>
      </c>
      <c r="N8" s="5">
        <f t="shared" si="5"/>
        <v>44260</v>
      </c>
      <c r="O8" s="5">
        <f t="shared" si="6"/>
        <v>44256</v>
      </c>
    </row>
    <row r="9" spans="1:15" x14ac:dyDescent="0.35">
      <c r="A9" t="s">
        <v>158</v>
      </c>
      <c r="B9" t="s">
        <v>159</v>
      </c>
      <c r="C9" t="s">
        <v>160</v>
      </c>
      <c r="D9" s="6" t="s">
        <v>16</v>
      </c>
      <c r="E9" s="6" t="s">
        <v>145</v>
      </c>
      <c r="F9" s="15">
        <f t="shared" si="0"/>
        <v>7</v>
      </c>
      <c r="G9" s="16">
        <v>22167</v>
      </c>
      <c r="H9" t="str">
        <f t="shared" si="1"/>
        <v>September</v>
      </c>
      <c r="I9">
        <f t="shared" si="2"/>
        <v>1960</v>
      </c>
      <c r="J9" s="6">
        <f t="shared" ca="1" si="3"/>
        <v>64</v>
      </c>
      <c r="K9" s="5">
        <v>42384</v>
      </c>
      <c r="L9" s="15">
        <f t="shared" ca="1" si="4"/>
        <v>9.02</v>
      </c>
      <c r="M9" s="5">
        <v>43742</v>
      </c>
      <c r="N9" s="5">
        <f t="shared" si="5"/>
        <v>44108</v>
      </c>
      <c r="O9" s="5">
        <f t="shared" si="6"/>
        <v>44105</v>
      </c>
    </row>
    <row r="10" spans="1:15" x14ac:dyDescent="0.35">
      <c r="A10" t="s">
        <v>161</v>
      </c>
      <c r="B10" t="s">
        <v>162</v>
      </c>
      <c r="C10" t="s">
        <v>163</v>
      </c>
      <c r="D10" s="6" t="s">
        <v>35</v>
      </c>
      <c r="E10" s="6" t="s">
        <v>164</v>
      </c>
      <c r="F10" s="15">
        <f t="shared" si="0"/>
        <v>3</v>
      </c>
      <c r="G10" s="16">
        <v>23531</v>
      </c>
      <c r="H10" t="str">
        <f t="shared" si="1"/>
        <v>June</v>
      </c>
      <c r="I10">
        <f t="shared" si="2"/>
        <v>1964</v>
      </c>
      <c r="J10" s="6">
        <f t="shared" ca="1" si="3"/>
        <v>60</v>
      </c>
      <c r="K10" s="5">
        <v>41893</v>
      </c>
      <c r="L10" s="15">
        <f t="shared" ca="1" si="4"/>
        <v>10.37</v>
      </c>
      <c r="M10" s="5">
        <v>43716</v>
      </c>
      <c r="N10" s="5">
        <f t="shared" si="5"/>
        <v>44082</v>
      </c>
      <c r="O10" s="5">
        <f t="shared" si="6"/>
        <v>44075</v>
      </c>
    </row>
    <row r="11" spans="1:15" x14ac:dyDescent="0.35">
      <c r="A11" t="s">
        <v>165</v>
      </c>
      <c r="B11" t="s">
        <v>166</v>
      </c>
      <c r="C11" t="s">
        <v>167</v>
      </c>
      <c r="D11" s="6" t="s">
        <v>16</v>
      </c>
      <c r="E11" s="6" t="s">
        <v>168</v>
      </c>
      <c r="F11" s="15">
        <f t="shared" si="0"/>
        <v>6</v>
      </c>
      <c r="G11" s="16">
        <v>22775</v>
      </c>
      <c r="H11" t="str">
        <f t="shared" si="1"/>
        <v>May</v>
      </c>
      <c r="I11">
        <f t="shared" si="2"/>
        <v>1962</v>
      </c>
      <c r="J11" s="6">
        <f t="shared" ca="1" si="3"/>
        <v>62</v>
      </c>
      <c r="K11" s="5">
        <v>41903</v>
      </c>
      <c r="L11" s="15">
        <f t="shared" ca="1" si="4"/>
        <v>10.34</v>
      </c>
      <c r="M11" s="5">
        <v>43761</v>
      </c>
      <c r="N11" s="5">
        <f t="shared" si="5"/>
        <v>44127</v>
      </c>
      <c r="O11" s="5">
        <f t="shared" si="6"/>
        <v>44105</v>
      </c>
    </row>
    <row r="12" spans="1:15" x14ac:dyDescent="0.35">
      <c r="A12" t="s">
        <v>169</v>
      </c>
      <c r="B12" t="s">
        <v>170</v>
      </c>
      <c r="C12" t="s">
        <v>171</v>
      </c>
      <c r="D12" s="6" t="s">
        <v>16</v>
      </c>
      <c r="E12" s="6" t="s">
        <v>172</v>
      </c>
      <c r="F12" s="15">
        <f t="shared" si="0"/>
        <v>5</v>
      </c>
      <c r="G12" s="16">
        <v>32449</v>
      </c>
      <c r="H12" t="str">
        <f t="shared" si="1"/>
        <v>November</v>
      </c>
      <c r="I12">
        <f t="shared" si="2"/>
        <v>1988</v>
      </c>
      <c r="J12" s="6">
        <f t="shared" ca="1" si="3"/>
        <v>36</v>
      </c>
      <c r="K12" s="5">
        <v>42451</v>
      </c>
      <c r="L12" s="15">
        <f t="shared" ca="1" si="4"/>
        <v>8.84</v>
      </c>
      <c r="M12" s="5">
        <v>43808</v>
      </c>
      <c r="N12" s="5">
        <f t="shared" si="5"/>
        <v>44174</v>
      </c>
      <c r="O12" s="5">
        <f t="shared" si="6"/>
        <v>44166</v>
      </c>
    </row>
    <row r="13" spans="1:15" x14ac:dyDescent="0.35">
      <c r="A13" t="s">
        <v>173</v>
      </c>
      <c r="B13" t="s">
        <v>174</v>
      </c>
      <c r="C13" t="s">
        <v>175</v>
      </c>
      <c r="D13" s="6" t="s">
        <v>45</v>
      </c>
      <c r="E13" s="6" t="s">
        <v>157</v>
      </c>
      <c r="F13" s="15">
        <f t="shared" si="0"/>
        <v>8</v>
      </c>
      <c r="G13" s="16">
        <v>34574</v>
      </c>
      <c r="H13" t="str">
        <f t="shared" si="1"/>
        <v>August</v>
      </c>
      <c r="I13">
        <f t="shared" si="2"/>
        <v>1994</v>
      </c>
      <c r="J13" s="6">
        <f t="shared" ca="1" si="3"/>
        <v>30</v>
      </c>
      <c r="K13" s="5">
        <v>43497</v>
      </c>
      <c r="L13" s="15">
        <f t="shared" ca="1" si="4"/>
        <v>5.97</v>
      </c>
      <c r="M13" s="5">
        <v>43734</v>
      </c>
      <c r="N13" s="5">
        <f t="shared" si="5"/>
        <v>44100</v>
      </c>
      <c r="O13" s="5">
        <f t="shared" si="6"/>
        <v>44075</v>
      </c>
    </row>
    <row r="14" spans="1:15" x14ac:dyDescent="0.35">
      <c r="A14" t="s">
        <v>176</v>
      </c>
      <c r="B14" t="s">
        <v>177</v>
      </c>
      <c r="C14" t="s">
        <v>178</v>
      </c>
      <c r="D14" s="6" t="s">
        <v>48</v>
      </c>
      <c r="E14" s="6" t="s">
        <v>149</v>
      </c>
      <c r="F14" s="15">
        <f t="shared" si="0"/>
        <v>4</v>
      </c>
      <c r="G14" s="16">
        <v>27864</v>
      </c>
      <c r="H14" t="str">
        <f t="shared" si="1"/>
        <v>April</v>
      </c>
      <c r="I14">
        <f t="shared" si="2"/>
        <v>1976</v>
      </c>
      <c r="J14" s="6">
        <f t="shared" ca="1" si="3"/>
        <v>48</v>
      </c>
      <c r="K14" s="5">
        <v>41787</v>
      </c>
      <c r="L14" s="15">
        <f t="shared" ca="1" si="4"/>
        <v>10.66</v>
      </c>
      <c r="M14" s="5">
        <v>44022</v>
      </c>
      <c r="N14" s="5">
        <f t="shared" si="5"/>
        <v>44387</v>
      </c>
      <c r="O14" s="5">
        <f t="shared" si="6"/>
        <v>44378</v>
      </c>
    </row>
    <row r="15" spans="1:15" x14ac:dyDescent="0.35">
      <c r="A15" t="s">
        <v>179</v>
      </c>
      <c r="B15" t="s">
        <v>180</v>
      </c>
      <c r="C15" t="s">
        <v>181</v>
      </c>
      <c r="D15" s="6" t="s">
        <v>16</v>
      </c>
      <c r="E15" s="6" t="s">
        <v>153</v>
      </c>
      <c r="F15" s="15">
        <f t="shared" si="0"/>
        <v>10</v>
      </c>
      <c r="G15" s="16">
        <v>32296</v>
      </c>
      <c r="H15" t="str">
        <f t="shared" si="1"/>
        <v>June</v>
      </c>
      <c r="I15">
        <f t="shared" si="2"/>
        <v>1988</v>
      </c>
      <c r="J15" s="6">
        <f t="shared" ca="1" si="3"/>
        <v>36</v>
      </c>
      <c r="K15" s="5">
        <v>40595</v>
      </c>
      <c r="L15" s="15">
        <f t="shared" ca="1" si="4"/>
        <v>13.92</v>
      </c>
      <c r="M15" s="5">
        <v>44040</v>
      </c>
      <c r="N15" s="5">
        <f t="shared" si="5"/>
        <v>44405</v>
      </c>
      <c r="O15" s="5">
        <f t="shared" si="6"/>
        <v>44378</v>
      </c>
    </row>
    <row r="16" spans="1:15" x14ac:dyDescent="0.35">
      <c r="A16" t="s">
        <v>182</v>
      </c>
      <c r="B16" t="s">
        <v>183</v>
      </c>
      <c r="C16" t="s">
        <v>184</v>
      </c>
      <c r="D16" s="6" t="s">
        <v>28</v>
      </c>
      <c r="E16" s="6" t="s">
        <v>149</v>
      </c>
      <c r="F16" s="15">
        <f t="shared" si="0"/>
        <v>4</v>
      </c>
      <c r="G16" s="16">
        <v>25204</v>
      </c>
      <c r="H16" t="str">
        <f t="shared" si="1"/>
        <v>January</v>
      </c>
      <c r="I16">
        <f t="shared" si="2"/>
        <v>1969</v>
      </c>
      <c r="J16" s="6">
        <f t="shared" ca="1" si="3"/>
        <v>56</v>
      </c>
      <c r="K16" s="5">
        <v>40994</v>
      </c>
      <c r="L16" s="15">
        <f t="shared" ca="1" si="4"/>
        <v>12.83</v>
      </c>
      <c r="M16" s="5">
        <v>43791</v>
      </c>
      <c r="N16" s="5">
        <f t="shared" si="5"/>
        <v>44157</v>
      </c>
      <c r="O16" s="5">
        <f t="shared" si="6"/>
        <v>44136</v>
      </c>
    </row>
    <row r="17" spans="1:15" x14ac:dyDescent="0.35">
      <c r="A17" t="s">
        <v>185</v>
      </c>
      <c r="B17" t="s">
        <v>186</v>
      </c>
      <c r="C17" t="s">
        <v>187</v>
      </c>
      <c r="D17" s="6" t="s">
        <v>58</v>
      </c>
      <c r="E17" s="6" t="s">
        <v>157</v>
      </c>
      <c r="F17" s="15">
        <f t="shared" si="0"/>
        <v>8</v>
      </c>
      <c r="G17" s="16">
        <v>35919</v>
      </c>
      <c r="H17" t="str">
        <f t="shared" si="1"/>
        <v>May</v>
      </c>
      <c r="I17">
        <f t="shared" si="2"/>
        <v>1998</v>
      </c>
      <c r="J17" s="6">
        <f t="shared" ca="1" si="3"/>
        <v>26</v>
      </c>
      <c r="K17" s="5">
        <v>40220</v>
      </c>
      <c r="L17" s="15">
        <f t="shared" ca="1" si="4"/>
        <v>14.95</v>
      </c>
      <c r="M17" s="5">
        <v>44078</v>
      </c>
      <c r="N17" s="5">
        <f t="shared" si="5"/>
        <v>44443</v>
      </c>
      <c r="O17" s="5">
        <f t="shared" si="6"/>
        <v>44440</v>
      </c>
    </row>
    <row r="18" spans="1:15" x14ac:dyDescent="0.35">
      <c r="A18" t="s">
        <v>188</v>
      </c>
      <c r="B18" t="s">
        <v>189</v>
      </c>
      <c r="C18" t="s">
        <v>190</v>
      </c>
      <c r="D18" s="6" t="s">
        <v>58</v>
      </c>
      <c r="E18" s="6" t="s">
        <v>168</v>
      </c>
      <c r="F18" s="15">
        <f t="shared" si="0"/>
        <v>6</v>
      </c>
      <c r="G18" s="16">
        <v>22993</v>
      </c>
      <c r="H18" t="str">
        <f t="shared" si="1"/>
        <v>December</v>
      </c>
      <c r="I18">
        <f t="shared" si="2"/>
        <v>1962</v>
      </c>
      <c r="J18" s="6">
        <f t="shared" ca="1" si="3"/>
        <v>62</v>
      </c>
      <c r="K18" s="5">
        <v>40601</v>
      </c>
      <c r="L18" s="15">
        <f t="shared" ca="1" si="4"/>
        <v>13.91</v>
      </c>
      <c r="M18" s="5">
        <v>43811</v>
      </c>
      <c r="N18" s="5">
        <f t="shared" si="5"/>
        <v>44177</v>
      </c>
      <c r="O18" s="5">
        <f t="shared" si="6"/>
        <v>44166</v>
      </c>
    </row>
    <row r="19" spans="1:15" x14ac:dyDescent="0.35">
      <c r="A19" t="s">
        <v>191</v>
      </c>
      <c r="B19" t="s">
        <v>192</v>
      </c>
      <c r="C19" t="s">
        <v>193</v>
      </c>
      <c r="D19" s="6" t="s">
        <v>35</v>
      </c>
      <c r="E19" s="6" t="s">
        <v>157</v>
      </c>
      <c r="F19" s="15">
        <f t="shared" si="0"/>
        <v>8</v>
      </c>
      <c r="G19" s="16">
        <v>20760</v>
      </c>
      <c r="H19" t="str">
        <f t="shared" si="1"/>
        <v>November</v>
      </c>
      <c r="I19">
        <f t="shared" si="2"/>
        <v>1956</v>
      </c>
      <c r="J19" s="6">
        <f t="shared" ca="1" si="3"/>
        <v>68</v>
      </c>
      <c r="K19" s="5">
        <v>41989</v>
      </c>
      <c r="L19" s="15">
        <f t="shared" ca="1" si="4"/>
        <v>10.1</v>
      </c>
      <c r="M19" s="5">
        <v>43905</v>
      </c>
      <c r="N19" s="5">
        <f t="shared" si="5"/>
        <v>44270</v>
      </c>
      <c r="O19" s="5">
        <f t="shared" si="6"/>
        <v>44256</v>
      </c>
    </row>
    <row r="20" spans="1:15" x14ac:dyDescent="0.35">
      <c r="A20" t="s">
        <v>194</v>
      </c>
      <c r="B20" t="s">
        <v>195</v>
      </c>
      <c r="C20" t="s">
        <v>196</v>
      </c>
      <c r="D20" s="6" t="s">
        <v>20</v>
      </c>
      <c r="E20" s="6" t="s">
        <v>157</v>
      </c>
      <c r="F20" s="15">
        <f t="shared" si="0"/>
        <v>8</v>
      </c>
      <c r="G20" s="16">
        <v>29864</v>
      </c>
      <c r="H20" t="str">
        <f t="shared" si="1"/>
        <v>October</v>
      </c>
      <c r="I20">
        <f t="shared" si="2"/>
        <v>1981</v>
      </c>
      <c r="J20" s="6">
        <f t="shared" ca="1" si="3"/>
        <v>43</v>
      </c>
      <c r="K20" s="5">
        <v>43841</v>
      </c>
      <c r="L20" s="15">
        <f t="shared" ca="1" si="4"/>
        <v>5.03</v>
      </c>
      <c r="M20" s="5">
        <v>44020</v>
      </c>
      <c r="N20" s="5">
        <f t="shared" si="5"/>
        <v>44385</v>
      </c>
      <c r="O20" s="5">
        <f t="shared" si="6"/>
        <v>44378</v>
      </c>
    </row>
    <row r="21" spans="1:15" x14ac:dyDescent="0.35">
      <c r="A21" t="s">
        <v>197</v>
      </c>
      <c r="B21" t="s">
        <v>198</v>
      </c>
      <c r="C21" t="s">
        <v>199</v>
      </c>
      <c r="D21" s="6" t="s">
        <v>20</v>
      </c>
      <c r="E21" s="6" t="s">
        <v>157</v>
      </c>
      <c r="F21" s="15">
        <f t="shared" si="0"/>
        <v>8</v>
      </c>
      <c r="G21" s="16">
        <v>34104</v>
      </c>
      <c r="H21" t="str">
        <f t="shared" si="1"/>
        <v>May</v>
      </c>
      <c r="I21">
        <f t="shared" si="2"/>
        <v>1993</v>
      </c>
      <c r="J21" s="6">
        <f t="shared" ca="1" si="3"/>
        <v>31</v>
      </c>
      <c r="K21" s="5">
        <v>41401</v>
      </c>
      <c r="L21" s="15">
        <f t="shared" ca="1" si="4"/>
        <v>11.71</v>
      </c>
      <c r="M21" s="5">
        <v>43841</v>
      </c>
      <c r="N21" s="5">
        <f t="shared" si="5"/>
        <v>44207</v>
      </c>
      <c r="O21" s="5">
        <f t="shared" si="6"/>
        <v>44197</v>
      </c>
    </row>
    <row r="22" spans="1:15" x14ac:dyDescent="0.35">
      <c r="A22" t="s">
        <v>200</v>
      </c>
      <c r="B22" t="s">
        <v>201</v>
      </c>
      <c r="C22" t="s">
        <v>202</v>
      </c>
      <c r="D22" s="6" t="s">
        <v>20</v>
      </c>
      <c r="E22" s="6" t="s">
        <v>172</v>
      </c>
      <c r="F22" s="15">
        <f t="shared" si="0"/>
        <v>5</v>
      </c>
      <c r="G22" s="16">
        <v>34802</v>
      </c>
      <c r="H22" t="str">
        <f t="shared" si="1"/>
        <v>April</v>
      </c>
      <c r="I22">
        <f t="shared" si="2"/>
        <v>1995</v>
      </c>
      <c r="J22" s="6">
        <f t="shared" ca="1" si="3"/>
        <v>29</v>
      </c>
      <c r="K22" s="5">
        <v>42242</v>
      </c>
      <c r="L22" s="15">
        <f t="shared" ca="1" si="4"/>
        <v>9.41</v>
      </c>
      <c r="M22" s="5">
        <v>43822</v>
      </c>
      <c r="N22" s="5">
        <f t="shared" si="5"/>
        <v>44188</v>
      </c>
      <c r="O22" s="5">
        <f t="shared" si="6"/>
        <v>44166</v>
      </c>
    </row>
    <row r="23" spans="1:15" x14ac:dyDescent="0.35">
      <c r="A23" t="s">
        <v>203</v>
      </c>
      <c r="B23" t="s">
        <v>204</v>
      </c>
      <c r="C23" t="s">
        <v>205</v>
      </c>
      <c r="D23" s="6" t="s">
        <v>58</v>
      </c>
      <c r="E23" s="6" t="s">
        <v>206</v>
      </c>
      <c r="F23" s="15">
        <f t="shared" si="0"/>
        <v>9</v>
      </c>
      <c r="G23" s="16">
        <v>30009</v>
      </c>
      <c r="H23" t="str">
        <f t="shared" si="1"/>
        <v>February</v>
      </c>
      <c r="I23">
        <f t="shared" si="2"/>
        <v>1982</v>
      </c>
      <c r="J23" s="6">
        <f t="shared" ca="1" si="3"/>
        <v>42</v>
      </c>
      <c r="K23" s="5">
        <v>41210</v>
      </c>
      <c r="L23" s="15">
        <f t="shared" ca="1" si="4"/>
        <v>12.24</v>
      </c>
      <c r="M23" s="5">
        <v>43858</v>
      </c>
      <c r="N23" s="5">
        <f t="shared" si="5"/>
        <v>44224</v>
      </c>
      <c r="O23" s="5">
        <f t="shared" si="6"/>
        <v>44197</v>
      </c>
    </row>
    <row r="24" spans="1:15" x14ac:dyDescent="0.35">
      <c r="A24" t="s">
        <v>207</v>
      </c>
      <c r="B24" t="s">
        <v>208</v>
      </c>
      <c r="C24" t="s">
        <v>209</v>
      </c>
      <c r="D24" t="s">
        <v>58</v>
      </c>
      <c r="E24" s="6" t="s">
        <v>206</v>
      </c>
      <c r="F24" s="15">
        <f t="shared" si="0"/>
        <v>9</v>
      </c>
      <c r="G24" s="16">
        <v>32897</v>
      </c>
      <c r="H24" t="str">
        <f t="shared" si="1"/>
        <v>January</v>
      </c>
      <c r="I24">
        <f t="shared" si="2"/>
        <v>1990</v>
      </c>
      <c r="J24" s="6">
        <f t="shared" ca="1" si="3"/>
        <v>35</v>
      </c>
      <c r="K24" s="5">
        <v>41175</v>
      </c>
      <c r="L24" s="15">
        <f t="shared" ca="1" si="4"/>
        <v>12.33</v>
      </c>
      <c r="M24" s="5">
        <v>43752</v>
      </c>
      <c r="N24" s="5">
        <f t="shared" si="5"/>
        <v>44118</v>
      </c>
      <c r="O24" s="5">
        <f t="shared" si="6"/>
        <v>44105</v>
      </c>
    </row>
    <row r="25" spans="1:15" x14ac:dyDescent="0.35">
      <c r="A25" t="s">
        <v>210</v>
      </c>
      <c r="B25" t="s">
        <v>211</v>
      </c>
      <c r="C25" t="s">
        <v>212</v>
      </c>
      <c r="D25" s="6" t="s">
        <v>35</v>
      </c>
      <c r="E25" s="6" t="s">
        <v>168</v>
      </c>
      <c r="F25" s="15">
        <f t="shared" si="0"/>
        <v>6</v>
      </c>
      <c r="G25" s="16">
        <v>29195</v>
      </c>
      <c r="H25" t="str">
        <f t="shared" si="1"/>
        <v>December</v>
      </c>
      <c r="I25">
        <f t="shared" si="2"/>
        <v>1979</v>
      </c>
      <c r="J25" s="6">
        <f t="shared" ca="1" si="3"/>
        <v>45</v>
      </c>
      <c r="K25" s="5">
        <v>42228</v>
      </c>
      <c r="L25" s="15">
        <f t="shared" ca="1" si="4"/>
        <v>9.4499999999999993</v>
      </c>
      <c r="M25" s="5">
        <v>43854</v>
      </c>
      <c r="N25" s="5">
        <f t="shared" si="5"/>
        <v>44220</v>
      </c>
      <c r="O25" s="5">
        <f t="shared" si="6"/>
        <v>44197</v>
      </c>
    </row>
    <row r="26" spans="1:15" x14ac:dyDescent="0.35">
      <c r="A26" t="s">
        <v>213</v>
      </c>
      <c r="B26" t="s">
        <v>214</v>
      </c>
      <c r="C26" t="s">
        <v>215</v>
      </c>
      <c r="D26" s="6" t="s">
        <v>58</v>
      </c>
      <c r="E26" s="6" t="s">
        <v>157</v>
      </c>
      <c r="F26" s="15">
        <f t="shared" si="0"/>
        <v>8</v>
      </c>
      <c r="G26" s="16">
        <v>27076</v>
      </c>
      <c r="H26" t="str">
        <f t="shared" si="1"/>
        <v>February</v>
      </c>
      <c r="I26">
        <f t="shared" si="2"/>
        <v>1974</v>
      </c>
      <c r="J26" s="6">
        <f t="shared" ca="1" si="3"/>
        <v>50</v>
      </c>
      <c r="K26" s="5">
        <v>42371</v>
      </c>
      <c r="L26" s="15">
        <f t="shared" ca="1" si="4"/>
        <v>9.06</v>
      </c>
      <c r="M26" s="5">
        <v>43750</v>
      </c>
      <c r="N26" s="5">
        <f t="shared" si="5"/>
        <v>44116</v>
      </c>
      <c r="O26" s="5">
        <f t="shared" si="6"/>
        <v>44105</v>
      </c>
    </row>
    <row r="27" spans="1:15" x14ac:dyDescent="0.35">
      <c r="A27" t="s">
        <v>216</v>
      </c>
      <c r="B27" t="s">
        <v>217</v>
      </c>
      <c r="C27" t="s">
        <v>218</v>
      </c>
      <c r="D27" s="6" t="s">
        <v>35</v>
      </c>
      <c r="E27" s="6" t="s">
        <v>145</v>
      </c>
      <c r="F27" s="15">
        <f t="shared" si="0"/>
        <v>7</v>
      </c>
      <c r="G27" s="16">
        <v>34459</v>
      </c>
      <c r="H27" t="str">
        <f t="shared" si="1"/>
        <v>May</v>
      </c>
      <c r="I27">
        <f t="shared" si="2"/>
        <v>1994</v>
      </c>
      <c r="J27" s="6">
        <f t="shared" ca="1" si="3"/>
        <v>30</v>
      </c>
      <c r="K27" s="5">
        <v>42676</v>
      </c>
      <c r="L27" s="15">
        <f t="shared" ca="1" si="4"/>
        <v>8.2200000000000006</v>
      </c>
      <c r="M27" s="5">
        <v>44008</v>
      </c>
      <c r="N27" s="5">
        <f t="shared" si="5"/>
        <v>44373</v>
      </c>
      <c r="O27" s="5">
        <f t="shared" si="6"/>
        <v>44348</v>
      </c>
    </row>
    <row r="28" spans="1:15" x14ac:dyDescent="0.35">
      <c r="A28" t="s">
        <v>219</v>
      </c>
      <c r="B28" t="s">
        <v>220</v>
      </c>
      <c r="C28" t="s">
        <v>221</v>
      </c>
      <c r="D28" s="6" t="s">
        <v>16</v>
      </c>
      <c r="E28" s="6" t="s">
        <v>145</v>
      </c>
      <c r="F28" s="15">
        <f t="shared" si="0"/>
        <v>7</v>
      </c>
      <c r="G28" s="16">
        <v>27821</v>
      </c>
      <c r="H28" t="str">
        <f t="shared" si="1"/>
        <v>March</v>
      </c>
      <c r="I28">
        <f t="shared" si="2"/>
        <v>1976</v>
      </c>
      <c r="J28" s="6">
        <f t="shared" ca="1" si="3"/>
        <v>48</v>
      </c>
      <c r="K28" s="5">
        <v>42200</v>
      </c>
      <c r="L28" s="15">
        <f t="shared" ca="1" si="4"/>
        <v>9.52</v>
      </c>
      <c r="M28" s="5">
        <v>43949</v>
      </c>
      <c r="N28" s="5">
        <f t="shared" si="5"/>
        <v>44314</v>
      </c>
      <c r="O28" s="5">
        <f t="shared" si="6"/>
        <v>44287</v>
      </c>
    </row>
    <row r="29" spans="1:15" x14ac:dyDescent="0.35">
      <c r="A29" t="s">
        <v>222</v>
      </c>
      <c r="B29" t="s">
        <v>223</v>
      </c>
      <c r="C29" t="s">
        <v>224</v>
      </c>
      <c r="D29" s="6" t="s">
        <v>20</v>
      </c>
      <c r="E29" s="6" t="s">
        <v>153</v>
      </c>
      <c r="F29" s="15">
        <f t="shared" si="0"/>
        <v>10</v>
      </c>
      <c r="G29" s="16">
        <v>29976</v>
      </c>
      <c r="H29" t="str">
        <f t="shared" si="1"/>
        <v>January</v>
      </c>
      <c r="I29">
        <f t="shared" si="2"/>
        <v>1982</v>
      </c>
      <c r="J29" s="6">
        <f t="shared" ca="1" si="3"/>
        <v>43</v>
      </c>
      <c r="K29" s="5">
        <v>42762</v>
      </c>
      <c r="L29" s="15">
        <f t="shared" ca="1" si="4"/>
        <v>7.99</v>
      </c>
      <c r="M29" s="5">
        <v>43904</v>
      </c>
      <c r="N29" s="5">
        <f t="shared" si="5"/>
        <v>44269</v>
      </c>
      <c r="O29" s="5">
        <f t="shared" si="6"/>
        <v>44256</v>
      </c>
    </row>
    <row r="30" spans="1:15" x14ac:dyDescent="0.35">
      <c r="A30" t="s">
        <v>225</v>
      </c>
      <c r="B30" t="s">
        <v>226</v>
      </c>
      <c r="C30" t="s">
        <v>227</v>
      </c>
      <c r="D30" s="6" t="s">
        <v>16</v>
      </c>
      <c r="E30" s="6" t="s">
        <v>168</v>
      </c>
      <c r="F30" s="15">
        <f t="shared" si="0"/>
        <v>6</v>
      </c>
      <c r="G30" s="16">
        <v>25289</v>
      </c>
      <c r="H30" t="str">
        <f t="shared" si="1"/>
        <v>March</v>
      </c>
      <c r="I30">
        <f t="shared" si="2"/>
        <v>1969</v>
      </c>
      <c r="J30" s="6">
        <f t="shared" ca="1" si="3"/>
        <v>55</v>
      </c>
      <c r="K30" s="5">
        <v>42624</v>
      </c>
      <c r="L30" s="15">
        <f t="shared" ca="1" si="4"/>
        <v>8.36</v>
      </c>
      <c r="M30" s="5">
        <v>44022</v>
      </c>
      <c r="N30" s="5">
        <f t="shared" si="5"/>
        <v>44387</v>
      </c>
      <c r="O30" s="5">
        <f t="shared" si="6"/>
        <v>44378</v>
      </c>
    </row>
    <row r="31" spans="1:15" x14ac:dyDescent="0.35">
      <c r="A31" t="s">
        <v>228</v>
      </c>
      <c r="B31" t="s">
        <v>229</v>
      </c>
      <c r="C31" t="s">
        <v>230</v>
      </c>
      <c r="D31" s="6" t="s">
        <v>16</v>
      </c>
      <c r="E31" s="6" t="s">
        <v>157</v>
      </c>
      <c r="F31" s="15">
        <f t="shared" si="0"/>
        <v>8</v>
      </c>
      <c r="G31" s="16">
        <v>27985</v>
      </c>
      <c r="H31" t="str">
        <f t="shared" si="1"/>
        <v>August</v>
      </c>
      <c r="I31">
        <f t="shared" si="2"/>
        <v>1976</v>
      </c>
      <c r="J31" s="6">
        <f t="shared" ca="1" si="3"/>
        <v>48</v>
      </c>
      <c r="K31" s="5">
        <v>42120</v>
      </c>
      <c r="L31" s="15">
        <f t="shared" ca="1" si="4"/>
        <v>9.74</v>
      </c>
      <c r="M31" s="5">
        <v>43814</v>
      </c>
      <c r="N31" s="5">
        <f t="shared" si="5"/>
        <v>44180</v>
      </c>
      <c r="O31" s="5">
        <f t="shared" si="6"/>
        <v>44166</v>
      </c>
    </row>
    <row r="32" spans="1:15" x14ac:dyDescent="0.35">
      <c r="A32" t="s">
        <v>231</v>
      </c>
      <c r="B32" t="s">
        <v>232</v>
      </c>
      <c r="C32" t="s">
        <v>233</v>
      </c>
      <c r="D32" s="6" t="s">
        <v>16</v>
      </c>
      <c r="E32" s="6" t="s">
        <v>164</v>
      </c>
      <c r="F32" s="15">
        <f t="shared" si="0"/>
        <v>3</v>
      </c>
      <c r="G32" s="16">
        <v>30924</v>
      </c>
      <c r="H32" t="str">
        <f t="shared" si="1"/>
        <v>August</v>
      </c>
      <c r="I32">
        <f t="shared" si="2"/>
        <v>1984</v>
      </c>
      <c r="J32" s="6">
        <f t="shared" ca="1" si="3"/>
        <v>40</v>
      </c>
      <c r="K32" s="5">
        <v>42721</v>
      </c>
      <c r="L32" s="15">
        <f t="shared" ca="1" si="4"/>
        <v>8.1</v>
      </c>
      <c r="M32" s="5">
        <v>43933</v>
      </c>
      <c r="N32" s="5">
        <f t="shared" si="5"/>
        <v>44298</v>
      </c>
      <c r="O32" s="5">
        <f t="shared" si="6"/>
        <v>44287</v>
      </c>
    </row>
    <row r="33" spans="1:15" x14ac:dyDescent="0.35">
      <c r="A33" t="s">
        <v>234</v>
      </c>
      <c r="B33" t="s">
        <v>235</v>
      </c>
      <c r="C33" t="s">
        <v>236</v>
      </c>
      <c r="D33" s="6" t="s">
        <v>16</v>
      </c>
      <c r="E33" s="6" t="s">
        <v>172</v>
      </c>
      <c r="F33" s="15">
        <f t="shared" si="0"/>
        <v>5</v>
      </c>
      <c r="G33" s="16">
        <v>24264</v>
      </c>
      <c r="H33" t="str">
        <f t="shared" si="1"/>
        <v>June</v>
      </c>
      <c r="I33">
        <f t="shared" si="2"/>
        <v>1966</v>
      </c>
      <c r="J33" s="6">
        <f t="shared" ca="1" si="3"/>
        <v>58</v>
      </c>
      <c r="K33" s="5">
        <v>40890</v>
      </c>
      <c r="L33" s="15">
        <f t="shared" ca="1" si="4"/>
        <v>13.11</v>
      </c>
      <c r="M33" s="5">
        <v>43971</v>
      </c>
      <c r="N33" s="5">
        <f t="shared" si="5"/>
        <v>44336</v>
      </c>
      <c r="O33" s="5">
        <f t="shared" si="6"/>
        <v>44317</v>
      </c>
    </row>
    <row r="34" spans="1:15" x14ac:dyDescent="0.35">
      <c r="A34" t="s">
        <v>237</v>
      </c>
      <c r="B34" t="s">
        <v>238</v>
      </c>
      <c r="C34" t="s">
        <v>239</v>
      </c>
      <c r="D34" s="6" t="s">
        <v>28</v>
      </c>
      <c r="E34" s="6" t="s">
        <v>206</v>
      </c>
      <c r="F34" s="15">
        <f t="shared" si="0"/>
        <v>9</v>
      </c>
      <c r="G34" s="16">
        <v>23486</v>
      </c>
      <c r="H34" t="str">
        <f t="shared" si="1"/>
        <v>April</v>
      </c>
      <c r="I34">
        <f t="shared" si="2"/>
        <v>1964</v>
      </c>
      <c r="J34" s="6">
        <f t="shared" ca="1" si="3"/>
        <v>60</v>
      </c>
      <c r="K34" s="5">
        <v>42691</v>
      </c>
      <c r="L34" s="15">
        <f t="shared" ca="1" si="4"/>
        <v>8.18</v>
      </c>
      <c r="M34" s="5">
        <v>43883</v>
      </c>
      <c r="N34" s="5">
        <f t="shared" si="5"/>
        <v>44249</v>
      </c>
      <c r="O34" s="5">
        <f t="shared" si="6"/>
        <v>44228</v>
      </c>
    </row>
    <row r="35" spans="1:15" x14ac:dyDescent="0.35">
      <c r="A35" t="s">
        <v>240</v>
      </c>
      <c r="B35" t="s">
        <v>241</v>
      </c>
      <c r="C35" t="s">
        <v>242</v>
      </c>
      <c r="D35" s="6" t="s">
        <v>16</v>
      </c>
      <c r="E35" s="6" t="s">
        <v>153</v>
      </c>
      <c r="F35" s="15">
        <f t="shared" si="0"/>
        <v>10</v>
      </c>
      <c r="G35" s="16">
        <v>20196</v>
      </c>
      <c r="H35" t="str">
        <f t="shared" si="1"/>
        <v>April</v>
      </c>
      <c r="I35">
        <f t="shared" si="2"/>
        <v>1955</v>
      </c>
      <c r="J35" s="6">
        <f t="shared" ca="1" si="3"/>
        <v>69</v>
      </c>
      <c r="K35" s="5">
        <v>42324</v>
      </c>
      <c r="L35" s="15">
        <f t="shared" ca="1" si="4"/>
        <v>9.19</v>
      </c>
      <c r="M35" s="5">
        <v>43870</v>
      </c>
      <c r="N35" s="5">
        <f t="shared" si="5"/>
        <v>44236</v>
      </c>
      <c r="O35" s="5">
        <f t="shared" si="6"/>
        <v>44228</v>
      </c>
    </row>
    <row r="36" spans="1:15" x14ac:dyDescent="0.35">
      <c r="A36" t="s">
        <v>243</v>
      </c>
      <c r="B36" t="s">
        <v>244</v>
      </c>
      <c r="C36" t="s">
        <v>245</v>
      </c>
      <c r="D36" s="6" t="s">
        <v>16</v>
      </c>
      <c r="E36" s="6" t="s">
        <v>168</v>
      </c>
      <c r="F36" s="15">
        <f t="shared" si="0"/>
        <v>6</v>
      </c>
      <c r="G36" s="16">
        <v>32181</v>
      </c>
      <c r="H36" t="str">
        <f t="shared" si="1"/>
        <v>February</v>
      </c>
      <c r="I36">
        <f t="shared" si="2"/>
        <v>1988</v>
      </c>
      <c r="J36" s="6">
        <f t="shared" ca="1" si="3"/>
        <v>36</v>
      </c>
      <c r="K36" s="5">
        <v>40713</v>
      </c>
      <c r="L36" s="15">
        <f t="shared" ca="1" si="4"/>
        <v>13.6</v>
      </c>
      <c r="M36" s="5">
        <v>43814</v>
      </c>
      <c r="N36" s="5">
        <f t="shared" si="5"/>
        <v>44180</v>
      </c>
      <c r="O36" s="5">
        <f t="shared" si="6"/>
        <v>44166</v>
      </c>
    </row>
    <row r="37" spans="1:15" x14ac:dyDescent="0.35">
      <c r="A37" t="s">
        <v>246</v>
      </c>
      <c r="B37" t="s">
        <v>247</v>
      </c>
      <c r="C37" t="s">
        <v>248</v>
      </c>
      <c r="D37" s="6" t="s">
        <v>16</v>
      </c>
      <c r="E37" s="6" t="s">
        <v>168</v>
      </c>
      <c r="F37" s="15">
        <f t="shared" si="0"/>
        <v>6</v>
      </c>
      <c r="G37" s="16">
        <v>22801</v>
      </c>
      <c r="H37" t="str">
        <f t="shared" si="1"/>
        <v>June</v>
      </c>
      <c r="I37">
        <f t="shared" si="2"/>
        <v>1962</v>
      </c>
      <c r="J37" s="6">
        <f t="shared" ca="1" si="3"/>
        <v>62</v>
      </c>
      <c r="K37" s="5">
        <v>42321</v>
      </c>
      <c r="L37" s="15">
        <f t="shared" ca="1" si="4"/>
        <v>9.19</v>
      </c>
      <c r="M37" s="5">
        <v>43940</v>
      </c>
      <c r="N37" s="5">
        <f t="shared" si="5"/>
        <v>44305</v>
      </c>
      <c r="O37" s="5">
        <f t="shared" si="6"/>
        <v>44287</v>
      </c>
    </row>
    <row r="38" spans="1:15" x14ac:dyDescent="0.35">
      <c r="A38" t="s">
        <v>249</v>
      </c>
      <c r="B38" t="s">
        <v>250</v>
      </c>
      <c r="C38" t="s">
        <v>251</v>
      </c>
      <c r="D38" s="6" t="s">
        <v>45</v>
      </c>
      <c r="E38" s="6" t="s">
        <v>153</v>
      </c>
      <c r="F38" s="15">
        <f t="shared" si="0"/>
        <v>10</v>
      </c>
      <c r="G38" s="16">
        <v>24388</v>
      </c>
      <c r="H38" t="str">
        <f t="shared" si="1"/>
        <v>October</v>
      </c>
      <c r="I38">
        <f t="shared" si="2"/>
        <v>1966</v>
      </c>
      <c r="J38" s="6">
        <f t="shared" ca="1" si="3"/>
        <v>58</v>
      </c>
      <c r="K38" s="5">
        <v>40188</v>
      </c>
      <c r="L38" s="15">
        <f t="shared" ca="1" si="4"/>
        <v>15.04</v>
      </c>
      <c r="M38" s="5">
        <v>43965</v>
      </c>
      <c r="N38" s="5">
        <f t="shared" si="5"/>
        <v>44330</v>
      </c>
      <c r="O38" s="5">
        <f t="shared" si="6"/>
        <v>44317</v>
      </c>
    </row>
    <row r="39" spans="1:15" x14ac:dyDescent="0.35">
      <c r="A39" t="s">
        <v>252</v>
      </c>
      <c r="B39" t="s">
        <v>253</v>
      </c>
      <c r="C39" t="s">
        <v>254</v>
      </c>
      <c r="D39" s="6" t="s">
        <v>16</v>
      </c>
      <c r="E39" s="6" t="s">
        <v>145</v>
      </c>
      <c r="F39" s="15">
        <f t="shared" si="0"/>
        <v>7</v>
      </c>
      <c r="G39" s="16">
        <v>31292</v>
      </c>
      <c r="H39" t="str">
        <f t="shared" si="1"/>
        <v>September</v>
      </c>
      <c r="I39">
        <f t="shared" si="2"/>
        <v>1985</v>
      </c>
      <c r="J39" s="6">
        <f t="shared" ca="1" si="3"/>
        <v>39</v>
      </c>
      <c r="K39" s="5">
        <v>42002</v>
      </c>
      <c r="L39" s="15">
        <f t="shared" ca="1" si="4"/>
        <v>10.07</v>
      </c>
      <c r="M39" s="5">
        <v>43721</v>
      </c>
      <c r="N39" s="5">
        <f t="shared" si="5"/>
        <v>44087</v>
      </c>
      <c r="O39" s="5">
        <f t="shared" si="6"/>
        <v>44075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9882-E122-40F9-8902-856B91744C82}">
  <dimension ref="A1:P39"/>
  <sheetViews>
    <sheetView workbookViewId="0"/>
  </sheetViews>
  <sheetFormatPr defaultColWidth="9" defaultRowHeight="14.5" x14ac:dyDescent="0.35"/>
  <cols>
    <col min="1" max="1" width="8.6328125" style="18" customWidth="1"/>
    <col min="2" max="2" width="9.6328125" style="18" customWidth="1"/>
    <col min="3" max="3" width="16" style="18" customWidth="1"/>
    <col min="4" max="4" width="22.453125" style="18" customWidth="1"/>
    <col min="5" max="5" width="15.90625" style="18" customWidth="1"/>
    <col min="6" max="7" width="13.90625" style="18" customWidth="1"/>
    <col min="8" max="10" width="14.54296875" style="18" customWidth="1"/>
    <col min="11" max="12" width="4" style="18" customWidth="1"/>
    <col min="13" max="13" width="20" style="18" customWidth="1"/>
    <col min="14" max="14" width="12.54296875" style="18" customWidth="1"/>
    <col min="15" max="15" width="12.6328125" style="18" customWidth="1"/>
    <col min="16" max="16" width="12.08984375" style="18" customWidth="1"/>
    <col min="17" max="16384" width="9" style="18"/>
  </cols>
  <sheetData>
    <row r="1" spans="1:16" ht="23.5" x14ac:dyDescent="0.55000000000000004">
      <c r="A1" s="7" t="s">
        <v>255</v>
      </c>
      <c r="B1" s="17"/>
      <c r="J1" s="8"/>
    </row>
    <row r="2" spans="1:16" x14ac:dyDescent="0.35">
      <c r="F2" s="9" t="s">
        <v>256</v>
      </c>
      <c r="G2" s="19">
        <v>1.5</v>
      </c>
      <c r="I2" s="11" t="s">
        <v>257</v>
      </c>
      <c r="J2" s="20">
        <f>SUM(Days_Sick)</f>
        <v>127</v>
      </c>
    </row>
    <row r="3" spans="1:16" x14ac:dyDescent="0.35">
      <c r="N3" s="21" t="s">
        <v>258</v>
      </c>
      <c r="O3" s="22" t="s">
        <v>259</v>
      </c>
      <c r="P3" s="22"/>
    </row>
    <row r="4" spans="1:16" x14ac:dyDescent="0.35">
      <c r="A4" s="23" t="s">
        <v>130</v>
      </c>
      <c r="B4" s="23" t="s">
        <v>260</v>
      </c>
      <c r="C4" s="23" t="s">
        <v>131</v>
      </c>
      <c r="D4" s="23" t="s">
        <v>6</v>
      </c>
      <c r="E4" s="23" t="s">
        <v>8</v>
      </c>
      <c r="F4" s="24" t="s">
        <v>261</v>
      </c>
      <c r="G4" s="25" t="s">
        <v>262</v>
      </c>
      <c r="H4" s="24" t="s">
        <v>263</v>
      </c>
      <c r="I4" s="24" t="s">
        <v>264</v>
      </c>
      <c r="J4" s="25" t="s">
        <v>265</v>
      </c>
      <c r="M4" s="23" t="s">
        <v>266</v>
      </c>
      <c r="N4" s="26" t="s">
        <v>267</v>
      </c>
      <c r="O4" s="21" t="s">
        <v>268</v>
      </c>
      <c r="P4" s="21" t="s">
        <v>269</v>
      </c>
    </row>
    <row r="5" spans="1:16" x14ac:dyDescent="0.35">
      <c r="A5" s="18" t="s">
        <v>142</v>
      </c>
      <c r="B5" s="18" t="s">
        <v>269</v>
      </c>
      <c r="C5" s="18" t="s">
        <v>143</v>
      </c>
      <c r="D5" s="18" t="s">
        <v>144</v>
      </c>
      <c r="E5" s="6" t="s">
        <v>16</v>
      </c>
      <c r="F5" s="27">
        <v>92.5</v>
      </c>
      <c r="G5" s="27">
        <f t="shared" ref="G5:G39" si="0">F5*Overtime</f>
        <v>138.75</v>
      </c>
      <c r="H5" s="15">
        <v>3</v>
      </c>
      <c r="I5" s="15">
        <v>16</v>
      </c>
      <c r="J5" s="18">
        <f>Leave_Allowance-I5</f>
        <v>4</v>
      </c>
      <c r="M5" s="28" t="s">
        <v>35</v>
      </c>
      <c r="N5" s="29">
        <f t="shared" ref="N5:N10" si="1">SUMIFS(Leave_Available,Department,M5)</f>
        <v>34</v>
      </c>
      <c r="O5" s="30">
        <f t="shared" ref="O5:P10" si="2">AVERAGEIFS(Hourly_Rate,Status,O$4,Department,$M5)</f>
        <v>80.349999999999994</v>
      </c>
      <c r="P5" s="30">
        <f t="shared" si="2"/>
        <v>136.05000000000001</v>
      </c>
    </row>
    <row r="6" spans="1:16" x14ac:dyDescent="0.35">
      <c r="A6" s="18" t="s">
        <v>146</v>
      </c>
      <c r="B6" s="18" t="s">
        <v>269</v>
      </c>
      <c r="C6" s="18" t="s">
        <v>147</v>
      </c>
      <c r="D6" s="18" t="s">
        <v>148</v>
      </c>
      <c r="E6" s="6" t="s">
        <v>20</v>
      </c>
      <c r="F6" s="27">
        <v>75.900000000000006</v>
      </c>
      <c r="G6" s="27">
        <f t="shared" si="0"/>
        <v>113.85000000000001</v>
      </c>
      <c r="H6" s="15">
        <v>8</v>
      </c>
      <c r="I6" s="15">
        <v>15</v>
      </c>
      <c r="J6" s="18">
        <f t="shared" ref="J6:J39" si="3">Leave_Allowance-I6</f>
        <v>5</v>
      </c>
      <c r="M6" s="28" t="s">
        <v>20</v>
      </c>
      <c r="N6" s="29">
        <f t="shared" si="1"/>
        <v>48</v>
      </c>
      <c r="O6" s="30">
        <f t="shared" si="2"/>
        <v>71.900000000000006</v>
      </c>
      <c r="P6" s="30">
        <f t="shared" si="2"/>
        <v>77</v>
      </c>
    </row>
    <row r="7" spans="1:16" x14ac:dyDescent="0.35">
      <c r="A7" s="18" t="s">
        <v>150</v>
      </c>
      <c r="B7" s="18" t="s">
        <v>269</v>
      </c>
      <c r="C7" s="18" t="s">
        <v>151</v>
      </c>
      <c r="D7" s="18" t="s">
        <v>152</v>
      </c>
      <c r="E7" s="6" t="s">
        <v>16</v>
      </c>
      <c r="F7" s="27">
        <v>146.5</v>
      </c>
      <c r="G7" s="27">
        <f t="shared" si="0"/>
        <v>219.75</v>
      </c>
      <c r="H7" s="15">
        <v>1</v>
      </c>
      <c r="I7" s="15">
        <v>17</v>
      </c>
      <c r="J7" s="18">
        <f t="shared" si="3"/>
        <v>3</v>
      </c>
      <c r="M7" s="28" t="s">
        <v>45</v>
      </c>
      <c r="N7" s="29">
        <f t="shared" si="1"/>
        <v>30</v>
      </c>
      <c r="O7" s="30">
        <f t="shared" si="2"/>
        <v>113.4</v>
      </c>
      <c r="P7" s="30">
        <f t="shared" si="2"/>
        <v>178.8</v>
      </c>
    </row>
    <row r="8" spans="1:16" x14ac:dyDescent="0.35">
      <c r="A8" s="18" t="s">
        <v>154</v>
      </c>
      <c r="B8" s="18" t="s">
        <v>268</v>
      </c>
      <c r="C8" s="18" t="s">
        <v>155</v>
      </c>
      <c r="D8" s="18" t="s">
        <v>156</v>
      </c>
      <c r="E8" s="6" t="s">
        <v>28</v>
      </c>
      <c r="F8" s="27">
        <v>63.2</v>
      </c>
      <c r="G8" s="27">
        <f t="shared" si="0"/>
        <v>94.800000000000011</v>
      </c>
      <c r="H8" s="15">
        <v>0</v>
      </c>
      <c r="I8" s="15">
        <v>12</v>
      </c>
      <c r="J8" s="18">
        <f t="shared" si="3"/>
        <v>8</v>
      </c>
      <c r="M8" s="28" t="s">
        <v>28</v>
      </c>
      <c r="N8" s="29">
        <f t="shared" si="1"/>
        <v>42</v>
      </c>
      <c r="O8" s="30">
        <f t="shared" si="2"/>
        <v>84.966666666666669</v>
      </c>
      <c r="P8" s="30">
        <f t="shared" si="2"/>
        <v>53.5</v>
      </c>
    </row>
    <row r="9" spans="1:16" x14ac:dyDescent="0.35">
      <c r="A9" s="18" t="s">
        <v>158</v>
      </c>
      <c r="B9" s="18" t="s">
        <v>268</v>
      </c>
      <c r="C9" s="18" t="s">
        <v>159</v>
      </c>
      <c r="D9" s="18" t="s">
        <v>160</v>
      </c>
      <c r="E9" s="6" t="s">
        <v>16</v>
      </c>
      <c r="F9" s="27">
        <v>121.5</v>
      </c>
      <c r="G9" s="27">
        <f t="shared" si="0"/>
        <v>182.25</v>
      </c>
      <c r="H9" s="15">
        <v>3</v>
      </c>
      <c r="I9" s="15">
        <v>15</v>
      </c>
      <c r="J9" s="18">
        <f t="shared" si="3"/>
        <v>5</v>
      </c>
      <c r="M9" s="28" t="s">
        <v>58</v>
      </c>
      <c r="N9" s="29">
        <f t="shared" si="1"/>
        <v>17</v>
      </c>
      <c r="O9" s="30">
        <f t="shared" si="2"/>
        <v>97.15</v>
      </c>
      <c r="P9" s="30">
        <f t="shared" si="2"/>
        <v>91.466666666666654</v>
      </c>
    </row>
    <row r="10" spans="1:16" x14ac:dyDescent="0.35">
      <c r="A10" s="18" t="s">
        <v>161</v>
      </c>
      <c r="B10" s="18" t="s">
        <v>268</v>
      </c>
      <c r="C10" s="18" t="s">
        <v>162</v>
      </c>
      <c r="D10" s="18" t="s">
        <v>163</v>
      </c>
      <c r="E10" s="6" t="s">
        <v>35</v>
      </c>
      <c r="F10" s="27">
        <v>96.4</v>
      </c>
      <c r="G10" s="27">
        <f t="shared" si="0"/>
        <v>144.60000000000002</v>
      </c>
      <c r="H10" s="15">
        <v>15</v>
      </c>
      <c r="I10" s="15">
        <v>7</v>
      </c>
      <c r="J10" s="18">
        <f t="shared" si="3"/>
        <v>13</v>
      </c>
      <c r="M10" s="28" t="s">
        <v>16</v>
      </c>
      <c r="N10" s="29">
        <f t="shared" si="1"/>
        <v>110</v>
      </c>
      <c r="O10" s="30">
        <f t="shared" si="2"/>
        <v>133.5</v>
      </c>
      <c r="P10" s="30">
        <f t="shared" si="2"/>
        <v>127.21428571428571</v>
      </c>
    </row>
    <row r="11" spans="1:16" x14ac:dyDescent="0.35">
      <c r="A11" s="18" t="s">
        <v>165</v>
      </c>
      <c r="B11" s="18" t="s">
        <v>268</v>
      </c>
      <c r="C11" s="18" t="s">
        <v>166</v>
      </c>
      <c r="D11" s="18" t="s">
        <v>167</v>
      </c>
      <c r="E11" s="6" t="s">
        <v>16</v>
      </c>
      <c r="F11" s="27">
        <v>185.2</v>
      </c>
      <c r="G11" s="27">
        <f t="shared" si="0"/>
        <v>277.79999999999995</v>
      </c>
      <c r="H11" s="15">
        <v>3</v>
      </c>
      <c r="I11" s="15">
        <v>12</v>
      </c>
      <c r="J11" s="18">
        <f t="shared" si="3"/>
        <v>8</v>
      </c>
    </row>
    <row r="12" spans="1:16" x14ac:dyDescent="0.35">
      <c r="A12" s="18" t="s">
        <v>169</v>
      </c>
      <c r="B12" s="18" t="s">
        <v>269</v>
      </c>
      <c r="C12" s="18" t="s">
        <v>170</v>
      </c>
      <c r="D12" s="18" t="s">
        <v>171</v>
      </c>
      <c r="E12" s="6" t="s">
        <v>16</v>
      </c>
      <c r="F12" s="27">
        <v>186.4</v>
      </c>
      <c r="G12" s="27">
        <f t="shared" si="0"/>
        <v>279.60000000000002</v>
      </c>
      <c r="H12" s="15">
        <v>6</v>
      </c>
      <c r="I12" s="15">
        <v>20</v>
      </c>
      <c r="J12" s="18">
        <f t="shared" si="3"/>
        <v>0</v>
      </c>
    </row>
    <row r="13" spans="1:16" x14ac:dyDescent="0.35">
      <c r="A13" s="18" t="s">
        <v>173</v>
      </c>
      <c r="B13" s="18" t="s">
        <v>268</v>
      </c>
      <c r="C13" s="18" t="s">
        <v>174</v>
      </c>
      <c r="D13" s="18" t="s">
        <v>175</v>
      </c>
      <c r="E13" s="6" t="s">
        <v>45</v>
      </c>
      <c r="F13" s="27">
        <v>113.4</v>
      </c>
      <c r="G13" s="27">
        <f t="shared" si="0"/>
        <v>170.10000000000002</v>
      </c>
      <c r="H13" s="15">
        <v>2</v>
      </c>
      <c r="I13" s="15">
        <v>9</v>
      </c>
      <c r="J13" s="18">
        <f t="shared" si="3"/>
        <v>11</v>
      </c>
    </row>
    <row r="14" spans="1:16" x14ac:dyDescent="0.35">
      <c r="A14" s="18" t="s">
        <v>176</v>
      </c>
      <c r="B14" s="18" t="s">
        <v>269</v>
      </c>
      <c r="C14" s="18" t="s">
        <v>177</v>
      </c>
      <c r="D14" s="18" t="s">
        <v>178</v>
      </c>
      <c r="E14" s="6" t="s">
        <v>28</v>
      </c>
      <c r="F14" s="27">
        <v>53.5</v>
      </c>
      <c r="G14" s="27">
        <f t="shared" si="0"/>
        <v>80.25</v>
      </c>
      <c r="H14" s="15">
        <v>4</v>
      </c>
      <c r="I14" s="15">
        <v>6</v>
      </c>
      <c r="J14" s="18">
        <f t="shared" si="3"/>
        <v>14</v>
      </c>
    </row>
    <row r="15" spans="1:16" x14ac:dyDescent="0.35">
      <c r="A15" s="18" t="s">
        <v>179</v>
      </c>
      <c r="B15" s="18" t="s">
        <v>268</v>
      </c>
      <c r="C15" s="18" t="s">
        <v>180</v>
      </c>
      <c r="D15" s="18" t="s">
        <v>181</v>
      </c>
      <c r="E15" s="6" t="s">
        <v>16</v>
      </c>
      <c r="F15" s="27">
        <v>158.69999999999999</v>
      </c>
      <c r="G15" s="27">
        <f t="shared" si="0"/>
        <v>238.04999999999998</v>
      </c>
      <c r="H15" s="15">
        <v>1</v>
      </c>
      <c r="I15" s="15">
        <v>20</v>
      </c>
      <c r="J15" s="18">
        <f t="shared" si="3"/>
        <v>0</v>
      </c>
    </row>
    <row r="16" spans="1:16" x14ac:dyDescent="0.35">
      <c r="A16" s="18" t="s">
        <v>182</v>
      </c>
      <c r="B16" s="18" t="s">
        <v>268</v>
      </c>
      <c r="C16" s="18" t="s">
        <v>183</v>
      </c>
      <c r="D16" s="18" t="s">
        <v>184</v>
      </c>
      <c r="E16" s="6" t="s">
        <v>28</v>
      </c>
      <c r="F16" s="27">
        <v>128.1</v>
      </c>
      <c r="G16" s="27">
        <f t="shared" si="0"/>
        <v>192.14999999999998</v>
      </c>
      <c r="H16" s="15">
        <v>7</v>
      </c>
      <c r="I16" s="15">
        <v>18</v>
      </c>
      <c r="J16" s="18">
        <f t="shared" si="3"/>
        <v>2</v>
      </c>
    </row>
    <row r="17" spans="1:10" x14ac:dyDescent="0.35">
      <c r="A17" s="18" t="s">
        <v>185</v>
      </c>
      <c r="B17" s="18" t="s">
        <v>268</v>
      </c>
      <c r="C17" s="18" t="s">
        <v>186</v>
      </c>
      <c r="D17" s="18" t="s">
        <v>187</v>
      </c>
      <c r="E17" s="6" t="s">
        <v>58</v>
      </c>
      <c r="F17" s="27">
        <v>99.3</v>
      </c>
      <c r="G17" s="27">
        <f t="shared" si="0"/>
        <v>148.94999999999999</v>
      </c>
      <c r="H17" s="15">
        <v>5</v>
      </c>
      <c r="I17" s="15">
        <v>17</v>
      </c>
      <c r="J17" s="18">
        <f t="shared" si="3"/>
        <v>3</v>
      </c>
    </row>
    <row r="18" spans="1:10" x14ac:dyDescent="0.35">
      <c r="A18" s="18" t="s">
        <v>188</v>
      </c>
      <c r="B18" s="18" t="s">
        <v>269</v>
      </c>
      <c r="C18" s="18" t="s">
        <v>189</v>
      </c>
      <c r="D18" s="18" t="s">
        <v>190</v>
      </c>
      <c r="E18" s="6" t="s">
        <v>58</v>
      </c>
      <c r="F18" s="27">
        <v>104.8</v>
      </c>
      <c r="G18" s="27">
        <f t="shared" si="0"/>
        <v>157.19999999999999</v>
      </c>
      <c r="H18" s="15">
        <v>2</v>
      </c>
      <c r="I18" s="15">
        <v>17</v>
      </c>
      <c r="J18" s="18">
        <f t="shared" si="3"/>
        <v>3</v>
      </c>
    </row>
    <row r="19" spans="1:10" x14ac:dyDescent="0.35">
      <c r="A19" s="18" t="s">
        <v>191</v>
      </c>
      <c r="B19" s="18" t="s">
        <v>269</v>
      </c>
      <c r="C19" s="18" t="s">
        <v>192</v>
      </c>
      <c r="D19" s="18" t="s">
        <v>193</v>
      </c>
      <c r="E19" s="6" t="s">
        <v>35</v>
      </c>
      <c r="F19" s="27">
        <v>153.1</v>
      </c>
      <c r="G19" s="27">
        <f t="shared" si="0"/>
        <v>229.64999999999998</v>
      </c>
      <c r="H19" s="15">
        <v>2</v>
      </c>
      <c r="I19" s="15">
        <v>12</v>
      </c>
      <c r="J19" s="18">
        <f t="shared" si="3"/>
        <v>8</v>
      </c>
    </row>
    <row r="20" spans="1:10" x14ac:dyDescent="0.35">
      <c r="A20" s="18" t="s">
        <v>194</v>
      </c>
      <c r="B20" s="18" t="s">
        <v>268</v>
      </c>
      <c r="C20" s="18" t="s">
        <v>195</v>
      </c>
      <c r="D20" s="18" t="s">
        <v>196</v>
      </c>
      <c r="E20" s="6" t="s">
        <v>20</v>
      </c>
      <c r="F20" s="27">
        <v>67.2</v>
      </c>
      <c r="G20" s="27">
        <f t="shared" si="0"/>
        <v>100.80000000000001</v>
      </c>
      <c r="H20" s="15">
        <v>1</v>
      </c>
      <c r="I20" s="15">
        <v>5</v>
      </c>
      <c r="J20" s="18">
        <f t="shared" si="3"/>
        <v>15</v>
      </c>
    </row>
    <row r="21" spans="1:10" x14ac:dyDescent="0.35">
      <c r="A21" s="18" t="s">
        <v>197</v>
      </c>
      <c r="B21" s="18" t="s">
        <v>268</v>
      </c>
      <c r="C21" s="18" t="s">
        <v>198</v>
      </c>
      <c r="D21" s="18" t="s">
        <v>199</v>
      </c>
      <c r="E21" s="6" t="s">
        <v>20</v>
      </c>
      <c r="F21" s="27">
        <v>76.599999999999994</v>
      </c>
      <c r="G21" s="27">
        <f t="shared" si="0"/>
        <v>114.89999999999999</v>
      </c>
      <c r="H21" s="15">
        <v>0</v>
      </c>
      <c r="I21" s="15">
        <v>3</v>
      </c>
      <c r="J21" s="18">
        <f t="shared" si="3"/>
        <v>17</v>
      </c>
    </row>
    <row r="22" spans="1:10" x14ac:dyDescent="0.35">
      <c r="A22" s="18" t="s">
        <v>200</v>
      </c>
      <c r="B22" s="18" t="s">
        <v>269</v>
      </c>
      <c r="C22" s="18" t="s">
        <v>201</v>
      </c>
      <c r="D22" s="18" t="s">
        <v>202</v>
      </c>
      <c r="E22" s="6" t="s">
        <v>20</v>
      </c>
      <c r="F22" s="27">
        <v>92.6</v>
      </c>
      <c r="G22" s="27">
        <f t="shared" si="0"/>
        <v>138.89999999999998</v>
      </c>
      <c r="H22" s="15">
        <v>1</v>
      </c>
      <c r="I22" s="15">
        <v>14</v>
      </c>
      <c r="J22" s="18">
        <f t="shared" si="3"/>
        <v>6</v>
      </c>
    </row>
    <row r="23" spans="1:10" x14ac:dyDescent="0.35">
      <c r="A23" s="18" t="s">
        <v>203</v>
      </c>
      <c r="B23" s="18" t="s">
        <v>268</v>
      </c>
      <c r="C23" s="18" t="s">
        <v>204</v>
      </c>
      <c r="D23" s="18" t="s">
        <v>205</v>
      </c>
      <c r="E23" s="6" t="s">
        <v>58</v>
      </c>
      <c r="F23" s="27">
        <v>95</v>
      </c>
      <c r="G23" s="27">
        <f t="shared" si="0"/>
        <v>142.5</v>
      </c>
      <c r="H23" s="15">
        <v>5</v>
      </c>
      <c r="I23" s="15">
        <v>18</v>
      </c>
      <c r="J23" s="18">
        <f t="shared" si="3"/>
        <v>2</v>
      </c>
    </row>
    <row r="24" spans="1:10" x14ac:dyDescent="0.35">
      <c r="A24" s="18" t="s">
        <v>207</v>
      </c>
      <c r="B24" s="18" t="s">
        <v>269</v>
      </c>
      <c r="C24" s="18" t="s">
        <v>208</v>
      </c>
      <c r="D24" s="18" t="s">
        <v>209</v>
      </c>
      <c r="E24" s="18" t="s">
        <v>58</v>
      </c>
      <c r="F24" s="27">
        <v>88.4</v>
      </c>
      <c r="G24" s="27">
        <f t="shared" si="0"/>
        <v>132.60000000000002</v>
      </c>
      <c r="H24" s="15">
        <v>5</v>
      </c>
      <c r="I24" s="15">
        <v>18</v>
      </c>
      <c r="J24" s="18">
        <f t="shared" si="3"/>
        <v>2</v>
      </c>
    </row>
    <row r="25" spans="1:10" x14ac:dyDescent="0.35">
      <c r="A25" s="18" t="s">
        <v>210</v>
      </c>
      <c r="B25" s="18" t="s">
        <v>268</v>
      </c>
      <c r="C25" s="18" t="s">
        <v>211</v>
      </c>
      <c r="D25" s="18" t="s">
        <v>212</v>
      </c>
      <c r="E25" s="6" t="s">
        <v>35</v>
      </c>
      <c r="F25" s="27">
        <v>64.3</v>
      </c>
      <c r="G25" s="27">
        <f t="shared" si="0"/>
        <v>96.449999999999989</v>
      </c>
      <c r="H25" s="15">
        <v>3</v>
      </c>
      <c r="I25" s="15">
        <v>9</v>
      </c>
      <c r="J25" s="18">
        <f t="shared" si="3"/>
        <v>11</v>
      </c>
    </row>
    <row r="26" spans="1:10" x14ac:dyDescent="0.35">
      <c r="A26" s="18" t="s">
        <v>213</v>
      </c>
      <c r="B26" s="18" t="s">
        <v>269</v>
      </c>
      <c r="C26" s="18" t="s">
        <v>214</v>
      </c>
      <c r="D26" s="18" t="s">
        <v>215</v>
      </c>
      <c r="E26" s="6" t="s">
        <v>58</v>
      </c>
      <c r="F26" s="27">
        <v>81.2</v>
      </c>
      <c r="G26" s="27">
        <f t="shared" si="0"/>
        <v>121.80000000000001</v>
      </c>
      <c r="H26" s="15">
        <v>1</v>
      </c>
      <c r="I26" s="15">
        <v>13</v>
      </c>
      <c r="J26" s="18">
        <f t="shared" si="3"/>
        <v>7</v>
      </c>
    </row>
    <row r="27" spans="1:10" x14ac:dyDescent="0.35">
      <c r="A27" s="18" t="s">
        <v>216</v>
      </c>
      <c r="B27" s="18" t="s">
        <v>269</v>
      </c>
      <c r="C27" s="18" t="s">
        <v>217</v>
      </c>
      <c r="D27" s="18" t="s">
        <v>218</v>
      </c>
      <c r="E27" s="6" t="s">
        <v>35</v>
      </c>
      <c r="F27" s="27">
        <v>119</v>
      </c>
      <c r="G27" s="27">
        <f t="shared" si="0"/>
        <v>178.5</v>
      </c>
      <c r="H27" s="15">
        <v>5</v>
      </c>
      <c r="I27" s="15">
        <v>18</v>
      </c>
      <c r="J27" s="18">
        <f t="shared" si="3"/>
        <v>2</v>
      </c>
    </row>
    <row r="28" spans="1:10" x14ac:dyDescent="0.35">
      <c r="A28" s="18" t="s">
        <v>219</v>
      </c>
      <c r="B28" s="18" t="s">
        <v>269</v>
      </c>
      <c r="C28" s="18" t="s">
        <v>220</v>
      </c>
      <c r="D28" s="18" t="s">
        <v>221</v>
      </c>
      <c r="E28" s="6" t="s">
        <v>16</v>
      </c>
      <c r="F28" s="27">
        <v>73</v>
      </c>
      <c r="G28" s="27">
        <f t="shared" si="0"/>
        <v>109.5</v>
      </c>
      <c r="H28" s="15">
        <v>3</v>
      </c>
      <c r="I28" s="15">
        <v>19</v>
      </c>
      <c r="J28" s="18">
        <f t="shared" si="3"/>
        <v>1</v>
      </c>
    </row>
    <row r="29" spans="1:10" x14ac:dyDescent="0.35">
      <c r="A29" s="18" t="s">
        <v>222</v>
      </c>
      <c r="B29" s="18" t="s">
        <v>269</v>
      </c>
      <c r="C29" s="18" t="s">
        <v>223</v>
      </c>
      <c r="D29" s="18" t="s">
        <v>224</v>
      </c>
      <c r="E29" s="6" t="s">
        <v>20</v>
      </c>
      <c r="F29" s="27">
        <v>62.5</v>
      </c>
      <c r="G29" s="27">
        <f t="shared" si="0"/>
        <v>93.75</v>
      </c>
      <c r="H29" s="15">
        <v>0</v>
      </c>
      <c r="I29" s="15">
        <v>15</v>
      </c>
      <c r="J29" s="18">
        <f t="shared" si="3"/>
        <v>5</v>
      </c>
    </row>
    <row r="30" spans="1:10" x14ac:dyDescent="0.35">
      <c r="A30" s="18" t="s">
        <v>225</v>
      </c>
      <c r="B30" s="18" t="s">
        <v>268</v>
      </c>
      <c r="C30" s="18" t="s">
        <v>226</v>
      </c>
      <c r="D30" s="18" t="s">
        <v>227</v>
      </c>
      <c r="E30" s="6" t="s">
        <v>16</v>
      </c>
      <c r="F30" s="27">
        <v>157</v>
      </c>
      <c r="G30" s="27">
        <f t="shared" si="0"/>
        <v>235.5</v>
      </c>
      <c r="H30" s="15">
        <v>4</v>
      </c>
      <c r="I30" s="15">
        <v>14</v>
      </c>
      <c r="J30" s="18">
        <f t="shared" si="3"/>
        <v>6</v>
      </c>
    </row>
    <row r="31" spans="1:10" x14ac:dyDescent="0.35">
      <c r="A31" s="18" t="s">
        <v>228</v>
      </c>
      <c r="B31" s="18" t="s">
        <v>269</v>
      </c>
      <c r="C31" s="18" t="s">
        <v>229</v>
      </c>
      <c r="D31" s="18" t="s">
        <v>230</v>
      </c>
      <c r="E31" s="6" t="s">
        <v>16</v>
      </c>
      <c r="F31" s="27">
        <v>140.5</v>
      </c>
      <c r="G31" s="27">
        <f t="shared" si="0"/>
        <v>210.75</v>
      </c>
      <c r="H31" s="15">
        <v>2</v>
      </c>
      <c r="I31" s="15">
        <v>16</v>
      </c>
      <c r="J31" s="18">
        <f t="shared" si="3"/>
        <v>4</v>
      </c>
    </row>
    <row r="32" spans="1:10" x14ac:dyDescent="0.35">
      <c r="A32" s="18" t="s">
        <v>231</v>
      </c>
      <c r="B32" s="18" t="s">
        <v>269</v>
      </c>
      <c r="C32" s="18" t="s">
        <v>232</v>
      </c>
      <c r="D32" s="18" t="s">
        <v>233</v>
      </c>
      <c r="E32" s="6" t="s">
        <v>16</v>
      </c>
      <c r="F32" s="27">
        <v>145.9</v>
      </c>
      <c r="G32" s="27">
        <f t="shared" si="0"/>
        <v>218.85000000000002</v>
      </c>
      <c r="H32" s="15">
        <v>12</v>
      </c>
      <c r="I32" s="15">
        <v>9</v>
      </c>
      <c r="J32" s="18">
        <f t="shared" si="3"/>
        <v>11</v>
      </c>
    </row>
    <row r="33" spans="1:10" x14ac:dyDescent="0.35">
      <c r="A33" s="18" t="s">
        <v>234</v>
      </c>
      <c r="B33" s="18" t="s">
        <v>268</v>
      </c>
      <c r="C33" s="18" t="s">
        <v>235</v>
      </c>
      <c r="D33" s="18" t="s">
        <v>236</v>
      </c>
      <c r="E33" s="6" t="s">
        <v>16</v>
      </c>
      <c r="F33" s="27">
        <v>156</v>
      </c>
      <c r="G33" s="27">
        <f t="shared" si="0"/>
        <v>234</v>
      </c>
      <c r="H33" s="15">
        <v>8</v>
      </c>
      <c r="I33" s="15">
        <v>4</v>
      </c>
      <c r="J33" s="18">
        <f t="shared" si="3"/>
        <v>16</v>
      </c>
    </row>
    <row r="34" spans="1:10" x14ac:dyDescent="0.35">
      <c r="A34" s="18" t="s">
        <v>237</v>
      </c>
      <c r="B34" s="18" t="s">
        <v>268</v>
      </c>
      <c r="C34" s="18" t="s">
        <v>238</v>
      </c>
      <c r="D34" s="18" t="s">
        <v>239</v>
      </c>
      <c r="E34" s="6" t="s">
        <v>28</v>
      </c>
      <c r="F34" s="27">
        <v>63.6</v>
      </c>
      <c r="G34" s="27">
        <f t="shared" si="0"/>
        <v>95.4</v>
      </c>
      <c r="H34" s="15">
        <v>1</v>
      </c>
      <c r="I34" s="15">
        <v>2</v>
      </c>
      <c r="J34" s="18">
        <f t="shared" si="3"/>
        <v>18</v>
      </c>
    </row>
    <row r="35" spans="1:10" x14ac:dyDescent="0.35">
      <c r="A35" s="18" t="s">
        <v>240</v>
      </c>
      <c r="B35" s="18" t="s">
        <v>268</v>
      </c>
      <c r="C35" s="18" t="s">
        <v>241</v>
      </c>
      <c r="D35" s="18" t="s">
        <v>242</v>
      </c>
      <c r="E35" s="6" t="s">
        <v>16</v>
      </c>
      <c r="F35" s="27">
        <v>89.9</v>
      </c>
      <c r="G35" s="27">
        <f t="shared" si="0"/>
        <v>134.85000000000002</v>
      </c>
      <c r="H35" s="15">
        <v>3</v>
      </c>
      <c r="I35" s="15">
        <v>1</v>
      </c>
      <c r="J35" s="18">
        <f t="shared" si="3"/>
        <v>19</v>
      </c>
    </row>
    <row r="36" spans="1:10" x14ac:dyDescent="0.35">
      <c r="A36" s="18" t="s">
        <v>243</v>
      </c>
      <c r="B36" s="18" t="s">
        <v>268</v>
      </c>
      <c r="C36" s="18" t="s">
        <v>244</v>
      </c>
      <c r="D36" s="18" t="s">
        <v>245</v>
      </c>
      <c r="E36" s="6" t="s">
        <v>16</v>
      </c>
      <c r="F36" s="27">
        <v>73.7</v>
      </c>
      <c r="G36" s="27">
        <f t="shared" si="0"/>
        <v>110.55000000000001</v>
      </c>
      <c r="H36" s="15">
        <v>4</v>
      </c>
      <c r="I36" s="15">
        <v>15</v>
      </c>
      <c r="J36" s="18">
        <f t="shared" si="3"/>
        <v>5</v>
      </c>
    </row>
    <row r="37" spans="1:10" x14ac:dyDescent="0.35">
      <c r="A37" s="18" t="s">
        <v>246</v>
      </c>
      <c r="B37" s="18" t="s">
        <v>268</v>
      </c>
      <c r="C37" s="18" t="s">
        <v>247</v>
      </c>
      <c r="D37" s="18" t="s">
        <v>248</v>
      </c>
      <c r="E37" s="6" t="s">
        <v>16</v>
      </c>
      <c r="F37" s="27">
        <v>126</v>
      </c>
      <c r="G37" s="27">
        <f t="shared" si="0"/>
        <v>189</v>
      </c>
      <c r="H37" s="15">
        <v>2</v>
      </c>
      <c r="I37" s="15">
        <v>8</v>
      </c>
      <c r="J37" s="18">
        <f t="shared" si="3"/>
        <v>12</v>
      </c>
    </row>
    <row r="38" spans="1:10" x14ac:dyDescent="0.35">
      <c r="A38" s="18" t="s">
        <v>249</v>
      </c>
      <c r="B38" s="18" t="s">
        <v>269</v>
      </c>
      <c r="C38" s="18" t="s">
        <v>250</v>
      </c>
      <c r="D38" s="18" t="s">
        <v>251</v>
      </c>
      <c r="E38" s="6" t="s">
        <v>45</v>
      </c>
      <c r="F38" s="27">
        <v>178.8</v>
      </c>
      <c r="G38" s="27">
        <f t="shared" si="0"/>
        <v>268.20000000000005</v>
      </c>
      <c r="H38" s="15">
        <v>3</v>
      </c>
      <c r="I38" s="15">
        <v>1</v>
      </c>
      <c r="J38" s="18">
        <f t="shared" si="3"/>
        <v>19</v>
      </c>
    </row>
    <row r="39" spans="1:10" x14ac:dyDescent="0.35">
      <c r="A39" s="18" t="s">
        <v>252</v>
      </c>
      <c r="B39" s="18" t="s">
        <v>269</v>
      </c>
      <c r="C39" s="18" t="s">
        <v>253</v>
      </c>
      <c r="D39" s="18" t="s">
        <v>254</v>
      </c>
      <c r="E39" s="6" t="s">
        <v>16</v>
      </c>
      <c r="F39" s="27">
        <v>105.7</v>
      </c>
      <c r="G39" s="27">
        <f t="shared" si="0"/>
        <v>158.55000000000001</v>
      </c>
      <c r="H39" s="15">
        <v>2</v>
      </c>
      <c r="I39" s="15">
        <v>4</v>
      </c>
      <c r="J39" s="18">
        <f t="shared" si="3"/>
        <v>16</v>
      </c>
    </row>
  </sheetData>
  <mergeCells count="1">
    <mergeCell ref="O3:P3"/>
  </mergeCells>
  <dataValidations count="1">
    <dataValidation type="list" allowBlank="1" showInputMessage="1" showErrorMessage="1" sqref="E5:E39" xr:uid="{199903AF-CD5C-49C2-B7FC-F683FFB26F28}">
      <formula1>Departments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B71E-0FA4-4CBA-954A-0AB23D6EB198}">
  <dimension ref="A1:K48"/>
  <sheetViews>
    <sheetView workbookViewId="0">
      <selection activeCell="A5" sqref="A5"/>
    </sheetView>
  </sheetViews>
  <sheetFormatPr defaultColWidth="9" defaultRowHeight="14.5" x14ac:dyDescent="0.35"/>
  <cols>
    <col min="1" max="1" width="8.90625" style="18" customWidth="1"/>
    <col min="2" max="2" width="11.26953125" style="18" bestFit="1" customWidth="1"/>
    <col min="3" max="3" width="16" style="18" customWidth="1"/>
    <col min="4" max="4" width="22.453125" style="18" customWidth="1"/>
    <col min="5" max="5" width="15.90625" style="18" customWidth="1"/>
    <col min="6" max="6" width="10.6328125" customWidth="1"/>
    <col min="7" max="7" width="13.36328125" customWidth="1"/>
    <col min="8" max="8" width="16.36328125" style="18" customWidth="1"/>
    <col min="9" max="9" width="14.1796875" style="18" customWidth="1"/>
    <col min="10" max="10" width="15.36328125" style="18" customWidth="1"/>
    <col min="11" max="11" width="18" style="18" customWidth="1"/>
    <col min="12" max="12" width="4.90625" style="18" customWidth="1"/>
    <col min="13" max="15" width="16.453125" style="18" customWidth="1"/>
    <col min="16" max="16" width="17.08984375" style="18" customWidth="1"/>
    <col min="17" max="17" width="12.6328125" style="18" customWidth="1"/>
    <col min="18" max="18" width="12.08984375" style="18" customWidth="1"/>
    <col min="19" max="16384" width="9" style="18"/>
  </cols>
  <sheetData>
    <row r="1" spans="1:11" s="37" customFormat="1" ht="27" customHeight="1" x14ac:dyDescent="0.55000000000000004">
      <c r="A1" s="7" t="s">
        <v>270</v>
      </c>
    </row>
    <row r="2" spans="1:11" customFormat="1" ht="5" customHeight="1" x14ac:dyDescent="0.35">
      <c r="H2" s="31"/>
      <c r="I2" s="31"/>
      <c r="J2" s="31"/>
      <c r="K2" s="31"/>
    </row>
    <row r="3" spans="1:11" customFormat="1" ht="18" customHeight="1" x14ac:dyDescent="0.35">
      <c r="H3" s="31" t="s">
        <v>266</v>
      </c>
      <c r="I3" s="31" t="s">
        <v>271</v>
      </c>
      <c r="J3" s="31" t="s">
        <v>272</v>
      </c>
      <c r="K3" s="31" t="s">
        <v>273</v>
      </c>
    </row>
    <row r="4" spans="1:11" customFormat="1" x14ac:dyDescent="0.35">
      <c r="H4" t="s">
        <v>35</v>
      </c>
      <c r="I4" s="29">
        <f t="shared" ref="I4:I10" si="0">COUNTIFS(Department,$H4)</f>
        <v>4</v>
      </c>
      <c r="J4" s="18">
        <f>SUMIFS(tblStaff[Days Sick],Department,$H4)</f>
        <v>10</v>
      </c>
      <c r="K4" s="18">
        <f>SUMIFS('[2]HR Wages'!$G$13:$G$47,Department,$H4)</f>
        <v>44</v>
      </c>
    </row>
    <row r="5" spans="1:11" customFormat="1" x14ac:dyDescent="0.35">
      <c r="H5" t="s">
        <v>20</v>
      </c>
      <c r="I5" s="29">
        <f t="shared" si="0"/>
        <v>5</v>
      </c>
      <c r="J5" s="18">
        <f>SUMIFS(tblStaff[Days Sick],Department,$H5)</f>
        <v>20</v>
      </c>
      <c r="K5" s="18">
        <f>SUMIFS('[2]HR Wages'!$G$13:$G$47,Department,$H5)</f>
        <v>65</v>
      </c>
    </row>
    <row r="6" spans="1:11" customFormat="1" x14ac:dyDescent="0.35">
      <c r="H6" t="s">
        <v>45</v>
      </c>
      <c r="I6" s="29">
        <f t="shared" si="0"/>
        <v>2</v>
      </c>
      <c r="J6" s="18">
        <f>SUMIFS(tblStaff[Days Sick],Department,$H6)</f>
        <v>8</v>
      </c>
      <c r="K6" s="18">
        <f>SUMIFS('[2]HR Wages'!$G$13:$G$47,Department,$H6)</f>
        <v>33</v>
      </c>
    </row>
    <row r="7" spans="1:11" x14ac:dyDescent="0.35">
      <c r="H7" t="s">
        <v>28</v>
      </c>
      <c r="I7" s="29">
        <f t="shared" si="0"/>
        <v>4</v>
      </c>
      <c r="J7" s="18">
        <f>SUMIFS(tblStaff[Days Sick],Department,$H7)</f>
        <v>18</v>
      </c>
      <c r="K7" s="18">
        <f>SUMIFS('[2]HR Wages'!$G$13:$G$47,Department,$H7)</f>
        <v>63</v>
      </c>
    </row>
    <row r="8" spans="1:11" x14ac:dyDescent="0.35">
      <c r="H8" t="s">
        <v>58</v>
      </c>
      <c r="I8" s="29">
        <f t="shared" si="0"/>
        <v>5</v>
      </c>
      <c r="J8" s="18">
        <f>SUMIFS(tblStaff[Days Sick],Department,$H8)</f>
        <v>7</v>
      </c>
      <c r="K8" s="18">
        <f>SUMIFS('[2]HR Wages'!$G$13:$G$47,Department,$H8)</f>
        <v>69</v>
      </c>
    </row>
    <row r="9" spans="1:11" ht="15" thickBot="1" x14ac:dyDescent="0.4">
      <c r="F9" s="18"/>
      <c r="G9" s="18"/>
      <c r="H9" t="s">
        <v>16</v>
      </c>
      <c r="I9" s="29">
        <f t="shared" si="0"/>
        <v>15</v>
      </c>
      <c r="J9" s="18">
        <f>SUMIFS(tblStaff[Days Sick],Department,$H9)</f>
        <v>43</v>
      </c>
      <c r="K9" s="18">
        <f>SUMIFS('[2]HR Wages'!$G$13:$G$47,Department,$H9)</f>
        <v>145</v>
      </c>
    </row>
    <row r="10" spans="1:11" ht="15" thickBot="1" x14ac:dyDescent="0.4">
      <c r="A10" s="36" t="s">
        <v>274</v>
      </c>
      <c r="B10" s="32">
        <f>SUM(tblStaff[Pay])</f>
        <v>104890.20000000001</v>
      </c>
      <c r="F10" s="18"/>
      <c r="G10" s="18"/>
      <c r="H10" t="s">
        <v>275</v>
      </c>
      <c r="I10" s="33">
        <f t="shared" si="0"/>
        <v>0</v>
      </c>
      <c r="J10">
        <f>SUMIFS(tblStaff[Days Sick],Department,$H10)</f>
        <v>0</v>
      </c>
      <c r="K10">
        <f>SUMIFS('[2]HR Wages'!$G$13:$G$47,Department,$H10)</f>
        <v>0</v>
      </c>
    </row>
    <row r="11" spans="1:11" x14ac:dyDescent="0.35">
      <c r="F11" s="18"/>
      <c r="G11" s="18"/>
    </row>
    <row r="12" spans="1:11" s="35" customFormat="1" ht="17" customHeight="1" x14ac:dyDescent="0.35">
      <c r="A12" s="31" t="s">
        <v>130</v>
      </c>
      <c r="B12" s="31" t="s">
        <v>260</v>
      </c>
      <c r="C12" s="31" t="s">
        <v>131</v>
      </c>
      <c r="D12" s="31" t="s">
        <v>6</v>
      </c>
      <c r="E12" s="31" t="s">
        <v>8</v>
      </c>
      <c r="F12" s="34" t="s">
        <v>263</v>
      </c>
      <c r="G12" s="34" t="s">
        <v>264</v>
      </c>
      <c r="H12" s="34" t="s">
        <v>265</v>
      </c>
      <c r="I12" s="31" t="s">
        <v>276</v>
      </c>
      <c r="J12" s="34" t="s">
        <v>261</v>
      </c>
      <c r="K12" s="34" t="s">
        <v>277</v>
      </c>
    </row>
    <row r="13" spans="1:11" x14ac:dyDescent="0.35">
      <c r="A13" s="18" t="s">
        <v>249</v>
      </c>
      <c r="B13" s="18" t="s">
        <v>269</v>
      </c>
      <c r="C13" s="18" t="s">
        <v>250</v>
      </c>
      <c r="D13" s="18" t="s">
        <v>251</v>
      </c>
      <c r="E13" s="6" t="s">
        <v>45</v>
      </c>
      <c r="F13" s="15">
        <v>3</v>
      </c>
      <c r="G13" s="15">
        <v>1</v>
      </c>
      <c r="H13" s="18">
        <f t="shared" ref="H13:H47" si="1">Leave_Allowance-G13</f>
        <v>19</v>
      </c>
      <c r="I13" s="15">
        <v>42</v>
      </c>
      <c r="J13" s="27">
        <v>178.8</v>
      </c>
      <c r="K13" s="27">
        <f>tblStaff[[#This Row],[Hours]]*tblStaff[[#This Row],[Hourly Rate]]</f>
        <v>7509.6</v>
      </c>
    </row>
    <row r="14" spans="1:11" x14ac:dyDescent="0.35">
      <c r="A14" s="18" t="s">
        <v>169</v>
      </c>
      <c r="B14" s="18" t="s">
        <v>269</v>
      </c>
      <c r="C14" s="18" t="s">
        <v>170</v>
      </c>
      <c r="D14" s="18" t="s">
        <v>171</v>
      </c>
      <c r="E14" s="6" t="s">
        <v>16</v>
      </c>
      <c r="F14" s="15">
        <v>6</v>
      </c>
      <c r="G14" s="15">
        <v>20</v>
      </c>
      <c r="H14" s="18">
        <f t="shared" si="1"/>
        <v>0</v>
      </c>
      <c r="I14" s="15">
        <v>34</v>
      </c>
      <c r="J14" s="27">
        <v>186.4</v>
      </c>
      <c r="K14" s="27">
        <f>tblStaff[[#This Row],[Hours]]*tblStaff[[#This Row],[Hourly Rate]]</f>
        <v>6337.6</v>
      </c>
    </row>
    <row r="15" spans="1:11" x14ac:dyDescent="0.35">
      <c r="A15" s="18" t="s">
        <v>228</v>
      </c>
      <c r="B15" s="18" t="s">
        <v>269</v>
      </c>
      <c r="C15" s="18" t="s">
        <v>229</v>
      </c>
      <c r="D15" s="18" t="s">
        <v>230</v>
      </c>
      <c r="E15" s="6" t="s">
        <v>16</v>
      </c>
      <c r="F15" s="15">
        <v>2</v>
      </c>
      <c r="G15" s="15">
        <v>16</v>
      </c>
      <c r="H15" s="18">
        <f t="shared" si="1"/>
        <v>4</v>
      </c>
      <c r="I15" s="15">
        <v>45</v>
      </c>
      <c r="J15" s="27">
        <v>140.5</v>
      </c>
      <c r="K15" s="27">
        <f>tblStaff[[#This Row],[Hours]]*tblStaff[[#This Row],[Hourly Rate]]</f>
        <v>6322.5</v>
      </c>
    </row>
    <row r="16" spans="1:11" x14ac:dyDescent="0.35">
      <c r="A16" s="18" t="s">
        <v>231</v>
      </c>
      <c r="B16" s="18" t="s">
        <v>269</v>
      </c>
      <c r="C16" s="18" t="s">
        <v>232</v>
      </c>
      <c r="D16" s="18" t="s">
        <v>233</v>
      </c>
      <c r="E16" s="6" t="s">
        <v>16</v>
      </c>
      <c r="F16" s="15">
        <v>1</v>
      </c>
      <c r="G16" s="15">
        <v>9</v>
      </c>
      <c r="H16" s="18">
        <f t="shared" si="1"/>
        <v>11</v>
      </c>
      <c r="I16" s="15">
        <v>38</v>
      </c>
      <c r="J16" s="27">
        <v>145.9</v>
      </c>
      <c r="K16" s="27">
        <f>tblStaff[[#This Row],[Hours]]*tblStaff[[#This Row],[Hourly Rate]]</f>
        <v>5544.2</v>
      </c>
    </row>
    <row r="17" spans="1:11" x14ac:dyDescent="0.35">
      <c r="A17" s="18" t="s">
        <v>150</v>
      </c>
      <c r="B17" s="18" t="s">
        <v>269</v>
      </c>
      <c r="C17" s="18" t="s">
        <v>151</v>
      </c>
      <c r="D17" s="18" t="s">
        <v>152</v>
      </c>
      <c r="E17" s="6" t="s">
        <v>16</v>
      </c>
      <c r="F17" s="15">
        <v>1</v>
      </c>
      <c r="G17" s="15">
        <v>17</v>
      </c>
      <c r="H17" s="18">
        <f t="shared" si="1"/>
        <v>3</v>
      </c>
      <c r="I17" s="15">
        <v>37</v>
      </c>
      <c r="J17" s="27">
        <v>146.5</v>
      </c>
      <c r="K17" s="27">
        <f>tblStaff[[#This Row],[Hours]]*tblStaff[[#This Row],[Hourly Rate]]</f>
        <v>5420.5</v>
      </c>
    </row>
    <row r="18" spans="1:11" x14ac:dyDescent="0.35">
      <c r="A18" s="18" t="s">
        <v>191</v>
      </c>
      <c r="B18" s="18" t="s">
        <v>269</v>
      </c>
      <c r="C18" s="18" t="s">
        <v>192</v>
      </c>
      <c r="D18" s="18" t="s">
        <v>193</v>
      </c>
      <c r="E18" s="6" t="s">
        <v>35</v>
      </c>
      <c r="F18" s="15">
        <v>2</v>
      </c>
      <c r="G18" s="15">
        <v>12</v>
      </c>
      <c r="H18" s="18">
        <f t="shared" si="1"/>
        <v>8</v>
      </c>
      <c r="I18" s="15">
        <v>34</v>
      </c>
      <c r="J18" s="27">
        <v>153.1</v>
      </c>
      <c r="K18" s="27">
        <f>tblStaff[[#This Row],[Hours]]*tblStaff[[#This Row],[Hourly Rate]]</f>
        <v>5205.3999999999996</v>
      </c>
    </row>
    <row r="19" spans="1:11" x14ac:dyDescent="0.35">
      <c r="A19" s="18" t="s">
        <v>165</v>
      </c>
      <c r="B19" s="18" t="s">
        <v>268</v>
      </c>
      <c r="C19" s="18" t="s">
        <v>166</v>
      </c>
      <c r="D19" s="18" t="s">
        <v>167</v>
      </c>
      <c r="E19" s="6" t="s">
        <v>16</v>
      </c>
      <c r="F19" s="15">
        <v>3</v>
      </c>
      <c r="G19" s="15">
        <v>12</v>
      </c>
      <c r="H19" s="18">
        <f t="shared" si="1"/>
        <v>8</v>
      </c>
      <c r="I19" s="15">
        <v>28</v>
      </c>
      <c r="J19" s="27">
        <v>185.2</v>
      </c>
      <c r="K19" s="27">
        <f>tblStaff[[#This Row],[Hours]]*tblStaff[[#This Row],[Hourly Rate]]</f>
        <v>5185.5999999999995</v>
      </c>
    </row>
    <row r="20" spans="1:11" x14ac:dyDescent="0.35">
      <c r="A20" s="18" t="s">
        <v>188</v>
      </c>
      <c r="B20" s="18" t="s">
        <v>269</v>
      </c>
      <c r="C20" s="18" t="s">
        <v>189</v>
      </c>
      <c r="D20" s="18" t="s">
        <v>190</v>
      </c>
      <c r="E20" s="6" t="s">
        <v>58</v>
      </c>
      <c r="F20" s="15">
        <v>2</v>
      </c>
      <c r="G20" s="15">
        <v>17</v>
      </c>
      <c r="H20" s="18">
        <f t="shared" si="1"/>
        <v>3</v>
      </c>
      <c r="I20" s="15">
        <v>43</v>
      </c>
      <c r="J20" s="27">
        <v>104.8</v>
      </c>
      <c r="K20" s="27">
        <f>tblStaff[[#This Row],[Hours]]*tblStaff[[#This Row],[Hourly Rate]]</f>
        <v>4506.3999999999996</v>
      </c>
    </row>
    <row r="21" spans="1:11" x14ac:dyDescent="0.35">
      <c r="A21" s="18" t="s">
        <v>142</v>
      </c>
      <c r="B21" s="18" t="s">
        <v>269</v>
      </c>
      <c r="C21" s="18" t="s">
        <v>143</v>
      </c>
      <c r="D21" s="18" t="s">
        <v>144</v>
      </c>
      <c r="E21" s="6" t="s">
        <v>16</v>
      </c>
      <c r="F21" s="15">
        <v>3</v>
      </c>
      <c r="G21" s="15">
        <v>16</v>
      </c>
      <c r="H21" s="18">
        <f t="shared" si="1"/>
        <v>4</v>
      </c>
      <c r="I21" s="15">
        <v>43</v>
      </c>
      <c r="J21" s="27">
        <v>92.5</v>
      </c>
      <c r="K21" s="27">
        <f>tblStaff[[#This Row],[Hours]]*tblStaff[[#This Row],[Hourly Rate]]</f>
        <v>3977.5</v>
      </c>
    </row>
    <row r="22" spans="1:11" x14ac:dyDescent="0.35">
      <c r="A22" s="18" t="s">
        <v>216</v>
      </c>
      <c r="B22" s="18" t="s">
        <v>269</v>
      </c>
      <c r="C22" s="18" t="s">
        <v>217</v>
      </c>
      <c r="D22" s="18" t="s">
        <v>218</v>
      </c>
      <c r="E22" s="6" t="s">
        <v>35</v>
      </c>
      <c r="F22" s="15">
        <v>5</v>
      </c>
      <c r="G22" s="15">
        <v>18</v>
      </c>
      <c r="H22" s="18">
        <f t="shared" si="1"/>
        <v>2</v>
      </c>
      <c r="I22" s="15">
        <v>33</v>
      </c>
      <c r="J22" s="27">
        <v>119</v>
      </c>
      <c r="K22" s="27">
        <f>tblStaff[[#This Row],[Hours]]*tblStaff[[#This Row],[Hourly Rate]]</f>
        <v>3927</v>
      </c>
    </row>
    <row r="23" spans="1:11" x14ac:dyDescent="0.35">
      <c r="A23" s="18" t="s">
        <v>252</v>
      </c>
      <c r="B23" s="18" t="s">
        <v>269</v>
      </c>
      <c r="C23" s="18" t="s">
        <v>253</v>
      </c>
      <c r="D23" s="18" t="s">
        <v>254</v>
      </c>
      <c r="E23" s="6" t="s">
        <v>16</v>
      </c>
      <c r="F23" s="15">
        <v>2</v>
      </c>
      <c r="G23" s="15">
        <v>4</v>
      </c>
      <c r="H23" s="18">
        <f t="shared" si="1"/>
        <v>16</v>
      </c>
      <c r="I23" s="15">
        <v>37</v>
      </c>
      <c r="J23" s="27">
        <v>105.7</v>
      </c>
      <c r="K23" s="27">
        <f>tblStaff[[#This Row],[Hours]]*tblStaff[[#This Row],[Hourly Rate]]</f>
        <v>3910.9</v>
      </c>
    </row>
    <row r="24" spans="1:11" x14ac:dyDescent="0.35">
      <c r="A24" s="18" t="s">
        <v>207</v>
      </c>
      <c r="B24" s="18" t="s">
        <v>269</v>
      </c>
      <c r="C24" s="18" t="s">
        <v>208</v>
      </c>
      <c r="D24" s="18" t="s">
        <v>209</v>
      </c>
      <c r="E24" s="18" t="s">
        <v>58</v>
      </c>
      <c r="F24" s="15">
        <v>5</v>
      </c>
      <c r="G24" s="15">
        <v>18</v>
      </c>
      <c r="H24" s="18">
        <f t="shared" si="1"/>
        <v>2</v>
      </c>
      <c r="I24" s="18">
        <v>43</v>
      </c>
      <c r="J24" s="27">
        <v>88.4</v>
      </c>
      <c r="K24" s="27">
        <f>tblStaff[[#This Row],[Hours]]*tblStaff[[#This Row],[Hourly Rate]]</f>
        <v>3801.2000000000003</v>
      </c>
    </row>
    <row r="25" spans="1:11" x14ac:dyDescent="0.35">
      <c r="A25" s="18" t="s">
        <v>213</v>
      </c>
      <c r="B25" s="18" t="s">
        <v>269</v>
      </c>
      <c r="C25" s="18" t="s">
        <v>214</v>
      </c>
      <c r="D25" s="18" t="s">
        <v>215</v>
      </c>
      <c r="E25" s="6" t="s">
        <v>58</v>
      </c>
      <c r="F25" s="15">
        <v>1</v>
      </c>
      <c r="G25" s="15">
        <v>13</v>
      </c>
      <c r="H25" s="18">
        <f t="shared" si="1"/>
        <v>7</v>
      </c>
      <c r="I25" s="15">
        <v>44</v>
      </c>
      <c r="J25" s="27">
        <v>81.2</v>
      </c>
      <c r="K25" s="27">
        <f>tblStaff[[#This Row],[Hours]]*tblStaff[[#This Row],[Hourly Rate]]</f>
        <v>3572.8</v>
      </c>
    </row>
    <row r="26" spans="1:11" x14ac:dyDescent="0.35">
      <c r="A26" s="18" t="s">
        <v>200</v>
      </c>
      <c r="B26" s="18" t="s">
        <v>269</v>
      </c>
      <c r="C26" s="18" t="s">
        <v>201</v>
      </c>
      <c r="D26" s="18" t="s">
        <v>202</v>
      </c>
      <c r="E26" s="6" t="s">
        <v>20</v>
      </c>
      <c r="F26" s="15">
        <v>1</v>
      </c>
      <c r="G26" s="15">
        <v>14</v>
      </c>
      <c r="H26" s="18">
        <f t="shared" si="1"/>
        <v>6</v>
      </c>
      <c r="I26" s="15">
        <v>36</v>
      </c>
      <c r="J26" s="27">
        <v>92.6</v>
      </c>
      <c r="K26" s="27">
        <f>tblStaff[[#This Row],[Hours]]*tblStaff[[#This Row],[Hourly Rate]]</f>
        <v>3333.6</v>
      </c>
    </row>
    <row r="27" spans="1:11" x14ac:dyDescent="0.35">
      <c r="A27" s="18" t="s">
        <v>225</v>
      </c>
      <c r="B27" s="18" t="s">
        <v>268</v>
      </c>
      <c r="C27" s="18" t="s">
        <v>226</v>
      </c>
      <c r="D27" s="18" t="s">
        <v>227</v>
      </c>
      <c r="E27" s="6" t="s">
        <v>16</v>
      </c>
      <c r="F27" s="15">
        <v>4</v>
      </c>
      <c r="G27" s="15">
        <v>14</v>
      </c>
      <c r="H27" s="18">
        <f t="shared" si="1"/>
        <v>6</v>
      </c>
      <c r="I27" s="15">
        <v>19</v>
      </c>
      <c r="J27" s="27">
        <v>157</v>
      </c>
      <c r="K27" s="27">
        <f>tblStaff[[#This Row],[Hours]]*tblStaff[[#This Row],[Hourly Rate]]</f>
        <v>2983</v>
      </c>
    </row>
    <row r="28" spans="1:11" x14ac:dyDescent="0.35">
      <c r="A28" s="18" t="s">
        <v>179</v>
      </c>
      <c r="B28" s="18" t="s">
        <v>268</v>
      </c>
      <c r="C28" s="18" t="s">
        <v>180</v>
      </c>
      <c r="D28" s="18" t="s">
        <v>181</v>
      </c>
      <c r="E28" s="6" t="s">
        <v>16</v>
      </c>
      <c r="F28" s="15">
        <v>1</v>
      </c>
      <c r="G28" s="15">
        <v>20</v>
      </c>
      <c r="H28" s="18">
        <f t="shared" si="1"/>
        <v>0</v>
      </c>
      <c r="I28" s="15">
        <v>18</v>
      </c>
      <c r="J28" s="27">
        <v>158.69999999999999</v>
      </c>
      <c r="K28" s="27">
        <f>tblStaff[[#This Row],[Hours]]*tblStaff[[#This Row],[Hourly Rate]]</f>
        <v>2856.6</v>
      </c>
    </row>
    <row r="29" spans="1:11" x14ac:dyDescent="0.35">
      <c r="A29" s="18" t="s">
        <v>146</v>
      </c>
      <c r="B29" s="18" t="s">
        <v>269</v>
      </c>
      <c r="C29" s="18" t="s">
        <v>147</v>
      </c>
      <c r="D29" s="18" t="s">
        <v>148</v>
      </c>
      <c r="E29" s="6" t="s">
        <v>20</v>
      </c>
      <c r="F29" s="15">
        <v>8</v>
      </c>
      <c r="G29" s="15">
        <v>15</v>
      </c>
      <c r="H29" s="18">
        <f t="shared" si="1"/>
        <v>5</v>
      </c>
      <c r="I29" s="15">
        <v>34</v>
      </c>
      <c r="J29" s="27">
        <v>75.900000000000006</v>
      </c>
      <c r="K29" s="27">
        <f>tblStaff[[#This Row],[Hours]]*tblStaff[[#This Row],[Hourly Rate]]</f>
        <v>2580.6000000000004</v>
      </c>
    </row>
    <row r="30" spans="1:11" x14ac:dyDescent="0.35">
      <c r="A30" s="18" t="s">
        <v>240</v>
      </c>
      <c r="B30" s="18" t="s">
        <v>268</v>
      </c>
      <c r="C30" s="18" t="s">
        <v>241</v>
      </c>
      <c r="D30" s="18" t="s">
        <v>242</v>
      </c>
      <c r="E30" s="6" t="s">
        <v>16</v>
      </c>
      <c r="F30" s="15">
        <v>3</v>
      </c>
      <c r="G30" s="15">
        <v>1</v>
      </c>
      <c r="H30" s="18">
        <f t="shared" si="1"/>
        <v>19</v>
      </c>
      <c r="I30" s="15">
        <v>28</v>
      </c>
      <c r="J30" s="27">
        <v>89.9</v>
      </c>
      <c r="K30" s="27">
        <f>tblStaff[[#This Row],[Hours]]*tblStaff[[#This Row],[Hourly Rate]]</f>
        <v>2517.2000000000003</v>
      </c>
    </row>
    <row r="31" spans="1:11" x14ac:dyDescent="0.35">
      <c r="A31" s="18" t="s">
        <v>219</v>
      </c>
      <c r="B31" s="18" t="s">
        <v>269</v>
      </c>
      <c r="C31" s="18" t="s">
        <v>220</v>
      </c>
      <c r="D31" s="18" t="s">
        <v>221</v>
      </c>
      <c r="E31" s="6" t="s">
        <v>16</v>
      </c>
      <c r="F31" s="15">
        <v>3</v>
      </c>
      <c r="G31" s="15">
        <v>19</v>
      </c>
      <c r="H31" s="18">
        <f t="shared" si="1"/>
        <v>1</v>
      </c>
      <c r="I31" s="15">
        <v>34</v>
      </c>
      <c r="J31" s="27">
        <v>73</v>
      </c>
      <c r="K31" s="27">
        <f>tblStaff[[#This Row],[Hours]]*tblStaff[[#This Row],[Hourly Rate]]</f>
        <v>2482</v>
      </c>
    </row>
    <row r="32" spans="1:11" x14ac:dyDescent="0.35">
      <c r="A32" s="18" t="s">
        <v>246</v>
      </c>
      <c r="B32" s="18" t="s">
        <v>268</v>
      </c>
      <c r="C32" s="18" t="s">
        <v>247</v>
      </c>
      <c r="D32" s="18" t="s">
        <v>248</v>
      </c>
      <c r="E32" s="6" t="s">
        <v>16</v>
      </c>
      <c r="F32" s="15">
        <v>2</v>
      </c>
      <c r="G32" s="15">
        <v>8</v>
      </c>
      <c r="H32" s="18">
        <f t="shared" si="1"/>
        <v>12</v>
      </c>
      <c r="I32" s="15">
        <v>17</v>
      </c>
      <c r="J32" s="27">
        <v>126</v>
      </c>
      <c r="K32" s="27">
        <f>tblStaff[[#This Row],[Hours]]*tblStaff[[#This Row],[Hourly Rate]]</f>
        <v>2142</v>
      </c>
    </row>
    <row r="33" spans="1:11" x14ac:dyDescent="0.35">
      <c r="A33" s="18" t="s">
        <v>243</v>
      </c>
      <c r="B33" s="18" t="s">
        <v>268</v>
      </c>
      <c r="C33" s="18" t="s">
        <v>244</v>
      </c>
      <c r="D33" s="18" t="s">
        <v>245</v>
      </c>
      <c r="E33" s="6" t="s">
        <v>16</v>
      </c>
      <c r="F33" s="15">
        <v>4</v>
      </c>
      <c r="G33" s="15">
        <v>15</v>
      </c>
      <c r="H33" s="18">
        <f t="shared" si="1"/>
        <v>5</v>
      </c>
      <c r="I33" s="15">
        <v>28</v>
      </c>
      <c r="J33" s="27">
        <v>73.7</v>
      </c>
      <c r="K33" s="27">
        <f>tblStaff[[#This Row],[Hours]]*tblStaff[[#This Row],[Hourly Rate]]</f>
        <v>2063.6</v>
      </c>
    </row>
    <row r="34" spans="1:11" x14ac:dyDescent="0.35">
      <c r="A34" s="18" t="s">
        <v>222</v>
      </c>
      <c r="B34" s="18" t="s">
        <v>269</v>
      </c>
      <c r="C34" s="18" t="s">
        <v>223</v>
      </c>
      <c r="D34" s="18" t="s">
        <v>224</v>
      </c>
      <c r="E34" s="6" t="s">
        <v>20</v>
      </c>
      <c r="F34" s="15">
        <v>0</v>
      </c>
      <c r="G34" s="15">
        <v>15</v>
      </c>
      <c r="H34" s="18">
        <f t="shared" si="1"/>
        <v>5</v>
      </c>
      <c r="I34" s="15">
        <v>32</v>
      </c>
      <c r="J34" s="27">
        <v>62.5</v>
      </c>
      <c r="K34" s="27">
        <f>tblStaff[[#This Row],[Hours]]*tblStaff[[#This Row],[Hourly Rate]]</f>
        <v>2000</v>
      </c>
    </row>
    <row r="35" spans="1:11" x14ac:dyDescent="0.35">
      <c r="A35" s="18" t="s">
        <v>197</v>
      </c>
      <c r="B35" s="18" t="s">
        <v>268</v>
      </c>
      <c r="C35" s="18" t="s">
        <v>198</v>
      </c>
      <c r="D35" s="18" t="s">
        <v>199</v>
      </c>
      <c r="E35" s="6" t="s">
        <v>20</v>
      </c>
      <c r="F35" s="15">
        <v>0</v>
      </c>
      <c r="G35" s="15">
        <v>3</v>
      </c>
      <c r="H35" s="18">
        <f t="shared" si="1"/>
        <v>17</v>
      </c>
      <c r="I35" s="15">
        <v>24</v>
      </c>
      <c r="J35" s="27">
        <v>76.599999999999994</v>
      </c>
      <c r="K35" s="27">
        <f>tblStaff[[#This Row],[Hours]]*tblStaff[[#This Row],[Hourly Rate]]</f>
        <v>1838.3999999999999</v>
      </c>
    </row>
    <row r="36" spans="1:11" x14ac:dyDescent="0.35">
      <c r="A36" s="18" t="s">
        <v>161</v>
      </c>
      <c r="B36" s="18" t="s">
        <v>268</v>
      </c>
      <c r="C36" s="18" t="s">
        <v>162</v>
      </c>
      <c r="D36" s="18" t="s">
        <v>163</v>
      </c>
      <c r="E36" s="6" t="s">
        <v>35</v>
      </c>
      <c r="F36" s="15">
        <v>5</v>
      </c>
      <c r="G36" s="15">
        <v>7</v>
      </c>
      <c r="H36" s="18">
        <f t="shared" si="1"/>
        <v>13</v>
      </c>
      <c r="I36" s="15">
        <v>19</v>
      </c>
      <c r="J36" s="27">
        <v>96.4</v>
      </c>
      <c r="K36" s="27">
        <f>tblStaff[[#This Row],[Hours]]*tblStaff[[#This Row],[Hourly Rate]]</f>
        <v>1831.6000000000001</v>
      </c>
    </row>
    <row r="37" spans="1:11" x14ac:dyDescent="0.35">
      <c r="A37" s="18" t="s">
        <v>173</v>
      </c>
      <c r="B37" s="18" t="s">
        <v>268</v>
      </c>
      <c r="C37" s="18" t="s">
        <v>174</v>
      </c>
      <c r="D37" s="18" t="s">
        <v>175</v>
      </c>
      <c r="E37" s="6" t="s">
        <v>45</v>
      </c>
      <c r="F37" s="15">
        <v>2</v>
      </c>
      <c r="G37" s="15">
        <v>9</v>
      </c>
      <c r="H37" s="18">
        <f t="shared" si="1"/>
        <v>11</v>
      </c>
      <c r="I37" s="15">
        <v>15</v>
      </c>
      <c r="J37" s="27">
        <v>113.4</v>
      </c>
      <c r="K37" s="27">
        <f>tblStaff[[#This Row],[Hours]]*tblStaff[[#This Row],[Hourly Rate]]</f>
        <v>1701</v>
      </c>
    </row>
    <row r="38" spans="1:11" x14ac:dyDescent="0.35">
      <c r="A38" s="18" t="s">
        <v>154</v>
      </c>
      <c r="B38" s="18" t="s">
        <v>268</v>
      </c>
      <c r="C38" s="18" t="s">
        <v>155</v>
      </c>
      <c r="D38" s="18" t="s">
        <v>156</v>
      </c>
      <c r="E38" s="6" t="s">
        <v>28</v>
      </c>
      <c r="F38" s="15">
        <v>0</v>
      </c>
      <c r="G38" s="15">
        <v>12</v>
      </c>
      <c r="H38" s="18">
        <f t="shared" si="1"/>
        <v>8</v>
      </c>
      <c r="I38" s="15">
        <v>26</v>
      </c>
      <c r="J38" s="27">
        <v>63.2</v>
      </c>
      <c r="K38" s="27">
        <f>tblStaff[[#This Row],[Hours]]*tblStaff[[#This Row],[Hourly Rate]]</f>
        <v>1643.2</v>
      </c>
    </row>
    <row r="39" spans="1:11" x14ac:dyDescent="0.35">
      <c r="A39" s="18" t="s">
        <v>176</v>
      </c>
      <c r="B39" s="18" t="s">
        <v>269</v>
      </c>
      <c r="C39" s="18" t="s">
        <v>177</v>
      </c>
      <c r="D39" s="18" t="s">
        <v>178</v>
      </c>
      <c r="E39" s="6" t="s">
        <v>28</v>
      </c>
      <c r="F39" s="15">
        <v>4</v>
      </c>
      <c r="G39" s="15">
        <v>6</v>
      </c>
      <c r="H39" s="18">
        <f t="shared" si="1"/>
        <v>14</v>
      </c>
      <c r="I39" s="15">
        <v>30</v>
      </c>
      <c r="J39" s="27">
        <v>53.5</v>
      </c>
      <c r="K39" s="27">
        <f>tblStaff[[#This Row],[Hours]]*tblStaff[[#This Row],[Hourly Rate]]</f>
        <v>1605</v>
      </c>
    </row>
    <row r="40" spans="1:11" x14ac:dyDescent="0.35">
      <c r="A40" s="18" t="s">
        <v>158</v>
      </c>
      <c r="B40" s="18" t="s">
        <v>268</v>
      </c>
      <c r="C40" s="18" t="s">
        <v>159</v>
      </c>
      <c r="D40" s="18" t="s">
        <v>160</v>
      </c>
      <c r="E40" s="6" t="s">
        <v>275</v>
      </c>
      <c r="F40" s="15">
        <v>3</v>
      </c>
      <c r="G40" s="15">
        <v>15</v>
      </c>
      <c r="H40" s="18">
        <f t="shared" si="1"/>
        <v>5</v>
      </c>
      <c r="I40" s="15">
        <v>13</v>
      </c>
      <c r="J40" s="27">
        <v>121.5</v>
      </c>
      <c r="K40" s="27">
        <f>tblStaff[[#This Row],[Hours]]*tblStaff[[#This Row],[Hourly Rate]]</f>
        <v>1579.5</v>
      </c>
    </row>
    <row r="41" spans="1:11" x14ac:dyDescent="0.35">
      <c r="A41" s="18" t="s">
        <v>234</v>
      </c>
      <c r="B41" s="18" t="s">
        <v>268</v>
      </c>
      <c r="C41" s="18" t="s">
        <v>235</v>
      </c>
      <c r="D41" s="18" t="s">
        <v>236</v>
      </c>
      <c r="E41" s="6" t="s">
        <v>16</v>
      </c>
      <c r="F41" s="15">
        <v>8</v>
      </c>
      <c r="G41" s="15">
        <v>4</v>
      </c>
      <c r="H41" s="18">
        <f t="shared" si="1"/>
        <v>16</v>
      </c>
      <c r="I41" s="15">
        <v>10</v>
      </c>
      <c r="J41" s="27">
        <v>156</v>
      </c>
      <c r="K41" s="27">
        <f>tblStaff[[#This Row],[Hours]]*tblStaff[[#This Row],[Hourly Rate]]</f>
        <v>1560</v>
      </c>
    </row>
    <row r="42" spans="1:11" x14ac:dyDescent="0.35">
      <c r="A42" s="18" t="s">
        <v>182</v>
      </c>
      <c r="B42" s="18" t="s">
        <v>268</v>
      </c>
      <c r="C42" s="18" t="s">
        <v>183</v>
      </c>
      <c r="D42" s="18" t="s">
        <v>184</v>
      </c>
      <c r="E42" s="6" t="s">
        <v>28</v>
      </c>
      <c r="F42" s="15">
        <v>7</v>
      </c>
      <c r="G42" s="15">
        <v>18</v>
      </c>
      <c r="H42" s="18">
        <f t="shared" si="1"/>
        <v>2</v>
      </c>
      <c r="I42" s="15">
        <v>10</v>
      </c>
      <c r="J42" s="27">
        <v>128.1</v>
      </c>
      <c r="K42" s="27">
        <f>tblStaff[[#This Row],[Hours]]*tblStaff[[#This Row],[Hourly Rate]]</f>
        <v>1281</v>
      </c>
    </row>
    <row r="43" spans="1:11" x14ac:dyDescent="0.35">
      <c r="A43" s="18" t="s">
        <v>237</v>
      </c>
      <c r="B43" s="18" t="s">
        <v>268</v>
      </c>
      <c r="C43" s="18" t="s">
        <v>238</v>
      </c>
      <c r="D43" s="18" t="s">
        <v>239</v>
      </c>
      <c r="E43" s="6" t="s">
        <v>28</v>
      </c>
      <c r="F43" s="15">
        <v>1</v>
      </c>
      <c r="G43" s="15">
        <v>2</v>
      </c>
      <c r="H43" s="18">
        <f t="shared" si="1"/>
        <v>18</v>
      </c>
      <c r="I43" s="15">
        <v>14</v>
      </c>
      <c r="J43" s="27">
        <v>63.6</v>
      </c>
      <c r="K43" s="27">
        <f>tblStaff[[#This Row],[Hours]]*tblStaff[[#This Row],[Hourly Rate]]</f>
        <v>890.4</v>
      </c>
    </row>
    <row r="44" spans="1:11" x14ac:dyDescent="0.35">
      <c r="A44" s="18" t="s">
        <v>194</v>
      </c>
      <c r="B44" s="18" t="s">
        <v>268</v>
      </c>
      <c r="C44" s="18" t="s">
        <v>195</v>
      </c>
      <c r="D44" s="18" t="s">
        <v>196</v>
      </c>
      <c r="E44" s="6" t="s">
        <v>20</v>
      </c>
      <c r="F44" s="15">
        <v>1</v>
      </c>
      <c r="G44" s="15">
        <v>5</v>
      </c>
      <c r="H44" s="18">
        <f t="shared" si="1"/>
        <v>15</v>
      </c>
      <c r="I44" s="15">
        <v>13</v>
      </c>
      <c r="J44" s="27">
        <v>67.2</v>
      </c>
      <c r="K44" s="27">
        <f>tblStaff[[#This Row],[Hours]]*tblStaff[[#This Row],[Hourly Rate]]</f>
        <v>873.6</v>
      </c>
    </row>
    <row r="45" spans="1:11" x14ac:dyDescent="0.35">
      <c r="A45" s="18" t="s">
        <v>210</v>
      </c>
      <c r="B45" s="18" t="s">
        <v>268</v>
      </c>
      <c r="C45" s="18" t="s">
        <v>211</v>
      </c>
      <c r="D45" s="18" t="s">
        <v>212</v>
      </c>
      <c r="E45" s="6" t="s">
        <v>35</v>
      </c>
      <c r="F45" s="15">
        <v>3</v>
      </c>
      <c r="G45" s="15">
        <v>9</v>
      </c>
      <c r="H45" s="18">
        <f t="shared" si="1"/>
        <v>11</v>
      </c>
      <c r="I45" s="15">
        <v>13</v>
      </c>
      <c r="J45" s="27">
        <v>64.3</v>
      </c>
      <c r="K45" s="27">
        <f>tblStaff[[#This Row],[Hours]]*tblStaff[[#This Row],[Hourly Rate]]</f>
        <v>835.9</v>
      </c>
    </row>
    <row r="46" spans="1:11" x14ac:dyDescent="0.35">
      <c r="A46" s="18" t="s">
        <v>185</v>
      </c>
      <c r="B46" s="18" t="s">
        <v>268</v>
      </c>
      <c r="C46" s="18" t="s">
        <v>186</v>
      </c>
      <c r="D46" s="18" t="s">
        <v>187</v>
      </c>
      <c r="E46" s="6" t="s">
        <v>58</v>
      </c>
      <c r="F46" s="15">
        <v>5</v>
      </c>
      <c r="G46" s="15">
        <v>17</v>
      </c>
      <c r="H46" s="18">
        <f t="shared" si="1"/>
        <v>3</v>
      </c>
      <c r="I46" s="15">
        <v>6</v>
      </c>
      <c r="J46" s="27">
        <v>99.3</v>
      </c>
      <c r="K46" s="27">
        <f>tblStaff[[#This Row],[Hours]]*tblStaff[[#This Row],[Hourly Rate]]</f>
        <v>595.79999999999995</v>
      </c>
    </row>
    <row r="47" spans="1:11" x14ac:dyDescent="0.35">
      <c r="A47" s="18" t="s">
        <v>203</v>
      </c>
      <c r="B47" s="18" t="s">
        <v>268</v>
      </c>
      <c r="C47" s="18" t="s">
        <v>204</v>
      </c>
      <c r="D47" s="18" t="s">
        <v>205</v>
      </c>
      <c r="E47" s="6" t="s">
        <v>58</v>
      </c>
      <c r="F47" s="15">
        <v>5</v>
      </c>
      <c r="G47" s="15">
        <v>18</v>
      </c>
      <c r="H47" s="18">
        <f t="shared" si="1"/>
        <v>2</v>
      </c>
      <c r="I47" s="15">
        <v>5</v>
      </c>
      <c r="J47" s="27">
        <v>95</v>
      </c>
      <c r="K47" s="27">
        <f>tblStaff[[#This Row],[Hours]]*tblStaff[[#This Row],[Hourly Rate]]</f>
        <v>475</v>
      </c>
    </row>
    <row r="48" spans="1:11" x14ac:dyDescent="0.35">
      <c r="A48" t="s">
        <v>278</v>
      </c>
      <c r="B48"/>
      <c r="C48"/>
      <c r="D48"/>
      <c r="E48" s="6"/>
      <c r="F48" s="15">
        <f>SUBTOTAL(109,tblStaff[Days Sick])</f>
        <v>106</v>
      </c>
      <c r="G48" s="15"/>
      <c r="H48">
        <f>SUBTOTAL(109,tblStaff[Leave Available])</f>
        <v>281</v>
      </c>
      <c r="I48" s="15"/>
      <c r="J48" s="27">
        <f>SUBTOTAL(101,tblStaff[Hourly Rate])</f>
        <v>109.58285714285715</v>
      </c>
      <c r="K48" s="27">
        <f>SUBTOTAL(109,tblStaff[Pay])</f>
        <v>104890.20000000001</v>
      </c>
    </row>
  </sheetData>
  <dataValidations count="1">
    <dataValidation type="list" allowBlank="1" showInputMessage="1" showErrorMessage="1" sqref="E13:E47" xr:uid="{FAB40370-CB1C-4A79-A14C-ED4663C437F8}">
      <formula1>Departments</formula1>
    </dataValidation>
  </dataValidations>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Practice 1</vt:lpstr>
      <vt:lpstr>Practice 2</vt:lpstr>
      <vt:lpstr>Practice 3</vt:lpstr>
      <vt:lpstr>Practice 4</vt:lpstr>
      <vt:lpstr>Days_Sick</vt:lpstr>
      <vt:lpstr>Department</vt:lpstr>
      <vt:lpstr>Hourly_Rate</vt:lpstr>
      <vt:lpstr>Leave_Available</vt:lpstr>
      <vt:lpstr>Overtime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Adiga</dc:creator>
  <cp:lastModifiedBy>Adithya Adiga</cp:lastModifiedBy>
  <dcterms:created xsi:type="dcterms:W3CDTF">2025-01-19T08:46:40Z</dcterms:created>
  <dcterms:modified xsi:type="dcterms:W3CDTF">2025-01-19T08:52:29Z</dcterms:modified>
</cp:coreProperties>
</file>